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1320" windowWidth="15195" windowHeight="11640" activeTab="1"/>
  </bookViews>
  <sheets>
    <sheet name="Studenti" sheetId="1" r:id="rId1"/>
    <sheet name="Poeni_C" sheetId="2" r:id="rId2"/>
    <sheet name="Zakljucne_C" sheetId="3" r:id="rId3"/>
    <sheet name="Izvjestaj" sheetId="4" r:id="rId4"/>
    <sheet name="MY" sheetId="5" r:id="rId5"/>
    <sheet name="Novi_C1" sheetId="6" r:id="rId6"/>
  </sheets>
  <definedNames>
    <definedName name="_xlnm._FilterDatabase" localSheetId="4" hidden="1">'MY'!$B$2:$D$19</definedName>
  </definedNames>
  <calcPr fullCalcOnLoad="1"/>
</workbook>
</file>

<file path=xl/sharedStrings.xml><?xml version="1.0" encoding="utf-8"?>
<sst xmlns="http://schemas.openxmlformats.org/spreadsheetml/2006/main" count="271" uniqueCount="158">
  <si>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</si>
  <si>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</si>
  <si>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</si>
  <si>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</si>
  <si>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</si>
  <si>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</si>
  <si>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</si>
  <si>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</si>
  <si>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</si>
  <si>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</si>
  <si>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</si>
  <si>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</si>
  <si>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</si>
  <si>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</si>
  <si>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</si>
  <si>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</si>
  <si>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</si>
  <si>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</si>
  <si>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</si>
  <si>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</si>
  <si>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</si>
  <si>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</si>
  <si>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</si>
  <si>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</si>
  <si>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</si>
  <si>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</si>
  <si>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</si>
  <si>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</si>
  <si>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</si>
  <si>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</si>
  <si>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</si>
  <si>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</si>
  <si>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</si>
  <si>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</si>
  <si>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</si>
  <si>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</si>
  <si>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</si>
  <si>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</si>
  <si>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</si>
  <si>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</si>
  <si>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</si>
  <si>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</si>
  <si>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</si>
  <si>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</si>
  <si>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</si>
  <si>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</si>
  <si>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</si>
  <si>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</si>
  <si>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</si>
  <si>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</si>
  <si>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</si>
  <si>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</si>
  <si>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</si>
  <si>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</si>
  <si>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</si>
  <si>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</si>
  <si>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</si>
  <si>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</si>
  <si>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</si>
  <si>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</si>
  <si>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</si>
  <si>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</si>
  <si>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</si>
  <si>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</si>
  <si>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</si>
  <si>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</si>
  <si>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</si>
  <si>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</si>
  <si>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</si>
  <si>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</si>
  <si>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Računarske nauke</t>
  </si>
  <si>
    <t>Broj ECTS kredita
5</t>
  </si>
  <si>
    <t>STUDIJE: AKADEMSKE SPECIJALISTIČKE</t>
  </si>
  <si>
    <t>BROJ ECTS KREDITA: 5</t>
  </si>
  <si>
    <t>Broj  ECTS kredita: 5</t>
  </si>
  <si>
    <t xml:space="preserve"> NASTAVNIK: Prof. dr Milenko Mosurović</t>
  </si>
  <si>
    <t>AKADEM. SPECIJALISTIČKE</t>
  </si>
  <si>
    <t>Studijski program:  Računarske nauke</t>
  </si>
  <si>
    <t xml:space="preserve">PREDMET: BIOINFORMATIKA </t>
  </si>
  <si>
    <t>PREDMET: BIOINFORMATIKA</t>
  </si>
  <si>
    <t>BIOINFORMATIKA</t>
  </si>
  <si>
    <t>B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</si>
  <si>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</si>
  <si>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</si>
  <si>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</si>
  <si>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</si>
  <si>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</si>
  <si>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</si>
  <si>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</si>
  <si>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</si>
  <si>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2012</t>
  </si>
  <si>
    <t>2</t>
  </si>
  <si>
    <t>3</t>
  </si>
  <si>
    <t>4</t>
  </si>
  <si>
    <t>6</t>
  </si>
  <si>
    <t>Šk. God.</t>
  </si>
  <si>
    <t>7</t>
  </si>
  <si>
    <t>8</t>
  </si>
  <si>
    <t>9</t>
  </si>
  <si>
    <t>10</t>
  </si>
  <si>
    <t>11</t>
  </si>
  <si>
    <t>12</t>
  </si>
  <si>
    <t>SARADNIK: Mrs Ivana Vukotić</t>
  </si>
  <si>
    <t>Popović</t>
  </si>
  <si>
    <t>Andrej</t>
  </si>
  <si>
    <t>Vuković</t>
  </si>
  <si>
    <t>SARADNIK:  Kosta Pavlović</t>
  </si>
  <si>
    <t>Doc. dr Miljan Bigović</t>
  </si>
  <si>
    <t>Doc. dr Aleksandar Popović</t>
  </si>
  <si>
    <t>2017</t>
  </si>
  <si>
    <t>Ban</t>
  </si>
  <si>
    <t>Marković</t>
  </si>
  <si>
    <t>Marko</t>
  </si>
  <si>
    <t>Vujović</t>
  </si>
  <si>
    <t>Amar</t>
  </si>
  <si>
    <t>Spahić</t>
  </si>
  <si>
    <t>Ivana</t>
  </si>
  <si>
    <t>Živković</t>
  </si>
  <si>
    <t>Bojan</t>
  </si>
  <si>
    <t>Lozo</t>
  </si>
  <si>
    <t>Radović</t>
  </si>
  <si>
    <t>Petar</t>
  </si>
  <si>
    <t>Đerković</t>
  </si>
  <si>
    <t>Anja</t>
  </si>
  <si>
    <t>Bogoljub</t>
  </si>
  <si>
    <t>Dušan</t>
  </si>
  <si>
    <t>Milenković</t>
  </si>
  <si>
    <t>Milovan</t>
  </si>
  <si>
    <t>13</t>
  </si>
  <si>
    <t>Jasmin</t>
  </si>
  <si>
    <t>Duraković</t>
  </si>
  <si>
    <t>14</t>
  </si>
  <si>
    <t>Nemanja</t>
  </si>
  <si>
    <t>Radević</t>
  </si>
  <si>
    <t>2017/18</t>
  </si>
  <si>
    <t>Podgorica,  27. januar 2018. god.</t>
  </si>
  <si>
    <t>NASTAVNIK: S.Kadić M.Mosurović</t>
  </si>
  <si>
    <t>Lekcija</t>
  </si>
  <si>
    <t>lec11</t>
  </si>
  <si>
    <t>lec12</t>
  </si>
  <si>
    <t>lec10</t>
  </si>
  <si>
    <t>lec8</t>
  </si>
  <si>
    <t>lec13</t>
  </si>
  <si>
    <t>lec7</t>
  </si>
  <si>
    <t>lec9/lec8</t>
  </si>
  <si>
    <t>banmarkovic@gmail.com</t>
  </si>
  <si>
    <t>markovujovic164@gmail.com</t>
  </si>
  <si>
    <t>amarspahic1@gmail.com</t>
  </si>
  <si>
    <t>milovanm@hotmail.com</t>
  </si>
  <si>
    <t>lozobojan@gmail.com</t>
  </si>
  <si>
    <t>r.andrej@gmail.com</t>
  </si>
  <si>
    <t>dmilenkovic@ymail.com</t>
  </si>
  <si>
    <t>jasmindurakovic13@gmail.com</t>
  </si>
  <si>
    <t>ivanaziv@yahoo.com</t>
  </si>
  <si>
    <t>petar.djerkovic@live.com</t>
  </si>
  <si>
    <t>nemanjaradevic1994@gmail.com</t>
  </si>
  <si>
    <t>popovic.anja43@gmail.com</t>
  </si>
  <si>
    <t>;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</si>
</sst>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/>
      <top style="thin"/>
      <bottom/>
    </border>
    <border>
      <left/>
      <right/>
      <top style="thin"/>
      <bottom style="dotted"/>
    </border>
    <border>
      <left/>
      <right/>
      <top/>
      <bottom style="dotted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60">
      <alignment/>
      <protection/>
    </xf>
    <xf numFmtId="49" fontId="0" fillId="0" borderId="10" xfId="60" applyNumberFormat="1" applyBorder="1">
      <alignment/>
      <protection/>
    </xf>
    <xf numFmtId="0" fontId="12" fillId="33" borderId="10" xfId="58" applyFont="1" applyFill="1" applyBorder="1" applyAlignment="1">
      <alignment horizontal="left" vertical="center" wrapText="1"/>
      <protection/>
    </xf>
    <xf numFmtId="0" fontId="0" fillId="0" borderId="0" xfId="58" applyAlignment="1">
      <alignment horizontal="left" vertical="center"/>
      <protection/>
    </xf>
    <xf numFmtId="0" fontId="0" fillId="0" borderId="0" xfId="58">
      <alignment/>
      <protection/>
    </xf>
    <xf numFmtId="0" fontId="0" fillId="0" borderId="0" xfId="58" applyAlignment="1">
      <alignment horizontal="center" vertical="center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49" fontId="0" fillId="0" borderId="13" xfId="58" applyNumberFormat="1" applyBorder="1" applyAlignment="1">
      <alignment horizontal="right"/>
      <protection/>
    </xf>
    <xf numFmtId="0" fontId="0" fillId="0" borderId="13" xfId="58" applyBorder="1" applyAlignment="1">
      <alignment horizontal="center"/>
      <protection/>
    </xf>
    <xf numFmtId="0" fontId="12" fillId="0" borderId="0" xfId="58" applyFont="1" applyBorder="1" applyAlignment="1">
      <alignment horizontal="right" vertical="top" wrapText="1"/>
      <protection/>
    </xf>
    <xf numFmtId="0" fontId="0" fillId="0" borderId="0" xfId="58" applyFont="1">
      <alignment/>
      <protection/>
    </xf>
    <xf numFmtId="0" fontId="17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/>
      <protection/>
    </xf>
    <xf numFmtId="0" fontId="12" fillId="0" borderId="14" xfId="60" applyFont="1" applyBorder="1" applyAlignment="1">
      <alignment horizontal="center" wrapText="1"/>
      <protection/>
    </xf>
    <xf numFmtId="0" fontId="12" fillId="0" borderId="15" xfId="60" applyFont="1" applyBorder="1" applyAlignment="1">
      <alignment horizontal="center" wrapText="1"/>
      <protection/>
    </xf>
    <xf numFmtId="0" fontId="12" fillId="0" borderId="16" xfId="60" applyFont="1" applyBorder="1" applyAlignment="1">
      <alignment horizontal="center" wrapText="1"/>
      <protection/>
    </xf>
    <xf numFmtId="0" fontId="12" fillId="0" borderId="17" xfId="60" applyFont="1" applyBorder="1" applyAlignment="1">
      <alignment horizontal="center" wrapText="1"/>
      <protection/>
    </xf>
    <xf numFmtId="0" fontId="12" fillId="0" borderId="18" xfId="60" applyFont="1" applyBorder="1" applyAlignment="1">
      <alignment horizontal="center" wrapText="1"/>
      <protection/>
    </xf>
    <xf numFmtId="0" fontId="12" fillId="0" borderId="19" xfId="60" applyFont="1" applyBorder="1" applyAlignment="1">
      <alignment wrapText="1"/>
      <protection/>
    </xf>
    <xf numFmtId="0" fontId="12" fillId="0" borderId="19" xfId="60" applyFont="1" applyBorder="1" applyAlignment="1">
      <alignment horizontal="center" wrapText="1"/>
      <protection/>
    </xf>
    <xf numFmtId="0" fontId="12" fillId="0" borderId="20" xfId="60" applyFont="1" applyBorder="1" applyAlignment="1">
      <alignment horizontal="center" wrapText="1"/>
      <protection/>
    </xf>
    <xf numFmtId="0" fontId="12" fillId="0" borderId="21" xfId="60" applyFont="1" applyBorder="1" applyAlignment="1">
      <alignment horizontal="center" wrapText="1"/>
      <protection/>
    </xf>
    <xf numFmtId="0" fontId="12" fillId="0" borderId="16" xfId="60" applyFont="1" applyBorder="1" applyAlignment="1">
      <alignment wrapText="1"/>
      <protection/>
    </xf>
    <xf numFmtId="0" fontId="12" fillId="0" borderId="0" xfId="60" applyFont="1" applyBorder="1" applyAlignment="1">
      <alignment horizontal="center" wrapText="1"/>
      <protection/>
    </xf>
    <xf numFmtId="0" fontId="12" fillId="0" borderId="0" xfId="60" applyFont="1" applyBorder="1" applyAlignment="1">
      <alignment wrapText="1"/>
      <protection/>
    </xf>
    <xf numFmtId="49" fontId="0" fillId="0" borderId="13" xfId="58" applyNumberFormat="1" applyFont="1" applyBorder="1" applyAlignment="1">
      <alignment horizontal="right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10" xfId="59" applyBorder="1" applyAlignment="1">
      <alignment vertical="center"/>
      <protection/>
    </xf>
    <xf numFmtId="0" fontId="9" fillId="0" borderId="22" xfId="59" applyFont="1" applyBorder="1" applyAlignment="1">
      <alignment horizontal="center" vertical="center" wrapText="1"/>
      <protection/>
    </xf>
    <xf numFmtId="0" fontId="3" fillId="0" borderId="22" xfId="59" applyFont="1" applyBorder="1" applyAlignment="1">
      <alignment horizontal="center" vertical="center"/>
      <protection/>
    </xf>
    <xf numFmtId="0" fontId="0" fillId="0" borderId="23" xfId="59" applyNumberFormat="1" applyBorder="1" applyAlignment="1">
      <alignment horizontal="center"/>
      <protection/>
    </xf>
    <xf numFmtId="0" fontId="0" fillId="0" borderId="24" xfId="59" applyFont="1" applyBorder="1" applyAlignment="1">
      <alignment horizontal="center"/>
      <protection/>
    </xf>
    <xf numFmtId="0" fontId="0" fillId="0" borderId="23" xfId="59" applyNumberFormat="1" applyBorder="1">
      <alignment/>
      <protection/>
    </xf>
    <xf numFmtId="0" fontId="0" fillId="0" borderId="0" xfId="59" applyFont="1" applyAlignment="1">
      <alignment horizontal="right"/>
      <protection/>
    </xf>
    <xf numFmtId="0" fontId="0" fillId="0" borderId="10" xfId="59" applyFont="1" applyBorder="1">
      <alignment/>
      <protection/>
    </xf>
    <xf numFmtId="0" fontId="0" fillId="0" borderId="10" xfId="59" applyNumberForma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0" fillId="0" borderId="10" xfId="59" applyNumberFormat="1" applyBorder="1">
      <alignment/>
      <protection/>
    </xf>
    <xf numFmtId="0" fontId="0" fillId="0" borderId="10" xfId="59" applyFont="1" applyBorder="1" applyAlignment="1">
      <alignment horizontal="right"/>
      <protection/>
    </xf>
    <xf numFmtId="0" fontId="0" fillId="0" borderId="25" xfId="59" applyNumberFormat="1" applyBorder="1" applyAlignment="1">
      <alignment horizontal="center"/>
      <protection/>
    </xf>
    <xf numFmtId="49" fontId="0" fillId="0" borderId="13" xfId="57" applyNumberFormat="1" applyFont="1" applyBorder="1" applyProtection="1">
      <alignment/>
      <protection locked="0"/>
    </xf>
    <xf numFmtId="0" fontId="0" fillId="0" borderId="13" xfId="59" applyNumberFormat="1" applyBorder="1" applyAlignment="1">
      <alignment horizontal="center"/>
      <protection/>
    </xf>
    <xf numFmtId="0" fontId="0" fillId="0" borderId="13" xfId="59" applyNumberFormat="1" applyBorder="1">
      <alignment/>
      <protection/>
    </xf>
    <xf numFmtId="49" fontId="0" fillId="0" borderId="10" xfId="59" applyNumberFormat="1" applyBorder="1" applyAlignment="1">
      <alignment horizontal="right"/>
      <protection/>
    </xf>
    <xf numFmtId="0" fontId="5" fillId="0" borderId="10" xfId="59" applyNumberFormat="1" applyFont="1" applyFill="1" applyBorder="1" applyAlignment="1">
      <alignment horizontal="center"/>
      <protection/>
    </xf>
    <xf numFmtId="0" fontId="5" fillId="0" borderId="10" xfId="59" applyNumberFormat="1" applyFont="1" applyBorder="1">
      <alignment/>
      <protection/>
    </xf>
    <xf numFmtId="0" fontId="10" fillId="0" borderId="0" xfId="59" applyFont="1">
      <alignment/>
      <protection/>
    </xf>
    <xf numFmtId="49" fontId="0" fillId="0" borderId="13" xfId="57" applyNumberFormat="1" applyFont="1" applyBorder="1" applyAlignment="1" applyProtection="1">
      <alignment horizontal="right"/>
      <protection locked="0"/>
    </xf>
    <xf numFmtId="172" fontId="0" fillId="0" borderId="13" xfId="58" applyNumberFormat="1" applyBorder="1" applyAlignment="1">
      <alignment horizontal="center"/>
      <protection/>
    </xf>
    <xf numFmtId="172" fontId="12" fillId="0" borderId="13" xfId="58" applyNumberFormat="1" applyFont="1" applyBorder="1" applyAlignment="1">
      <alignment horizontal="center" vertical="top" wrapText="1"/>
      <protection/>
    </xf>
    <xf numFmtId="0" fontId="0" fillId="0" borderId="0" xfId="60" applyFont="1">
      <alignment/>
      <protection/>
    </xf>
    <xf numFmtId="49" fontId="0" fillId="0" borderId="0" xfId="60" applyNumberFormat="1">
      <alignment/>
      <protection/>
    </xf>
    <xf numFmtId="0" fontId="0" fillId="0" borderId="10" xfId="60" applyBorder="1">
      <alignment/>
      <protection/>
    </xf>
    <xf numFmtId="0" fontId="14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vertical="top" wrapText="1"/>
    </xf>
    <xf numFmtId="49" fontId="0" fillId="0" borderId="13" xfId="57" applyNumberFormat="1" applyFont="1" applyBorder="1" applyProtection="1">
      <alignment/>
      <protection locked="0"/>
    </xf>
    <xf numFmtId="0" fontId="0" fillId="0" borderId="10" xfId="59" applyNumberFormat="1" applyBorder="1" applyAlignment="1">
      <alignment horizontal="right"/>
      <protection/>
    </xf>
    <xf numFmtId="1" fontId="0" fillId="0" borderId="13" xfId="58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64" fillId="0" borderId="0" xfId="0" applyFont="1" applyAlignment="1">
      <alignment/>
    </xf>
    <xf numFmtId="0" fontId="2" fillId="0" borderId="10" xfId="59" applyFont="1" applyBorder="1" applyAlignment="1">
      <alignment horizontal="left" vertical="center"/>
      <protection/>
    </xf>
    <xf numFmtId="0" fontId="0" fillId="33" borderId="10" xfId="59" applyFont="1" applyFill="1" applyBorder="1" applyAlignment="1">
      <alignment/>
      <protection/>
    </xf>
    <xf numFmtId="0" fontId="3" fillId="0" borderId="25" xfId="59" applyFont="1" applyBorder="1" applyAlignment="1" applyProtection="1">
      <alignment horizontal="left" vertical="center"/>
      <protection locked="0"/>
    </xf>
    <xf numFmtId="0" fontId="3" fillId="0" borderId="28" xfId="59" applyFont="1" applyBorder="1" applyAlignment="1" applyProtection="1">
      <alignment horizontal="left" vertical="center"/>
      <protection locked="0"/>
    </xf>
    <xf numFmtId="0" fontId="0" fillId="0" borderId="28" xfId="59" applyBorder="1" applyAlignment="1">
      <alignment horizontal="left" vertical="center"/>
      <protection/>
    </xf>
    <xf numFmtId="0" fontId="0" fillId="0" borderId="27" xfId="59" applyBorder="1" applyAlignment="1">
      <alignment horizontal="left" vertical="center"/>
      <protection/>
    </xf>
    <xf numFmtId="0" fontId="4" fillId="0" borderId="25" xfId="59" applyFont="1" applyBorder="1" applyAlignment="1" applyProtection="1">
      <alignment horizontal="left" vertical="center"/>
      <protection locked="0"/>
    </xf>
    <xf numFmtId="0" fontId="4" fillId="0" borderId="28" xfId="59" applyFont="1" applyBorder="1" applyAlignment="1" applyProtection="1">
      <alignment horizontal="left" vertical="center"/>
      <protection locked="0"/>
    </xf>
    <xf numFmtId="0" fontId="5" fillId="0" borderId="28" xfId="59" applyFont="1" applyBorder="1" applyAlignment="1">
      <alignment horizontal="left" vertical="center"/>
      <protection/>
    </xf>
    <xf numFmtId="0" fontId="5" fillId="0" borderId="27" xfId="59" applyFont="1" applyBorder="1" applyAlignment="1">
      <alignment horizontal="left" vertical="center"/>
      <protection/>
    </xf>
    <xf numFmtId="0" fontId="6" fillId="0" borderId="10" xfId="59" applyFont="1" applyBorder="1" applyAlignment="1">
      <alignment/>
      <protection/>
    </xf>
    <xf numFmtId="0" fontId="5" fillId="0" borderId="10" xfId="59" applyFont="1" applyBorder="1" applyAlignment="1">
      <alignment horizontal="center" vertical="top" wrapText="1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/>
      <protection/>
    </xf>
    <xf numFmtId="0" fontId="5" fillId="0" borderId="22" xfId="59" applyFont="1" applyBorder="1" applyAlignment="1">
      <alignment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0" fillId="0" borderId="10" xfId="59" applyBorder="1" applyAlignment="1">
      <alignment vertical="center"/>
      <protection/>
    </xf>
    <xf numFmtId="0" fontId="0" fillId="0" borderId="22" xfId="59" applyBorder="1" applyAlignment="1">
      <alignment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 textRotation="90" wrapText="1"/>
      <protection/>
    </xf>
    <xf numFmtId="0" fontId="8" fillId="0" borderId="22" xfId="59" applyFont="1" applyBorder="1" applyAlignment="1">
      <alignment vertical="center" textRotation="90" wrapText="1"/>
      <protection/>
    </xf>
    <xf numFmtId="0" fontId="8" fillId="0" borderId="10" xfId="59" applyFont="1" applyBorder="1" applyAlignment="1">
      <alignment horizontal="center" vertical="center" textRotation="90" wrapText="1"/>
      <protection/>
    </xf>
    <xf numFmtId="0" fontId="8" fillId="0" borderId="22" xfId="59" applyFont="1" applyBorder="1" applyAlignment="1">
      <alignment horizontal="center" vertical="center" textRotation="90" wrapText="1"/>
      <protection/>
    </xf>
    <xf numFmtId="0" fontId="4" fillId="0" borderId="10" xfId="59" applyFont="1" applyBorder="1" applyAlignment="1">
      <alignment horizontal="center" vertical="center"/>
      <protection/>
    </xf>
    <xf numFmtId="0" fontId="12" fillId="0" borderId="26" xfId="58" applyFont="1" applyBorder="1" applyAlignment="1">
      <alignment wrapText="1"/>
      <protection/>
    </xf>
    <xf numFmtId="0" fontId="0" fillId="0" borderId="25" xfId="58" applyBorder="1" applyAlignment="1">
      <alignment horizontal="left"/>
      <protection/>
    </xf>
    <xf numFmtId="0" fontId="0" fillId="0" borderId="27" xfId="58" applyBorder="1" applyAlignment="1">
      <alignment horizontal="left"/>
      <protection/>
    </xf>
    <xf numFmtId="0" fontId="16" fillId="0" borderId="23" xfId="58" applyFont="1" applyBorder="1" applyAlignment="1">
      <alignment horizontal="center" vertical="center" wrapText="1"/>
      <protection/>
    </xf>
    <xf numFmtId="0" fontId="16" fillId="0" borderId="29" xfId="58" applyFont="1" applyBorder="1" applyAlignment="1">
      <alignment horizontal="center" vertical="center" wrapText="1"/>
      <protection/>
    </xf>
    <xf numFmtId="0" fontId="14" fillId="0" borderId="30" xfId="58" applyFont="1" applyBorder="1" applyAlignment="1">
      <alignment horizontal="center" vertical="center" wrapText="1"/>
      <protection/>
    </xf>
    <xf numFmtId="0" fontId="14" fillId="0" borderId="31" xfId="58" applyFont="1" applyBorder="1" applyAlignment="1">
      <alignment horizontal="center" vertical="center" wrapText="1"/>
      <protection/>
    </xf>
    <xf numFmtId="0" fontId="14" fillId="0" borderId="32" xfId="58" applyFont="1" applyBorder="1" applyAlignment="1">
      <alignment horizontal="center" vertical="center" wrapText="1"/>
      <protection/>
    </xf>
    <xf numFmtId="0" fontId="14" fillId="0" borderId="33" xfId="58" applyFont="1" applyBorder="1" applyAlignment="1">
      <alignment horizontal="center" vertical="center" wrapText="1"/>
      <protection/>
    </xf>
    <xf numFmtId="0" fontId="14" fillId="0" borderId="25" xfId="58" applyFont="1" applyBorder="1" applyAlignment="1">
      <alignment horizontal="center" vertical="center" wrapText="1"/>
      <protection/>
    </xf>
    <xf numFmtId="0" fontId="14" fillId="0" borderId="27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wrapText="1"/>
      <protection/>
    </xf>
    <xf numFmtId="0" fontId="14" fillId="0" borderId="10" xfId="58" applyFont="1" applyBorder="1" applyAlignment="1">
      <alignment wrapText="1"/>
      <protection/>
    </xf>
    <xf numFmtId="0" fontId="15" fillId="0" borderId="10" xfId="58" applyFont="1" applyBorder="1" applyAlignment="1">
      <alignment wrapText="1"/>
      <protection/>
    </xf>
    <xf numFmtId="0" fontId="14" fillId="0" borderId="23" xfId="58" applyFont="1" applyBorder="1" applyAlignment="1">
      <alignment horizontal="center" vertical="center" wrapText="1"/>
      <protection/>
    </xf>
    <xf numFmtId="0" fontId="14" fillId="0" borderId="29" xfId="58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left" vertical="center"/>
      <protection/>
    </xf>
    <xf numFmtId="0" fontId="18" fillId="0" borderId="0" xfId="60" applyFont="1" applyAlignment="1">
      <alignment horizontal="center"/>
      <protection/>
    </xf>
    <xf numFmtId="0" fontId="12" fillId="0" borderId="25" xfId="60" applyFont="1" applyBorder="1" applyAlignment="1">
      <alignment horizontal="center" wrapText="1"/>
      <protection/>
    </xf>
    <xf numFmtId="0" fontId="12" fillId="0" borderId="27" xfId="60" applyFont="1" applyBorder="1" applyAlignment="1">
      <alignment horizontal="center" wrapText="1"/>
      <protection/>
    </xf>
    <xf numFmtId="0" fontId="19" fillId="0" borderId="34" xfId="60" applyFont="1" applyBorder="1" applyAlignment="1">
      <alignment horizontal="center" wrapText="1"/>
      <protection/>
    </xf>
    <xf numFmtId="0" fontId="19" fillId="0" borderId="35" xfId="60" applyFont="1" applyBorder="1" applyAlignment="1">
      <alignment horizontal="center" wrapText="1"/>
      <protection/>
    </xf>
    <xf numFmtId="0" fontId="12" fillId="0" borderId="36" xfId="60" applyFont="1" applyBorder="1" applyAlignment="1">
      <alignment horizontal="center" wrapText="1"/>
      <protection/>
    </xf>
    <xf numFmtId="0" fontId="12" fillId="0" borderId="37" xfId="60" applyFont="1" applyBorder="1" applyAlignment="1">
      <alignment horizontal="center" wrapText="1"/>
      <protection/>
    </xf>
    <xf numFmtId="0" fontId="12" fillId="0" borderId="38" xfId="60" applyFont="1" applyBorder="1" applyAlignment="1">
      <alignment horizontal="center" wrapText="1"/>
      <protection/>
    </xf>
    <xf numFmtId="0" fontId="12" fillId="0" borderId="39" xfId="60" applyFont="1" applyBorder="1" applyAlignment="1">
      <alignment horizontal="center" wrapText="1"/>
      <protection/>
    </xf>
    <xf numFmtId="0" fontId="12" fillId="0" borderId="40" xfId="60" applyFont="1" applyBorder="1" applyAlignment="1">
      <alignment horizontal="center" wrapText="1"/>
      <protection/>
    </xf>
    <xf numFmtId="0" fontId="12" fillId="0" borderId="41" xfId="60" applyFont="1" applyBorder="1" applyAlignment="1">
      <alignment horizont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12" fillId="0" borderId="35" xfId="60" applyFont="1" applyBorder="1" applyAlignment="1">
      <alignment horizontal="center" wrapText="1"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12" fillId="0" borderId="42" xfId="60" applyFont="1" applyBorder="1" applyAlignment="1">
      <alignment horizontal="center" wrapText="1"/>
      <protection/>
    </xf>
    <xf numFmtId="0" fontId="12" fillId="0" borderId="34" xfId="60" applyFont="1" applyBorder="1" applyAlignment="1">
      <alignment horizontal="center" wrapText="1"/>
      <protection/>
    </xf>
    <xf numFmtId="0" fontId="19" fillId="0" borderId="43" xfId="60" applyFont="1" applyBorder="1" applyAlignment="1">
      <alignment horizontal="center" wrapText="1"/>
      <protection/>
    </xf>
    <xf numFmtId="0" fontId="12" fillId="0" borderId="44" xfId="60" applyFont="1" applyBorder="1" applyAlignment="1">
      <alignment horizontal="center" wrapText="1"/>
      <protection/>
    </xf>
    <xf numFmtId="0" fontId="12" fillId="0" borderId="45" xfId="60" applyFont="1" applyBorder="1" applyAlignment="1">
      <alignment horizontal="center" wrapText="1"/>
      <protection/>
    </xf>
    <xf numFmtId="0" fontId="12" fillId="0" borderId="14" xfId="60" applyFont="1" applyBorder="1" applyAlignment="1">
      <alignment horizontal="center" wrapText="1"/>
      <protection/>
    </xf>
    <xf numFmtId="0" fontId="12" fillId="0" borderId="46" xfId="60" applyFont="1" applyBorder="1" applyAlignment="1">
      <alignment horizontal="center" vertical="center" wrapText="1"/>
      <protection/>
    </xf>
    <xf numFmtId="0" fontId="12" fillId="0" borderId="47" xfId="60" applyFont="1" applyBorder="1" applyAlignment="1">
      <alignment horizontal="center" vertical="center" wrapText="1"/>
      <protection/>
    </xf>
    <xf numFmtId="0" fontId="12" fillId="0" borderId="48" xfId="60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12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wrapText="1"/>
    </xf>
    <xf numFmtId="0" fontId="12" fillId="0" borderId="25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20" fillId="33" borderId="0" xfId="0" applyFont="1" applyFill="1" applyAlignment="1">
      <alignment horizontal="center" wrapText="1"/>
    </xf>
    <xf numFmtId="0" fontId="13" fillId="0" borderId="51" xfId="0" applyFont="1" applyBorder="1" applyAlignment="1">
      <alignment wrapText="1"/>
    </xf>
    <xf numFmtId="0" fontId="22" fillId="0" borderId="51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7" fillId="0" borderId="23" xfId="0" applyFont="1" applyBorder="1" applyAlignment="1">
      <alignment horizontal="center" textRotation="90" wrapText="1"/>
    </xf>
    <xf numFmtId="0" fontId="7" fillId="0" borderId="5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5" fillId="0" borderId="51" xfId="0" applyFont="1" applyBorder="1" applyAlignment="1">
      <alignment wrapText="1"/>
    </xf>
    <xf numFmtId="0" fontId="15" fillId="0" borderId="55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15" fillId="0" borderId="57" xfId="0" applyFont="1" applyBorder="1" applyAlignment="1">
      <alignment vertical="top" wrapText="1"/>
    </xf>
    <xf numFmtId="0" fontId="21" fillId="0" borderId="55" xfId="0" applyFont="1" applyBorder="1" applyAlignment="1">
      <alignment vertical="top" wrapText="1"/>
    </xf>
    <xf numFmtId="0" fontId="21" fillId="0" borderId="57" xfId="0" applyFont="1" applyBorder="1" applyAlignment="1">
      <alignment vertical="top" wrapText="1"/>
    </xf>
    <xf numFmtId="0" fontId="7" fillId="0" borderId="30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44" fillId="0" borderId="23" xfId="59" applyNumberFormat="1" applyFont="1" applyBorder="1">
      <alignment/>
      <protection/>
    </xf>
    <xf numFmtId="0" fontId="44" fillId="0" borderId="10" xfId="59" applyNumberFormat="1" applyFont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ektronika" xfId="57"/>
    <cellStyle name="Normal_OR1-2005-2006" xfId="58"/>
    <cellStyle name="Normal_SP_C_2006_07b" xfId="59"/>
    <cellStyle name="Normal_SP_D_2006_07b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M2" sqref="M2:N14"/>
    </sheetView>
  </sheetViews>
  <sheetFormatPr defaultColWidth="9.140625" defaultRowHeight="12.75"/>
  <cols>
    <col min="1" max="1" width="6.421875" style="0" bestFit="1" customWidth="1"/>
    <col min="2" max="3" width="10.28125" style="0" bestFit="1" customWidth="1"/>
    <col min="4" max="4" width="9.28125" style="0" bestFit="1" customWidth="1"/>
    <col min="5" max="5" width="3.7109375" style="0" bestFit="1" customWidth="1"/>
    <col min="6" max="6" width="3.8515625" style="0" bestFit="1" customWidth="1"/>
    <col min="7" max="7" width="5.00390625" style="0" bestFit="1" customWidth="1"/>
    <col min="10" max="10" width="9.8515625" style="0" customWidth="1"/>
    <col min="11" max="11" width="21.8515625" style="0" customWidth="1"/>
    <col min="13" max="13" width="28.7109375" style="0" bestFit="1" customWidth="1"/>
    <col min="18" max="18" width="24.140625" style="0" customWidth="1"/>
  </cols>
  <sheetData>
    <row r="1" spans="1:16" ht="12.75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L1" s="74" t="s">
        <v>137</v>
      </c>
      <c r="M1" s="74"/>
      <c r="N1" s="74"/>
      <c r="P1" s="72" t="s">
        <v>95</v>
      </c>
    </row>
    <row r="2" spans="1:16" ht="12.75">
      <c r="A2" t="s">
        <v>89</v>
      </c>
      <c r="B2" t="s">
        <v>109</v>
      </c>
      <c r="C2" t="s">
        <v>110</v>
      </c>
      <c r="D2" t="s">
        <v>111</v>
      </c>
      <c r="E2" t="s">
        <v>81</v>
      </c>
      <c r="F2" t="s">
        <v>89</v>
      </c>
      <c r="G2" t="s">
        <v>90</v>
      </c>
      <c r="J2" t="str">
        <f>CONCATENATE(A2,"/",RIGHT(B2,2))</f>
        <v>1/17</v>
      </c>
      <c r="K2" t="str">
        <f>CONCATENATE(D2," ",C2)</f>
        <v>Marković Ban</v>
      </c>
      <c r="L2" t="s">
        <v>143</v>
      </c>
      <c r="M2" t="s">
        <v>145</v>
      </c>
      <c r="N2" s="72" t="s">
        <v>157</v>
      </c>
      <c r="P2" s="72" t="s">
        <v>134</v>
      </c>
    </row>
    <row r="3" spans="1:14" ht="12.75">
      <c r="A3" t="s">
        <v>91</v>
      </c>
      <c r="B3" t="s">
        <v>109</v>
      </c>
      <c r="C3" t="s">
        <v>112</v>
      </c>
      <c r="D3" t="s">
        <v>113</v>
      </c>
      <c r="E3" t="s">
        <v>81</v>
      </c>
      <c r="F3" t="s">
        <v>89</v>
      </c>
      <c r="G3" t="s">
        <v>90</v>
      </c>
      <c r="J3" t="str">
        <f>CONCATENATE(A3,"/",RIGHT(B3,2))</f>
        <v>2/17</v>
      </c>
      <c r="K3" t="str">
        <f>CONCATENATE(D3," ",C3)</f>
        <v>Vujović Marko</v>
      </c>
      <c r="L3" t="s">
        <v>141</v>
      </c>
      <c r="M3" t="s">
        <v>146</v>
      </c>
      <c r="N3" s="72" t="s">
        <v>157</v>
      </c>
    </row>
    <row r="4" spans="1:14" ht="12.75">
      <c r="A4" t="s">
        <v>92</v>
      </c>
      <c r="B4" t="s">
        <v>109</v>
      </c>
      <c r="C4" t="s">
        <v>114</v>
      </c>
      <c r="D4" t="s">
        <v>115</v>
      </c>
      <c r="E4" t="s">
        <v>81</v>
      </c>
      <c r="F4" t="s">
        <v>89</v>
      </c>
      <c r="G4" t="s">
        <v>90</v>
      </c>
      <c r="J4" t="str">
        <f>CONCATENATE(A4,"/",RIGHT(B4,2))</f>
        <v>3/17</v>
      </c>
      <c r="K4" t="str">
        <f>CONCATENATE(D4," ",C4)</f>
        <v>Spahić Amar</v>
      </c>
      <c r="L4" t="s">
        <v>142</v>
      </c>
      <c r="M4" t="s">
        <v>147</v>
      </c>
      <c r="N4" s="72" t="s">
        <v>157</v>
      </c>
    </row>
    <row r="5" spans="1:14" ht="12.75">
      <c r="A5" t="s">
        <v>93</v>
      </c>
      <c r="B5" t="s">
        <v>109</v>
      </c>
      <c r="C5" t="s">
        <v>116</v>
      </c>
      <c r="D5" t="s">
        <v>117</v>
      </c>
      <c r="E5" t="s">
        <v>81</v>
      </c>
      <c r="F5" t="s">
        <v>89</v>
      </c>
      <c r="G5" t="s">
        <v>90</v>
      </c>
      <c r="J5" t="str">
        <f aca="true" t="shared" si="0" ref="J5:J14">CONCATENATE(A5,"/",RIGHT(B5,2))</f>
        <v>4/17</v>
      </c>
      <c r="K5" t="str">
        <f aca="true" t="shared" si="1" ref="K5:K14">CONCATENATE(D5," ",C5)</f>
        <v>Živković Ivana</v>
      </c>
      <c r="L5" s="72" t="s">
        <v>138</v>
      </c>
      <c r="M5" s="72" t="s">
        <v>153</v>
      </c>
      <c r="N5" s="72" t="s">
        <v>157</v>
      </c>
    </row>
    <row r="6" spans="1:14" ht="12.75">
      <c r="A6" t="s">
        <v>94</v>
      </c>
      <c r="B6" t="s">
        <v>109</v>
      </c>
      <c r="C6" t="s">
        <v>118</v>
      </c>
      <c r="D6" t="s">
        <v>119</v>
      </c>
      <c r="E6" t="s">
        <v>81</v>
      </c>
      <c r="F6" t="s">
        <v>89</v>
      </c>
      <c r="G6" t="s">
        <v>90</v>
      </c>
      <c r="J6" t="str">
        <f t="shared" si="0"/>
        <v>6/17</v>
      </c>
      <c r="K6" t="str">
        <f t="shared" si="1"/>
        <v>Lozo Bojan</v>
      </c>
      <c r="L6" t="s">
        <v>140</v>
      </c>
      <c r="M6" t="s">
        <v>149</v>
      </c>
      <c r="N6" s="72" t="s">
        <v>157</v>
      </c>
    </row>
    <row r="7" spans="1:14" ht="12.75">
      <c r="A7" t="s">
        <v>96</v>
      </c>
      <c r="B7" t="s">
        <v>109</v>
      </c>
      <c r="C7" t="s">
        <v>104</v>
      </c>
      <c r="D7" t="s">
        <v>120</v>
      </c>
      <c r="E7" t="s">
        <v>81</v>
      </c>
      <c r="F7" t="s">
        <v>89</v>
      </c>
      <c r="G7" t="s">
        <v>90</v>
      </c>
      <c r="J7" t="str">
        <f t="shared" si="0"/>
        <v>7/17</v>
      </c>
      <c r="K7" t="str">
        <f t="shared" si="1"/>
        <v>Radović Andrej</v>
      </c>
      <c r="L7" t="s">
        <v>144</v>
      </c>
      <c r="M7" t="s">
        <v>150</v>
      </c>
      <c r="N7" s="72" t="s">
        <v>157</v>
      </c>
    </row>
    <row r="8" spans="1:14" ht="12.75">
      <c r="A8" t="s">
        <v>97</v>
      </c>
      <c r="B8" t="s">
        <v>109</v>
      </c>
      <c r="C8" t="s">
        <v>121</v>
      </c>
      <c r="D8" t="s">
        <v>122</v>
      </c>
      <c r="E8" t="s">
        <v>81</v>
      </c>
      <c r="F8" t="s">
        <v>89</v>
      </c>
      <c r="G8" t="s">
        <v>90</v>
      </c>
      <c r="J8" t="str">
        <f t="shared" si="0"/>
        <v>8/17</v>
      </c>
      <c r="K8" t="str">
        <f t="shared" si="1"/>
        <v>Đerković Petar</v>
      </c>
      <c r="L8" t="s">
        <v>139</v>
      </c>
      <c r="M8" t="s">
        <v>154</v>
      </c>
      <c r="N8" s="72" t="s">
        <v>157</v>
      </c>
    </row>
    <row r="9" spans="1:14" ht="12.75">
      <c r="A9" t="s">
        <v>98</v>
      </c>
      <c r="B9" t="s">
        <v>109</v>
      </c>
      <c r="C9" t="s">
        <v>123</v>
      </c>
      <c r="D9" t="s">
        <v>103</v>
      </c>
      <c r="E9" t="s">
        <v>81</v>
      </c>
      <c r="F9" t="s">
        <v>89</v>
      </c>
      <c r="G9" t="s">
        <v>90</v>
      </c>
      <c r="J9" t="str">
        <f t="shared" si="0"/>
        <v>9/17</v>
      </c>
      <c r="K9" t="str">
        <f t="shared" si="1"/>
        <v>Popović Anja</v>
      </c>
      <c r="L9" t="s">
        <v>143</v>
      </c>
      <c r="M9" t="s">
        <v>156</v>
      </c>
      <c r="N9" s="72" t="s">
        <v>157</v>
      </c>
    </row>
    <row r="10" spans="1:14" ht="12.75">
      <c r="A10" t="s">
        <v>99</v>
      </c>
      <c r="B10" t="s">
        <v>109</v>
      </c>
      <c r="C10" t="s">
        <v>124</v>
      </c>
      <c r="D10" t="s">
        <v>105</v>
      </c>
      <c r="E10" t="s">
        <v>81</v>
      </c>
      <c r="F10" t="s">
        <v>89</v>
      </c>
      <c r="G10" t="s">
        <v>90</v>
      </c>
      <c r="J10" t="str">
        <f t="shared" si="0"/>
        <v>10/17</v>
      </c>
      <c r="K10" t="str">
        <f t="shared" si="1"/>
        <v>Vuković Bogoljub</v>
      </c>
      <c r="L10" s="72" t="s">
        <v>138</v>
      </c>
      <c r="M10" s="72"/>
      <c r="N10" s="72" t="s">
        <v>157</v>
      </c>
    </row>
    <row r="11" spans="1:14" ht="12.75">
      <c r="A11" t="s">
        <v>100</v>
      </c>
      <c r="B11" t="s">
        <v>109</v>
      </c>
      <c r="C11" t="s">
        <v>125</v>
      </c>
      <c r="D11" t="s">
        <v>126</v>
      </c>
      <c r="E11" t="s">
        <v>81</v>
      </c>
      <c r="F11" t="s">
        <v>89</v>
      </c>
      <c r="G11" t="s">
        <v>90</v>
      </c>
      <c r="J11" t="str">
        <f t="shared" si="0"/>
        <v>11/17</v>
      </c>
      <c r="K11" t="str">
        <f t="shared" si="1"/>
        <v>Milenković Dušan</v>
      </c>
      <c r="L11" t="s">
        <v>139</v>
      </c>
      <c r="M11" t="s">
        <v>151</v>
      </c>
      <c r="N11" s="72" t="s">
        <v>157</v>
      </c>
    </row>
    <row r="12" spans="1:14" ht="12.75">
      <c r="A12" t="s">
        <v>101</v>
      </c>
      <c r="B12" t="s">
        <v>109</v>
      </c>
      <c r="C12" t="s">
        <v>127</v>
      </c>
      <c r="D12" t="s">
        <v>111</v>
      </c>
      <c r="E12" t="s">
        <v>81</v>
      </c>
      <c r="F12" t="s">
        <v>89</v>
      </c>
      <c r="G12" t="s">
        <v>90</v>
      </c>
      <c r="J12" t="str">
        <f t="shared" si="0"/>
        <v>12/17</v>
      </c>
      <c r="K12" t="str">
        <f t="shared" si="1"/>
        <v>Marković Milovan</v>
      </c>
      <c r="L12" s="72" t="s">
        <v>138</v>
      </c>
      <c r="M12" s="72" t="s">
        <v>148</v>
      </c>
      <c r="N12" s="72" t="s">
        <v>157</v>
      </c>
    </row>
    <row r="13" spans="1:14" ht="12.75">
      <c r="A13" t="s">
        <v>128</v>
      </c>
      <c r="B13" t="s">
        <v>109</v>
      </c>
      <c r="C13" t="s">
        <v>129</v>
      </c>
      <c r="D13" t="s">
        <v>130</v>
      </c>
      <c r="E13" t="s">
        <v>81</v>
      </c>
      <c r="F13" t="s">
        <v>89</v>
      </c>
      <c r="G13" t="s">
        <v>90</v>
      </c>
      <c r="J13" t="str">
        <f t="shared" si="0"/>
        <v>13/17</v>
      </c>
      <c r="K13" t="str">
        <f t="shared" si="1"/>
        <v>Duraković Jasmin</v>
      </c>
      <c r="L13" t="s">
        <v>142</v>
      </c>
      <c r="M13" t="s">
        <v>152</v>
      </c>
      <c r="N13" s="72" t="s">
        <v>157</v>
      </c>
    </row>
    <row r="14" spans="1:14" ht="12.75">
      <c r="A14" t="s">
        <v>131</v>
      </c>
      <c r="B14" t="s">
        <v>109</v>
      </c>
      <c r="C14" t="s">
        <v>132</v>
      </c>
      <c r="D14" t="s">
        <v>133</v>
      </c>
      <c r="E14" t="s">
        <v>81</v>
      </c>
      <c r="F14" t="s">
        <v>89</v>
      </c>
      <c r="G14" t="s">
        <v>90</v>
      </c>
      <c r="J14" t="str">
        <f t="shared" si="0"/>
        <v>14/17</v>
      </c>
      <c r="K14" t="str">
        <f t="shared" si="1"/>
        <v>Radević Nemanja</v>
      </c>
      <c r="L14" s="72" t="s">
        <v>140</v>
      </c>
      <c r="M14" s="72" t="s">
        <v>155</v>
      </c>
      <c r="N14" s="72" t="s">
        <v>157</v>
      </c>
    </row>
    <row r="18" ht="12.75">
      <c r="K18" t="str">
        <f>CONCATENATE(D18," ",C18)</f>
        <v> 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AA28" sqref="AA28"/>
    </sheetView>
  </sheetViews>
  <sheetFormatPr defaultColWidth="9.140625" defaultRowHeight="12.75"/>
  <cols>
    <col min="1" max="1" width="8.57421875" style="29" customWidth="1"/>
    <col min="2" max="2" width="27.7109375" style="29" customWidth="1"/>
    <col min="3" max="3" width="8.140625" style="29" customWidth="1"/>
    <col min="4" max="14" width="3.8515625" style="29" customWidth="1"/>
    <col min="15" max="17" width="5.421875" style="29" customWidth="1"/>
    <col min="18" max="18" width="8.421875" style="29" customWidth="1"/>
    <col min="19" max="19" width="9.140625" style="29" customWidth="1"/>
    <col min="20" max="20" width="6.28125" style="29" customWidth="1"/>
    <col min="21" max="21" width="5.8515625" style="29" customWidth="1"/>
    <col min="22" max="16384" width="9.140625" style="29" customWidth="1"/>
  </cols>
  <sheetData>
    <row r="1" spans="1:21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  <c r="T1" s="76"/>
      <c r="U1" s="76"/>
    </row>
    <row r="2" spans="1:21" ht="12.75">
      <c r="A2" s="77" t="s">
        <v>48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1" t="s">
        <v>72</v>
      </c>
      <c r="P2" s="82"/>
      <c r="Q2" s="82"/>
      <c r="R2" s="83"/>
      <c r="S2" s="83"/>
      <c r="T2" s="83"/>
      <c r="U2" s="84"/>
    </row>
    <row r="3" spans="1:21" ht="21" customHeight="1">
      <c r="A3" s="85" t="s">
        <v>78</v>
      </c>
      <c r="B3" s="85"/>
      <c r="C3" s="85"/>
      <c r="D3" s="86" t="s">
        <v>71</v>
      </c>
      <c r="E3" s="86"/>
      <c r="F3" s="86"/>
      <c r="G3" s="86"/>
      <c r="H3" s="87" t="s">
        <v>136</v>
      </c>
      <c r="I3" s="87"/>
      <c r="J3" s="87"/>
      <c r="K3" s="87"/>
      <c r="L3" s="87"/>
      <c r="M3" s="87"/>
      <c r="N3" s="87"/>
      <c r="O3" s="87"/>
      <c r="P3" s="87"/>
      <c r="Q3" s="88" t="s">
        <v>106</v>
      </c>
      <c r="R3" s="88"/>
      <c r="S3" s="88"/>
      <c r="T3" s="88"/>
      <c r="U3" s="88"/>
    </row>
    <row r="4" spans="4:8" ht="6.75" customHeight="1">
      <c r="D4" s="30"/>
      <c r="E4" s="30"/>
      <c r="F4" s="30"/>
      <c r="G4" s="30"/>
      <c r="H4" s="30"/>
    </row>
    <row r="5" spans="1:21" ht="21" customHeight="1">
      <c r="A5" s="89" t="s">
        <v>1</v>
      </c>
      <c r="B5" s="92" t="s">
        <v>2</v>
      </c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6" t="s">
        <v>4</v>
      </c>
      <c r="U5" s="98" t="s">
        <v>5</v>
      </c>
    </row>
    <row r="6" spans="1:21" ht="21" customHeight="1">
      <c r="A6" s="90"/>
      <c r="B6" s="93"/>
      <c r="C6" s="31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96"/>
      <c r="U6" s="98"/>
    </row>
    <row r="7" spans="1:21" ht="21" customHeight="1" thickBot="1">
      <c r="A7" s="91"/>
      <c r="B7" s="94"/>
      <c r="C7" s="32" t="s">
        <v>11</v>
      </c>
      <c r="D7" s="33" t="s">
        <v>12</v>
      </c>
      <c r="E7" s="33" t="s">
        <v>13</v>
      </c>
      <c r="F7" s="33" t="s">
        <v>14</v>
      </c>
      <c r="G7" s="33" t="s">
        <v>15</v>
      </c>
      <c r="H7" s="33" t="s">
        <v>16</v>
      </c>
      <c r="I7" s="33" t="s">
        <v>12</v>
      </c>
      <c r="J7" s="33" t="s">
        <v>13</v>
      </c>
      <c r="K7" s="33" t="s">
        <v>14</v>
      </c>
      <c r="L7" s="33" t="s">
        <v>12</v>
      </c>
      <c r="M7" s="33" t="s">
        <v>13</v>
      </c>
      <c r="N7" s="33" t="s">
        <v>14</v>
      </c>
      <c r="O7" s="33" t="s">
        <v>12</v>
      </c>
      <c r="P7" s="33" t="s">
        <v>13</v>
      </c>
      <c r="Q7" s="33" t="s">
        <v>14</v>
      </c>
      <c r="R7" s="33" t="s">
        <v>17</v>
      </c>
      <c r="S7" s="33" t="s">
        <v>18</v>
      </c>
      <c r="T7" s="97"/>
      <c r="U7" s="99"/>
    </row>
    <row r="8" spans="1:21" ht="13.5" thickTop="1">
      <c r="A8" s="70" t="str">
        <f>Studenti!J2</f>
        <v>1/17</v>
      </c>
      <c r="B8" s="38" t="str">
        <f>Studenti!K2</f>
        <v>Marković Ban</v>
      </c>
      <c r="C8" s="34">
        <v>5</v>
      </c>
      <c r="D8" s="35">
        <v>5</v>
      </c>
      <c r="E8" s="35"/>
      <c r="F8" s="34"/>
      <c r="G8" s="34"/>
      <c r="H8" s="34"/>
      <c r="I8" s="195">
        <v>40</v>
      </c>
      <c r="J8" s="195"/>
      <c r="K8" s="195"/>
      <c r="L8" s="36"/>
      <c r="M8" s="36"/>
      <c r="N8" s="36"/>
      <c r="O8" s="36">
        <v>15</v>
      </c>
      <c r="P8" s="37">
        <v>15</v>
      </c>
      <c r="Q8" s="36"/>
      <c r="R8" s="34"/>
      <c r="S8" s="34">
        <v>10</v>
      </c>
      <c r="T8" s="34">
        <f aca="true" t="shared" si="0" ref="T8:T20">SUM(C8:F8,O8,P8,MAX(R8,S8))</f>
        <v>50</v>
      </c>
      <c r="U8" s="34" t="str">
        <f aca="true" t="shared" si="1" ref="U8:U20">IF(T8&gt;89,"A",IF(T8&gt;79,"B",IF(T8&gt;69,"C",IF(T8&gt;59,"D",IF(T8&gt;49,"E","F")))))</f>
        <v>E</v>
      </c>
    </row>
    <row r="9" spans="1:21" ht="12.75">
      <c r="A9" s="70" t="str">
        <f>Studenti!J3</f>
        <v>2/17</v>
      </c>
      <c r="B9" s="38" t="str">
        <f>Studenti!K3</f>
        <v>Vujović Marko</v>
      </c>
      <c r="C9" s="39"/>
      <c r="D9" s="40"/>
      <c r="E9" s="40"/>
      <c r="F9" s="39"/>
      <c r="G9" s="39"/>
      <c r="H9" s="39"/>
      <c r="I9" s="196"/>
      <c r="J9" s="196"/>
      <c r="K9" s="196"/>
      <c r="L9" s="41"/>
      <c r="M9" s="41"/>
      <c r="N9" s="41"/>
      <c r="O9" s="42"/>
      <c r="P9" s="42"/>
      <c r="Q9" s="41"/>
      <c r="R9" s="39"/>
      <c r="S9" s="34"/>
      <c r="T9" s="34">
        <f t="shared" si="0"/>
        <v>0</v>
      </c>
      <c r="U9" s="34" t="str">
        <f t="shared" si="1"/>
        <v>F</v>
      </c>
    </row>
    <row r="10" spans="1:21" ht="12.75">
      <c r="A10" s="70" t="str">
        <f>Studenti!J4</f>
        <v>3/17</v>
      </c>
      <c r="B10" s="38" t="str">
        <f>Studenti!K4</f>
        <v>Spahić Amar</v>
      </c>
      <c r="C10" s="39">
        <v>5</v>
      </c>
      <c r="D10" s="40">
        <v>5</v>
      </c>
      <c r="E10" s="40"/>
      <c r="F10" s="39"/>
      <c r="G10" s="39"/>
      <c r="H10" s="39"/>
      <c r="I10" s="196">
        <v>48</v>
      </c>
      <c r="J10" s="196"/>
      <c r="K10" s="196"/>
      <c r="L10" s="41"/>
      <c r="M10" s="41"/>
      <c r="N10" s="41"/>
      <c r="O10" s="42">
        <v>20</v>
      </c>
      <c r="P10" s="42">
        <v>18</v>
      </c>
      <c r="Q10" s="41"/>
      <c r="R10" s="39"/>
      <c r="S10" s="34">
        <v>10</v>
      </c>
      <c r="T10" s="34">
        <f t="shared" si="0"/>
        <v>58</v>
      </c>
      <c r="U10" s="34" t="str">
        <f t="shared" si="1"/>
        <v>E</v>
      </c>
    </row>
    <row r="11" spans="1:21" ht="12.75">
      <c r="A11" s="70" t="str">
        <f>Studenti!J5</f>
        <v>4/17</v>
      </c>
      <c r="B11" s="38" t="str">
        <f>Studenti!K5</f>
        <v>Živković Ivana</v>
      </c>
      <c r="C11" s="39">
        <v>5</v>
      </c>
      <c r="D11" s="40">
        <v>5</v>
      </c>
      <c r="E11" s="40"/>
      <c r="F11" s="39"/>
      <c r="G11" s="39"/>
      <c r="H11" s="39"/>
      <c r="I11" s="196">
        <v>50</v>
      </c>
      <c r="J11" s="196"/>
      <c r="K11" s="196"/>
      <c r="L11" s="41"/>
      <c r="M11" s="41"/>
      <c r="N11" s="41"/>
      <c r="O11" s="42">
        <v>20</v>
      </c>
      <c r="P11" s="42">
        <v>20</v>
      </c>
      <c r="Q11" s="41"/>
      <c r="R11" s="39"/>
      <c r="S11" s="34">
        <v>10</v>
      </c>
      <c r="T11" s="34">
        <f t="shared" si="0"/>
        <v>60</v>
      </c>
      <c r="U11" s="34" t="str">
        <f t="shared" si="1"/>
        <v>D</v>
      </c>
    </row>
    <row r="12" spans="1:21" ht="12.75">
      <c r="A12" s="70" t="str">
        <f>Studenti!J6</f>
        <v>6/17</v>
      </c>
      <c r="B12" s="38" t="str">
        <f>Studenti!K6</f>
        <v>Lozo Bojan</v>
      </c>
      <c r="C12" s="39">
        <v>5</v>
      </c>
      <c r="D12" s="40">
        <v>5</v>
      </c>
      <c r="E12" s="40"/>
      <c r="F12" s="39"/>
      <c r="G12" s="39"/>
      <c r="H12" s="39"/>
      <c r="I12" s="196">
        <v>40</v>
      </c>
      <c r="J12" s="196"/>
      <c r="K12" s="196"/>
      <c r="L12" s="41"/>
      <c r="M12" s="41"/>
      <c r="N12" s="41"/>
      <c r="O12" s="42">
        <v>10</v>
      </c>
      <c r="P12" s="42">
        <v>20</v>
      </c>
      <c r="Q12" s="41"/>
      <c r="R12" s="39"/>
      <c r="S12" s="34">
        <v>10</v>
      </c>
      <c r="T12" s="34">
        <f t="shared" si="0"/>
        <v>50</v>
      </c>
      <c r="U12" s="34" t="str">
        <f t="shared" si="1"/>
        <v>E</v>
      </c>
    </row>
    <row r="13" spans="1:21" ht="12.75">
      <c r="A13" s="70" t="str">
        <f>Studenti!J7</f>
        <v>7/17</v>
      </c>
      <c r="B13" s="38" t="str">
        <f>Studenti!K7</f>
        <v>Radović Andrej</v>
      </c>
      <c r="C13" s="39">
        <v>5</v>
      </c>
      <c r="D13" s="40">
        <v>5</v>
      </c>
      <c r="E13" s="40"/>
      <c r="F13" s="39"/>
      <c r="G13" s="39"/>
      <c r="H13" s="39"/>
      <c r="I13" s="196">
        <v>60</v>
      </c>
      <c r="J13" s="196"/>
      <c r="K13" s="196"/>
      <c r="L13" s="41"/>
      <c r="M13" s="41"/>
      <c r="N13" s="41"/>
      <c r="O13" s="42">
        <v>20</v>
      </c>
      <c r="P13" s="42">
        <v>20</v>
      </c>
      <c r="Q13" s="41"/>
      <c r="R13" s="39"/>
      <c r="S13" s="34">
        <v>10</v>
      </c>
      <c r="T13" s="34">
        <f t="shared" si="0"/>
        <v>60</v>
      </c>
      <c r="U13" s="34" t="str">
        <f t="shared" si="1"/>
        <v>D</v>
      </c>
    </row>
    <row r="14" spans="1:21" ht="12.75">
      <c r="A14" s="70" t="str">
        <f>Studenti!J8</f>
        <v>8/17</v>
      </c>
      <c r="B14" s="38" t="str">
        <f>Studenti!K8</f>
        <v>Đerković Petar</v>
      </c>
      <c r="C14" s="39">
        <v>5</v>
      </c>
      <c r="D14" s="40">
        <v>5</v>
      </c>
      <c r="E14" s="40">
        <v>5</v>
      </c>
      <c r="F14" s="39">
        <v>5</v>
      </c>
      <c r="G14" s="39"/>
      <c r="H14" s="39"/>
      <c r="I14" s="196">
        <v>48</v>
      </c>
      <c r="J14" s="196">
        <v>19</v>
      </c>
      <c r="K14" s="196">
        <v>15</v>
      </c>
      <c r="L14" s="41"/>
      <c r="M14" s="41"/>
      <c r="N14" s="41"/>
      <c r="O14" s="42">
        <v>19</v>
      </c>
      <c r="P14" s="42">
        <v>19</v>
      </c>
      <c r="Q14" s="41"/>
      <c r="R14" s="39">
        <v>24</v>
      </c>
      <c r="S14" s="34">
        <v>34</v>
      </c>
      <c r="T14" s="34">
        <f t="shared" si="0"/>
        <v>92</v>
      </c>
      <c r="U14" s="34" t="str">
        <f t="shared" si="1"/>
        <v>A</v>
      </c>
    </row>
    <row r="15" spans="1:21" ht="12.75">
      <c r="A15" s="70" t="str">
        <f>Studenti!J9</f>
        <v>9/17</v>
      </c>
      <c r="B15" s="38" t="str">
        <f>Studenti!K9</f>
        <v>Popović Anja</v>
      </c>
      <c r="C15" s="39">
        <v>5</v>
      </c>
      <c r="D15" s="40">
        <v>5</v>
      </c>
      <c r="E15" s="40"/>
      <c r="F15" s="39"/>
      <c r="G15" s="39"/>
      <c r="H15" s="39"/>
      <c r="I15" s="196">
        <v>40</v>
      </c>
      <c r="J15" s="196"/>
      <c r="K15" s="196"/>
      <c r="L15" s="41"/>
      <c r="M15" s="41"/>
      <c r="N15" s="41"/>
      <c r="O15" s="42">
        <v>20</v>
      </c>
      <c r="P15" s="42">
        <v>10</v>
      </c>
      <c r="Q15" s="41"/>
      <c r="R15" s="39"/>
      <c r="S15" s="34">
        <v>10</v>
      </c>
      <c r="T15" s="34">
        <f t="shared" si="0"/>
        <v>50</v>
      </c>
      <c r="U15" s="34" t="str">
        <f t="shared" si="1"/>
        <v>E</v>
      </c>
    </row>
    <row r="16" spans="1:21" ht="12.75">
      <c r="A16" s="70" t="str">
        <f>Studenti!J10</f>
        <v>10/17</v>
      </c>
      <c r="B16" s="38" t="str">
        <f>Studenti!K10</f>
        <v>Vuković Bogoljub</v>
      </c>
      <c r="C16" s="39">
        <v>5</v>
      </c>
      <c r="D16" s="40">
        <v>5</v>
      </c>
      <c r="E16" s="40"/>
      <c r="F16" s="39"/>
      <c r="G16" s="39"/>
      <c r="H16" s="39"/>
      <c r="I16" s="196">
        <v>40</v>
      </c>
      <c r="J16" s="196"/>
      <c r="K16" s="196"/>
      <c r="L16" s="41"/>
      <c r="M16" s="41"/>
      <c r="N16" s="41"/>
      <c r="O16" s="42">
        <v>15</v>
      </c>
      <c r="P16" s="42">
        <v>15</v>
      </c>
      <c r="Q16" s="41"/>
      <c r="R16" s="39"/>
      <c r="S16" s="34">
        <v>10</v>
      </c>
      <c r="T16" s="34">
        <f t="shared" si="0"/>
        <v>50</v>
      </c>
      <c r="U16" s="34" t="str">
        <f t="shared" si="1"/>
        <v>E</v>
      </c>
    </row>
    <row r="17" spans="1:21" ht="12.75">
      <c r="A17" s="70" t="str">
        <f>Studenti!J11</f>
        <v>11/17</v>
      </c>
      <c r="B17" s="38" t="str">
        <f>Studenti!K11</f>
        <v>Milenković Dušan</v>
      </c>
      <c r="C17" s="39">
        <v>5</v>
      </c>
      <c r="D17" s="40">
        <v>5</v>
      </c>
      <c r="E17" s="40">
        <v>5</v>
      </c>
      <c r="F17" s="39">
        <v>5</v>
      </c>
      <c r="G17" s="39"/>
      <c r="H17" s="39"/>
      <c r="I17" s="196">
        <v>48</v>
      </c>
      <c r="J17" s="196">
        <v>16</v>
      </c>
      <c r="K17" s="196">
        <v>20</v>
      </c>
      <c r="L17" s="41"/>
      <c r="M17" s="41"/>
      <c r="N17" s="41"/>
      <c r="O17" s="42">
        <v>18</v>
      </c>
      <c r="P17" s="42">
        <v>20</v>
      </c>
      <c r="Q17" s="41"/>
      <c r="R17" s="39">
        <v>26</v>
      </c>
      <c r="S17" s="34">
        <v>36</v>
      </c>
      <c r="T17" s="34">
        <f t="shared" si="0"/>
        <v>94</v>
      </c>
      <c r="U17" s="34" t="str">
        <f t="shared" si="1"/>
        <v>A</v>
      </c>
    </row>
    <row r="18" spans="1:21" ht="12.75">
      <c r="A18" s="70" t="str">
        <f>Studenti!J12</f>
        <v>12/17</v>
      </c>
      <c r="B18" s="38" t="str">
        <f>Studenti!K12</f>
        <v>Marković Milovan</v>
      </c>
      <c r="C18" s="39">
        <v>5</v>
      </c>
      <c r="D18" s="40">
        <v>5</v>
      </c>
      <c r="E18" s="40">
        <v>5</v>
      </c>
      <c r="F18" s="39">
        <v>5</v>
      </c>
      <c r="G18" s="39"/>
      <c r="H18" s="39"/>
      <c r="I18" s="196">
        <v>50</v>
      </c>
      <c r="J18" s="196">
        <v>15</v>
      </c>
      <c r="K18" s="196">
        <v>15</v>
      </c>
      <c r="L18" s="41"/>
      <c r="M18" s="41"/>
      <c r="N18" s="41"/>
      <c r="O18" s="42">
        <v>20</v>
      </c>
      <c r="P18" s="42">
        <v>20</v>
      </c>
      <c r="Q18" s="41"/>
      <c r="R18" s="39">
        <v>20</v>
      </c>
      <c r="S18" s="34">
        <v>30</v>
      </c>
      <c r="T18" s="34">
        <f t="shared" si="0"/>
        <v>90</v>
      </c>
      <c r="U18" s="34" t="str">
        <f t="shared" si="1"/>
        <v>A</v>
      </c>
    </row>
    <row r="19" spans="1:21" ht="12.75">
      <c r="A19" s="70" t="str">
        <f>Studenti!J13</f>
        <v>13/17</v>
      </c>
      <c r="B19" s="38" t="str">
        <f>Studenti!K13</f>
        <v>Duraković Jasmin</v>
      </c>
      <c r="C19" s="39"/>
      <c r="D19" s="40"/>
      <c r="E19" s="40"/>
      <c r="F19" s="39"/>
      <c r="G19" s="39"/>
      <c r="H19" s="39"/>
      <c r="I19" s="196"/>
      <c r="J19" s="196"/>
      <c r="K19" s="196"/>
      <c r="L19" s="41"/>
      <c r="M19" s="41"/>
      <c r="N19" s="41"/>
      <c r="O19" s="42"/>
      <c r="P19" s="42"/>
      <c r="Q19" s="41"/>
      <c r="R19" s="39"/>
      <c r="S19" s="34"/>
      <c r="T19" s="34">
        <f t="shared" si="0"/>
        <v>0</v>
      </c>
      <c r="U19" s="34" t="str">
        <f t="shared" si="1"/>
        <v>F</v>
      </c>
    </row>
    <row r="20" spans="1:21" ht="12.75">
      <c r="A20" s="70" t="str">
        <f>Studenti!J14</f>
        <v>14/17</v>
      </c>
      <c r="B20" s="38" t="str">
        <f>Studenti!K14</f>
        <v>Radević Nemanja</v>
      </c>
      <c r="C20" s="39">
        <v>5</v>
      </c>
      <c r="D20" s="40">
        <v>5</v>
      </c>
      <c r="E20" s="40"/>
      <c r="F20" s="39"/>
      <c r="G20" s="39"/>
      <c r="H20" s="39"/>
      <c r="I20" s="196">
        <v>50</v>
      </c>
      <c r="J20" s="196"/>
      <c r="K20" s="196"/>
      <c r="L20" s="41"/>
      <c r="M20" s="41"/>
      <c r="N20" s="41"/>
      <c r="O20" s="42">
        <v>20</v>
      </c>
      <c r="P20" s="42">
        <v>20</v>
      </c>
      <c r="Q20" s="41"/>
      <c r="R20" s="39"/>
      <c r="S20" s="34">
        <v>10</v>
      </c>
      <c r="T20" s="34">
        <f t="shared" si="0"/>
        <v>60</v>
      </c>
      <c r="U20" s="34" t="str">
        <f t="shared" si="1"/>
        <v>D</v>
      </c>
    </row>
    <row r="21" spans="1:21" ht="12.75">
      <c r="A21" s="70"/>
      <c r="B21" s="38"/>
      <c r="C21" s="39"/>
      <c r="D21" s="40"/>
      <c r="E21" s="40"/>
      <c r="F21" s="39"/>
      <c r="G21" s="39"/>
      <c r="H21" s="39"/>
      <c r="I21" s="41"/>
      <c r="J21" s="41"/>
      <c r="K21" s="41"/>
      <c r="L21" s="41"/>
      <c r="M21" s="41"/>
      <c r="N21" s="41"/>
      <c r="O21" s="42"/>
      <c r="P21" s="42"/>
      <c r="Q21" s="41"/>
      <c r="R21" s="39"/>
      <c r="S21" s="34"/>
      <c r="T21" s="34"/>
      <c r="U21" s="34"/>
    </row>
    <row r="22" spans="1:21" ht="12.75">
      <c r="A22" s="70"/>
      <c r="B22" s="38"/>
      <c r="C22" s="39"/>
      <c r="D22" s="40"/>
      <c r="E22" s="40"/>
      <c r="F22" s="39"/>
      <c r="G22" s="39"/>
      <c r="H22" s="39"/>
      <c r="I22" s="41"/>
      <c r="J22" s="41"/>
      <c r="K22" s="41"/>
      <c r="L22" s="41"/>
      <c r="M22" s="41"/>
      <c r="N22" s="41"/>
      <c r="O22" s="42"/>
      <c r="P22" s="42"/>
      <c r="Q22" s="41"/>
      <c r="R22" s="39"/>
      <c r="S22" s="34"/>
      <c r="T22" s="34"/>
      <c r="U22" s="34"/>
    </row>
    <row r="23" spans="1:21" ht="12.75">
      <c r="A23" s="47"/>
      <c r="B23" s="69"/>
      <c r="C23" s="39"/>
      <c r="D23" s="45"/>
      <c r="E23" s="45"/>
      <c r="F23" s="45"/>
      <c r="G23" s="45"/>
      <c r="H23" s="45"/>
      <c r="I23" s="46"/>
      <c r="J23" s="46"/>
      <c r="K23" s="46"/>
      <c r="L23" s="46"/>
      <c r="M23" s="46"/>
      <c r="N23" s="46"/>
      <c r="O23" s="42"/>
      <c r="P23" s="42"/>
      <c r="Q23" s="46"/>
      <c r="R23" s="39"/>
      <c r="S23" s="39"/>
      <c r="T23" s="34"/>
      <c r="U23" s="34"/>
    </row>
    <row r="24" spans="1:21" ht="12.75">
      <c r="A24" s="51"/>
      <c r="B24" s="44"/>
      <c r="C24" s="45"/>
      <c r="D24" s="45"/>
      <c r="E24" s="45"/>
      <c r="F24" s="45"/>
      <c r="G24" s="45"/>
      <c r="H24" s="45"/>
      <c r="I24" s="46"/>
      <c r="J24" s="46"/>
      <c r="K24" s="46"/>
      <c r="L24" s="46"/>
      <c r="M24" s="46"/>
      <c r="N24" s="46"/>
      <c r="O24" s="42"/>
      <c r="P24" s="42"/>
      <c r="Q24" s="46"/>
      <c r="R24" s="45"/>
      <c r="S24" s="45"/>
      <c r="T24" s="34"/>
      <c r="U24" s="34"/>
    </row>
    <row r="25" spans="1:21" ht="12.75">
      <c r="A25" s="47"/>
      <c r="B25" s="41"/>
      <c r="C25" s="39"/>
      <c r="D25" s="39"/>
      <c r="E25" s="39"/>
      <c r="F25" s="39"/>
      <c r="G25" s="39"/>
      <c r="H25" s="39"/>
      <c r="I25" s="41"/>
      <c r="J25" s="41"/>
      <c r="K25" s="41"/>
      <c r="L25" s="41"/>
      <c r="M25" s="41"/>
      <c r="N25" s="41"/>
      <c r="O25" s="48"/>
      <c r="P25" s="49"/>
      <c r="Q25" s="41"/>
      <c r="R25" s="39"/>
      <c r="S25" s="43"/>
      <c r="T25" s="39"/>
      <c r="U25" s="39"/>
    </row>
    <row r="26" spans="4:8" ht="12.75">
      <c r="D26" s="30"/>
      <c r="E26" s="30"/>
      <c r="F26" s="30"/>
      <c r="G26" s="30"/>
      <c r="H26" s="30"/>
    </row>
    <row r="27" spans="4:16" ht="15.75">
      <c r="D27" s="30"/>
      <c r="E27" s="30"/>
      <c r="F27" s="30"/>
      <c r="G27" s="30"/>
      <c r="H27" s="30"/>
      <c r="P27" s="50" t="s">
        <v>19</v>
      </c>
    </row>
    <row r="28" spans="4:8" ht="12.75">
      <c r="D28" s="30"/>
      <c r="E28" s="30"/>
      <c r="F28" s="30"/>
      <c r="G28" s="30"/>
      <c r="H28" s="30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11.140625" style="5" customWidth="1"/>
    <col min="2" max="2" width="25.28125" style="5" customWidth="1"/>
    <col min="3" max="3" width="13.28125" style="5" customWidth="1"/>
    <col min="4" max="4" width="11.8515625" style="5" customWidth="1"/>
    <col min="5" max="5" width="12.7109375" style="5" customWidth="1"/>
    <col min="6" max="6" width="13.57421875" style="5" customWidth="1"/>
    <col min="7" max="16384" width="9.140625" style="5" customWidth="1"/>
  </cols>
  <sheetData>
    <row r="1" spans="1:6" s="4" customFormat="1" ht="28.5" customHeight="1">
      <c r="A1" s="112" t="s">
        <v>20</v>
      </c>
      <c r="B1" s="112"/>
      <c r="C1" s="112"/>
      <c r="D1" s="112"/>
      <c r="E1" s="112"/>
      <c r="F1" s="3"/>
    </row>
    <row r="2" spans="1:6" ht="17.25" customHeight="1">
      <c r="A2" s="113" t="s">
        <v>48</v>
      </c>
      <c r="B2" s="113"/>
      <c r="C2" s="113"/>
      <c r="D2" s="113"/>
      <c r="E2" s="113"/>
      <c r="F2" s="113"/>
    </row>
    <row r="3" spans="1:6" ht="27" customHeight="1">
      <c r="A3" s="114" t="s">
        <v>72</v>
      </c>
      <c r="B3" s="114"/>
      <c r="C3" s="115" t="s">
        <v>136</v>
      </c>
      <c r="D3" s="115"/>
      <c r="E3" s="115"/>
      <c r="F3" s="115"/>
    </row>
    <row r="4" spans="1:6" ht="17.25" customHeight="1">
      <c r="A4" s="115" t="s">
        <v>79</v>
      </c>
      <c r="B4" s="115"/>
      <c r="C4" s="115"/>
      <c r="D4" s="115" t="s">
        <v>73</v>
      </c>
      <c r="E4" s="115"/>
      <c r="F4" s="115"/>
    </row>
    <row r="5" spans="1:6" ht="4.5" customHeight="1">
      <c r="A5" s="101"/>
      <c r="B5" s="101"/>
      <c r="C5" s="101"/>
      <c r="D5" s="101"/>
      <c r="E5" s="101"/>
      <c r="F5" s="101"/>
    </row>
    <row r="6" spans="1:6" s="6" customFormat="1" ht="25.5" customHeight="1">
      <c r="A6" s="104" t="s">
        <v>1</v>
      </c>
      <c r="B6" s="106" t="s">
        <v>21</v>
      </c>
      <c r="C6" s="107"/>
      <c r="D6" s="110" t="s">
        <v>22</v>
      </c>
      <c r="E6" s="111"/>
      <c r="F6" s="116" t="s">
        <v>23</v>
      </c>
    </row>
    <row r="7" spans="1:6" s="6" customFormat="1" ht="42" customHeight="1" thickBot="1">
      <c r="A7" s="105"/>
      <c r="B7" s="108"/>
      <c r="C7" s="109"/>
      <c r="D7" s="7" t="s">
        <v>24</v>
      </c>
      <c r="E7" s="8" t="s">
        <v>25</v>
      </c>
      <c r="F7" s="117"/>
    </row>
    <row r="8" spans="1:6" ht="12.75" customHeight="1" thickTop="1">
      <c r="A8" s="28" t="str">
        <f>Poeni_C!A8</f>
        <v>1/17</v>
      </c>
      <c r="B8" s="102" t="str">
        <f>Poeni_C!B8</f>
        <v>Marković Ban</v>
      </c>
      <c r="C8" s="103"/>
      <c r="D8" s="71">
        <f>SUM(Poeni_C!C8:Q8)</f>
        <v>80</v>
      </c>
      <c r="E8" s="71">
        <f>MAX(Poeni_C!R8:S8)</f>
        <v>10</v>
      </c>
      <c r="F8" s="10" t="str">
        <f>Poeni_C!U8</f>
        <v>E</v>
      </c>
    </row>
    <row r="9" spans="1:6" ht="12.75" customHeight="1">
      <c r="A9" s="28" t="str">
        <f>Poeni_C!A9</f>
        <v>2/17</v>
      </c>
      <c r="B9" s="102" t="str">
        <f>Poeni_C!B9</f>
        <v>Vujović Marko</v>
      </c>
      <c r="C9" s="103"/>
      <c r="D9" s="71">
        <f>SUM(Poeni_C!C9:Q9)</f>
        <v>0</v>
      </c>
      <c r="E9" s="71">
        <f>MAX(Poeni_C!R9:S9)</f>
        <v>0</v>
      </c>
      <c r="F9" s="10" t="str">
        <f>Poeni_C!U9</f>
        <v>F</v>
      </c>
    </row>
    <row r="10" spans="1:6" ht="12.75" customHeight="1">
      <c r="A10" s="28" t="str">
        <f>Poeni_C!A10</f>
        <v>3/17</v>
      </c>
      <c r="B10" s="102" t="str">
        <f>Poeni_C!B10</f>
        <v>Spahić Amar</v>
      </c>
      <c r="C10" s="103"/>
      <c r="D10" s="71">
        <f>SUM(Poeni_C!C10:Q10)</f>
        <v>96</v>
      </c>
      <c r="E10" s="71">
        <f>MAX(Poeni_C!R10:S10)</f>
        <v>10</v>
      </c>
      <c r="F10" s="10" t="str">
        <f>Poeni_C!U10</f>
        <v>E</v>
      </c>
    </row>
    <row r="11" spans="1:6" ht="12.75" customHeight="1">
      <c r="A11" s="28" t="str">
        <f>Poeni_C!A11</f>
        <v>4/17</v>
      </c>
      <c r="B11" s="102" t="str">
        <f>Poeni_C!B11</f>
        <v>Živković Ivana</v>
      </c>
      <c r="C11" s="103"/>
      <c r="D11" s="71">
        <f>SUM(Poeni_C!C11:Q11)</f>
        <v>100</v>
      </c>
      <c r="E11" s="71">
        <f>MAX(Poeni_C!R11:S11)</f>
        <v>10</v>
      </c>
      <c r="F11" s="10" t="str">
        <f>Poeni_C!U11</f>
        <v>D</v>
      </c>
    </row>
    <row r="12" spans="1:6" ht="12.75" customHeight="1">
      <c r="A12" s="28" t="str">
        <f>Poeni_C!A12</f>
        <v>6/17</v>
      </c>
      <c r="B12" s="102" t="str">
        <f>Poeni_C!B12</f>
        <v>Lozo Bojan</v>
      </c>
      <c r="C12" s="103"/>
      <c r="D12" s="71">
        <f>SUM(Poeni_C!C12:Q12)</f>
        <v>80</v>
      </c>
      <c r="E12" s="71">
        <f>MAX(Poeni_C!R12:S12)</f>
        <v>10</v>
      </c>
      <c r="F12" s="10" t="str">
        <f>Poeni_C!U12</f>
        <v>E</v>
      </c>
    </row>
    <row r="13" spans="1:6" ht="12.75" customHeight="1">
      <c r="A13" s="28" t="str">
        <f>Poeni_C!A13</f>
        <v>7/17</v>
      </c>
      <c r="B13" s="102" t="str">
        <f>Poeni_C!B13</f>
        <v>Radović Andrej</v>
      </c>
      <c r="C13" s="103"/>
      <c r="D13" s="71">
        <f>SUM(Poeni_C!C13:Q13)</f>
        <v>110</v>
      </c>
      <c r="E13" s="71">
        <f>MAX(Poeni_C!R13:S13)</f>
        <v>10</v>
      </c>
      <c r="F13" s="10" t="str">
        <f>Poeni_C!U13</f>
        <v>D</v>
      </c>
    </row>
    <row r="14" spans="1:6" ht="12.75" customHeight="1">
      <c r="A14" s="28" t="str">
        <f>Poeni_C!A14</f>
        <v>8/17</v>
      </c>
      <c r="B14" s="102" t="str">
        <f>Poeni_C!B14</f>
        <v>Đerković Petar</v>
      </c>
      <c r="C14" s="103"/>
      <c r="D14" s="71">
        <f>SUM(Poeni_C!C14:Q14)</f>
        <v>140</v>
      </c>
      <c r="E14" s="71">
        <f>MAX(Poeni_C!R14:S14)</f>
        <v>34</v>
      </c>
      <c r="F14" s="10" t="str">
        <f>Poeni_C!U14</f>
        <v>A</v>
      </c>
    </row>
    <row r="15" spans="1:6" ht="12.75" customHeight="1">
      <c r="A15" s="28" t="str">
        <f>Poeni_C!A15</f>
        <v>9/17</v>
      </c>
      <c r="B15" s="102" t="str">
        <f>Poeni_C!B15</f>
        <v>Popović Anja</v>
      </c>
      <c r="C15" s="103"/>
      <c r="D15" s="71">
        <f>SUM(Poeni_C!C15:Q15)</f>
        <v>80</v>
      </c>
      <c r="E15" s="71">
        <f>MAX(Poeni_C!R15:S15)</f>
        <v>10</v>
      </c>
      <c r="F15" s="10" t="str">
        <f>Poeni_C!U15</f>
        <v>E</v>
      </c>
    </row>
    <row r="16" spans="1:6" ht="12.75" customHeight="1">
      <c r="A16" s="28" t="str">
        <f>Poeni_C!A16</f>
        <v>10/17</v>
      </c>
      <c r="B16" s="102" t="str">
        <f>Poeni_C!B16</f>
        <v>Vuković Bogoljub</v>
      </c>
      <c r="C16" s="103"/>
      <c r="D16" s="71">
        <f>SUM(Poeni_C!C16:Q16)</f>
        <v>80</v>
      </c>
      <c r="E16" s="71">
        <f>MAX(Poeni_C!R16:S16)</f>
        <v>10</v>
      </c>
      <c r="F16" s="10" t="str">
        <f>Poeni_C!U16</f>
        <v>E</v>
      </c>
    </row>
    <row r="17" spans="1:6" ht="12.75" customHeight="1">
      <c r="A17" s="28" t="str">
        <f>Poeni_C!A17</f>
        <v>11/17</v>
      </c>
      <c r="B17" s="102" t="str">
        <f>Poeni_C!B17</f>
        <v>Milenković Dušan</v>
      </c>
      <c r="C17" s="103"/>
      <c r="D17" s="71">
        <f>SUM(Poeni_C!C17:Q17)</f>
        <v>142</v>
      </c>
      <c r="E17" s="71">
        <f>MAX(Poeni_C!R17:S17)</f>
        <v>36</v>
      </c>
      <c r="F17" s="10" t="str">
        <f>Poeni_C!U17</f>
        <v>A</v>
      </c>
    </row>
    <row r="18" spans="1:6" ht="12.75" customHeight="1">
      <c r="A18" s="28" t="str">
        <f>Poeni_C!A18</f>
        <v>12/17</v>
      </c>
      <c r="B18" s="102" t="str">
        <f>Poeni_C!B18</f>
        <v>Marković Milovan</v>
      </c>
      <c r="C18" s="103"/>
      <c r="D18" s="71">
        <f>SUM(Poeni_C!C18:Q18)</f>
        <v>140</v>
      </c>
      <c r="E18" s="71">
        <f>MAX(Poeni_C!R18:S18)</f>
        <v>30</v>
      </c>
      <c r="F18" s="10" t="str">
        <f>Poeni_C!U18</f>
        <v>A</v>
      </c>
    </row>
    <row r="19" spans="1:6" ht="12.75" customHeight="1">
      <c r="A19" s="28" t="str">
        <f>Poeni_C!A19</f>
        <v>13/17</v>
      </c>
      <c r="B19" s="102" t="str">
        <f>Poeni_C!B19</f>
        <v>Duraković Jasmin</v>
      </c>
      <c r="C19" s="103"/>
      <c r="D19" s="71">
        <f>SUM(Poeni_C!C19:Q19)</f>
        <v>0</v>
      </c>
      <c r="E19" s="71">
        <f>MAX(Poeni_C!R19:S19)</f>
        <v>0</v>
      </c>
      <c r="F19" s="10" t="str">
        <f>Poeni_C!U19</f>
        <v>F</v>
      </c>
    </row>
    <row r="20" spans="1:6" ht="12.75" customHeight="1">
      <c r="A20" s="28" t="str">
        <f>Poeni_C!A20</f>
        <v>14/17</v>
      </c>
      <c r="B20" s="102" t="str">
        <f>Poeni_C!B20</f>
        <v>Radević Nemanja</v>
      </c>
      <c r="C20" s="103"/>
      <c r="D20" s="71">
        <f>SUM(Poeni_C!C20:Q20)</f>
        <v>100</v>
      </c>
      <c r="E20" s="71">
        <f>MAX(Poeni_C!R20:S20)</f>
        <v>10</v>
      </c>
      <c r="F20" s="10" t="str">
        <f>Poeni_C!U20</f>
        <v>D</v>
      </c>
    </row>
    <row r="21" spans="1:6" ht="12.75" customHeight="1">
      <c r="A21" s="28"/>
      <c r="B21" s="102"/>
      <c r="C21" s="103"/>
      <c r="D21" s="71"/>
      <c r="E21" s="71"/>
      <c r="F21" s="10"/>
    </row>
    <row r="22" spans="1:6" ht="12.75" customHeight="1">
      <c r="A22" s="28"/>
      <c r="B22" s="102"/>
      <c r="C22" s="103"/>
      <c r="D22" s="71"/>
      <c r="E22" s="71"/>
      <c r="F22" s="10"/>
    </row>
    <row r="23" spans="1:6" ht="12.75" customHeight="1">
      <c r="A23" s="28"/>
      <c r="B23" s="102"/>
      <c r="C23" s="103"/>
      <c r="D23" s="52"/>
      <c r="E23" s="53"/>
      <c r="F23" s="10"/>
    </row>
    <row r="24" spans="1:6" ht="12" customHeight="1">
      <c r="A24" s="9"/>
      <c r="B24" s="102"/>
      <c r="C24" s="103"/>
      <c r="D24" s="52"/>
      <c r="E24" s="53"/>
      <c r="F24" s="10"/>
    </row>
    <row r="25" spans="2:3" ht="12" customHeight="1">
      <c r="B25" s="11"/>
      <c r="C25" s="11"/>
    </row>
    <row r="26" spans="1:4" ht="15.75">
      <c r="A26" s="12" t="s">
        <v>26</v>
      </c>
      <c r="B26" s="11"/>
      <c r="C26" s="11"/>
      <c r="D26" s="50" t="s">
        <v>27</v>
      </c>
    </row>
    <row r="27" spans="2:3" ht="15.75">
      <c r="B27" s="11"/>
      <c r="C27" s="11"/>
    </row>
    <row r="28" spans="2:3" ht="15.75">
      <c r="B28" s="11"/>
      <c r="C28" s="11"/>
    </row>
    <row r="29" spans="2:3" ht="15.75">
      <c r="B29" s="11"/>
      <c r="C29" s="11"/>
    </row>
    <row r="30" spans="2:3" ht="15.75">
      <c r="B30" s="11"/>
      <c r="C30" s="11"/>
    </row>
    <row r="31" spans="2:3" ht="15.75">
      <c r="B31" s="11"/>
      <c r="C31" s="11"/>
    </row>
    <row r="32" spans="2:3" ht="15.75">
      <c r="B32" s="11"/>
      <c r="C32" s="11"/>
    </row>
    <row r="33" spans="2:3" ht="15.75">
      <c r="B33" s="11"/>
      <c r="C33" s="11"/>
    </row>
    <row r="34" spans="2:3" ht="15.75">
      <c r="B34" s="11"/>
      <c r="C34" s="11"/>
    </row>
    <row r="35" spans="2:3" ht="15.75">
      <c r="B35" s="11"/>
      <c r="C35" s="11"/>
    </row>
    <row r="36" spans="2:3" ht="15.75">
      <c r="B36" s="11"/>
      <c r="C36" s="11"/>
    </row>
    <row r="37" spans="2:3" ht="15.75">
      <c r="B37" s="11"/>
      <c r="C37" s="11"/>
    </row>
    <row r="38" spans="2:3" ht="15.75">
      <c r="B38" s="11"/>
      <c r="C38" s="11"/>
    </row>
    <row r="39" spans="2:3" ht="15.75">
      <c r="B39" s="11"/>
      <c r="C39" s="11"/>
    </row>
    <row r="40" spans="2:3" ht="15.75">
      <c r="B40" s="11"/>
      <c r="C40" s="11"/>
    </row>
    <row r="41" spans="2:3" ht="15.75">
      <c r="B41" s="11"/>
      <c r="C41" s="11"/>
    </row>
    <row r="42" spans="2:3" ht="15.75">
      <c r="B42" s="11"/>
      <c r="C42" s="11"/>
    </row>
    <row r="43" spans="2:3" ht="15.75">
      <c r="B43" s="11"/>
      <c r="C43" s="11"/>
    </row>
    <row r="44" spans="2:3" ht="15.75">
      <c r="B44" s="11"/>
      <c r="C44" s="11"/>
    </row>
    <row r="45" spans="2:3" ht="15.75">
      <c r="B45" s="11"/>
      <c r="C45" s="11"/>
    </row>
    <row r="46" spans="2:3" ht="15.75">
      <c r="B46" s="11"/>
      <c r="C46" s="11"/>
    </row>
    <row r="47" spans="2:3" ht="15.75">
      <c r="B47" s="11"/>
      <c r="C47" s="11"/>
    </row>
    <row r="48" spans="2:3" ht="15.75">
      <c r="B48" s="11"/>
      <c r="C48" s="11"/>
    </row>
    <row r="49" spans="2:3" ht="15.75">
      <c r="B49" s="11"/>
      <c r="C49" s="11"/>
    </row>
    <row r="50" spans="2:3" ht="15.75">
      <c r="B50" s="11"/>
      <c r="C50" s="11"/>
    </row>
    <row r="51" spans="2:3" ht="15.75">
      <c r="B51" s="11"/>
      <c r="C51" s="11"/>
    </row>
    <row r="52" spans="2:3" ht="15.75">
      <c r="B52" s="11"/>
      <c r="C52" s="11"/>
    </row>
    <row r="53" spans="2:3" ht="15.75">
      <c r="B53" s="11"/>
      <c r="C53" s="11"/>
    </row>
    <row r="54" spans="2:3" ht="15.75">
      <c r="B54" s="11"/>
      <c r="C54" s="11"/>
    </row>
    <row r="55" spans="2:3" ht="15.75">
      <c r="B55" s="11"/>
      <c r="C55" s="11"/>
    </row>
    <row r="56" spans="2:3" ht="15.75">
      <c r="B56" s="11"/>
      <c r="C56" s="11"/>
    </row>
    <row r="57" spans="2:3" ht="15.75">
      <c r="B57" s="11"/>
      <c r="C57" s="11"/>
    </row>
    <row r="58" spans="2:3" ht="15.75">
      <c r="B58" s="11"/>
      <c r="C58" s="11"/>
    </row>
    <row r="59" spans="2:3" ht="15.75">
      <c r="B59" s="11"/>
      <c r="C59" s="11"/>
    </row>
    <row r="60" spans="2:3" ht="15.75">
      <c r="B60" s="11"/>
      <c r="C60" s="11"/>
    </row>
    <row r="61" spans="2:3" ht="15.75">
      <c r="B61" s="11"/>
      <c r="C61" s="11"/>
    </row>
    <row r="62" spans="2:3" ht="15.75">
      <c r="B62" s="11"/>
      <c r="C62" s="11"/>
    </row>
    <row r="63" spans="2:3" ht="15.75">
      <c r="B63" s="11"/>
      <c r="C63" s="11"/>
    </row>
    <row r="64" spans="2:3" ht="15.75">
      <c r="B64" s="11"/>
      <c r="C64" s="11"/>
    </row>
    <row r="65" spans="2:3" ht="15.75">
      <c r="B65" s="11"/>
      <c r="C65" s="11"/>
    </row>
    <row r="66" spans="2:3" ht="15.75">
      <c r="B66" s="11"/>
      <c r="C66" s="11"/>
    </row>
    <row r="67" spans="2:3" ht="15.75">
      <c r="B67" s="11"/>
      <c r="C67" s="11"/>
    </row>
    <row r="68" spans="2:3" ht="15.75">
      <c r="B68" s="11"/>
      <c r="C68" s="11"/>
    </row>
    <row r="69" spans="2:3" ht="15.75">
      <c r="B69" s="11"/>
      <c r="C69" s="11"/>
    </row>
    <row r="70" spans="2:3" ht="15.75">
      <c r="B70" s="11"/>
      <c r="C70" s="11"/>
    </row>
    <row r="71" spans="2:3" ht="15.75">
      <c r="B71" s="11"/>
      <c r="C71" s="11"/>
    </row>
    <row r="72" spans="2:3" ht="15.75">
      <c r="B72" s="11"/>
      <c r="C72" s="11"/>
    </row>
  </sheetData>
  <sheetProtection/>
  <mergeCells count="29">
    <mergeCell ref="B20:C20"/>
    <mergeCell ref="B23:C23"/>
    <mergeCell ref="B21:C21"/>
    <mergeCell ref="B24:C24"/>
    <mergeCell ref="B22:C22"/>
    <mergeCell ref="B14:C14"/>
    <mergeCell ref="B15:C15"/>
    <mergeCell ref="B16:C16"/>
    <mergeCell ref="B17:C17"/>
    <mergeCell ref="B18:C18"/>
    <mergeCell ref="B19:C19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2:C12"/>
    <mergeCell ref="B13:C13"/>
    <mergeCell ref="A6:A7"/>
    <mergeCell ref="B6:C7"/>
    <mergeCell ref="D6:E6"/>
    <mergeCell ref="B9:C9"/>
    <mergeCell ref="B10:C10"/>
    <mergeCell ref="B11:C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22.5" customHeight="1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</row>
    <row r="4" spans="1:19" ht="22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16.5" customHeight="1">
      <c r="A6" s="119" t="s">
        <v>77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</row>
    <row r="7" spans="1:19" ht="18.75" customHeight="1">
      <c r="A7" s="119" t="str">
        <f>CONCATENATE("Semestar: I(prvi), akademska ",Studenti!P2," godina")</f>
        <v>Semestar: I(prvi), akademska 2017/18 godina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</row>
    <row r="8" spans="1:19" ht="18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10" spans="1:19" ht="24" customHeight="1">
      <c r="A10" s="120" t="s">
        <v>30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>
      <c r="A11" s="135" t="s">
        <v>31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 ht="15">
      <c r="A12" s="135" t="str">
        <f>CONCATENATE("po završetku zimskog semestra akademske ",Studenti!P2," godine")</f>
        <v>po završetku zimskog semestra akademske 2017/18 godine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</row>
    <row r="13" spans="1:19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ht="13.5" thickBot="1"/>
    <row r="15" spans="1:19" ht="24.75" customHeight="1" thickTop="1">
      <c r="A15" s="139" t="s">
        <v>32</v>
      </c>
      <c r="B15" s="142" t="s">
        <v>33</v>
      </c>
      <c r="C15" s="125" t="s">
        <v>34</v>
      </c>
      <c r="D15" s="128" t="s">
        <v>35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/>
      <c r="P15" s="128" t="s">
        <v>36</v>
      </c>
      <c r="Q15" s="129"/>
      <c r="R15" s="129"/>
      <c r="S15" s="136"/>
    </row>
    <row r="16" spans="1:19" ht="15.75" customHeight="1">
      <c r="A16" s="140"/>
      <c r="B16" s="143"/>
      <c r="C16" s="126"/>
      <c r="D16" s="137" t="s">
        <v>37</v>
      </c>
      <c r="E16" s="122"/>
      <c r="F16" s="121" t="s">
        <v>38</v>
      </c>
      <c r="G16" s="122"/>
      <c r="H16" s="121" t="s">
        <v>39</v>
      </c>
      <c r="I16" s="122"/>
      <c r="J16" s="121" t="s">
        <v>40</v>
      </c>
      <c r="K16" s="122"/>
      <c r="L16" s="121" t="s">
        <v>41</v>
      </c>
      <c r="M16" s="122"/>
      <c r="N16" s="121" t="s">
        <v>42</v>
      </c>
      <c r="O16" s="133"/>
      <c r="P16" s="123" t="s">
        <v>43</v>
      </c>
      <c r="Q16" s="124"/>
      <c r="R16" s="123" t="s">
        <v>44</v>
      </c>
      <c r="S16" s="138"/>
    </row>
    <row r="17" spans="1:19" ht="23.25" customHeight="1" thickBot="1">
      <c r="A17" s="141"/>
      <c r="B17" s="144"/>
      <c r="C17" s="127"/>
      <c r="D17" s="17" t="s">
        <v>32</v>
      </c>
      <c r="E17" s="17" t="s">
        <v>45</v>
      </c>
      <c r="F17" s="17" t="s">
        <v>32</v>
      </c>
      <c r="G17" s="17" t="s">
        <v>45</v>
      </c>
      <c r="H17" s="17" t="s">
        <v>32</v>
      </c>
      <c r="I17" s="17" t="s">
        <v>45</v>
      </c>
      <c r="J17" s="17" t="s">
        <v>32</v>
      </c>
      <c r="K17" s="17" t="s">
        <v>45</v>
      </c>
      <c r="L17" s="17" t="s">
        <v>32</v>
      </c>
      <c r="M17" s="17" t="s">
        <v>45</v>
      </c>
      <c r="N17" s="17" t="s">
        <v>32</v>
      </c>
      <c r="O17" s="18" t="s">
        <v>45</v>
      </c>
      <c r="P17" s="17" t="s">
        <v>32</v>
      </c>
      <c r="Q17" s="18" t="s">
        <v>45</v>
      </c>
      <c r="R17" s="17" t="s">
        <v>32</v>
      </c>
      <c r="S17" s="19" t="s">
        <v>45</v>
      </c>
    </row>
    <row r="18" spans="1:19" ht="16.5" thickTop="1">
      <c r="A18" s="20">
        <v>1</v>
      </c>
      <c r="B18" s="21" t="s">
        <v>80</v>
      </c>
      <c r="C18" s="22">
        <f>COUNTIF(Poeni_C!T8:T25,"&gt;0")</f>
        <v>11</v>
      </c>
      <c r="D18" s="23">
        <f>COUNTIF(Poeni_C!$U8:$U25,"A")</f>
        <v>3</v>
      </c>
      <c r="E18" s="23">
        <f>D18*100/$C18</f>
        <v>27.272727272727273</v>
      </c>
      <c r="F18" s="23">
        <f>COUNTIF(Poeni_C!$U8:$U25,"B")</f>
        <v>0</v>
      </c>
      <c r="G18" s="23">
        <f>F18*100/$C18</f>
        <v>0</v>
      </c>
      <c r="H18" s="23">
        <f>COUNTIF(Poeni_C!$U8:$U25,"C")</f>
        <v>0</v>
      </c>
      <c r="I18" s="23">
        <f>H18*100/$C18</f>
        <v>0</v>
      </c>
      <c r="J18" s="23">
        <f>COUNTIF(Poeni_C!$U8:$U25,"D")</f>
        <v>3</v>
      </c>
      <c r="K18" s="23">
        <f>J18*100/$C18</f>
        <v>27.272727272727273</v>
      </c>
      <c r="L18" s="23">
        <f>COUNTIF(Poeni_C!$U8:$U25,"E")</f>
        <v>5</v>
      </c>
      <c r="M18" s="23">
        <f>L18*100/$C18</f>
        <v>45.45454545454545</v>
      </c>
      <c r="N18" s="23">
        <f>C18-P18</f>
        <v>0</v>
      </c>
      <c r="O18" s="22">
        <f>N18*100/$C18</f>
        <v>0</v>
      </c>
      <c r="P18" s="23">
        <f>SUM(D18,F18,H18,J18,L18)</f>
        <v>11</v>
      </c>
      <c r="Q18" s="22">
        <f>P18*100/($P18+$R18)</f>
        <v>100</v>
      </c>
      <c r="R18" s="23">
        <f>N18</f>
        <v>0</v>
      </c>
      <c r="S18" s="24">
        <f>R18*100/($P18+$R18)</f>
        <v>0</v>
      </c>
    </row>
    <row r="19" spans="1:19" ht="15.75">
      <c r="A19" s="20">
        <v>2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3"/>
      <c r="Q19" s="22"/>
      <c r="R19" s="23"/>
      <c r="S19" s="24"/>
    </row>
    <row r="20" spans="1:19" ht="15.75">
      <c r="A20" s="20">
        <v>3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3"/>
      <c r="Q20" s="22"/>
      <c r="R20" s="23"/>
      <c r="S20" s="24"/>
    </row>
    <row r="21" spans="1:19" ht="16.5" thickBot="1">
      <c r="A21" s="16">
        <v>4</v>
      </c>
      <c r="B21" s="25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18"/>
      <c r="R21" s="17"/>
      <c r="S21" s="19"/>
    </row>
    <row r="22" spans="1:19" ht="16.5" thickTop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4" spans="1:17" ht="12.75">
      <c r="A24" s="131" t="s">
        <v>135</v>
      </c>
      <c r="B24" s="131"/>
      <c r="D24" s="131" t="s">
        <v>46</v>
      </c>
      <c r="E24" s="131"/>
      <c r="F24" s="131"/>
      <c r="G24" s="131"/>
      <c r="H24" s="131"/>
      <c r="I24" s="131"/>
      <c r="N24" s="132" t="s">
        <v>47</v>
      </c>
      <c r="O24" s="132"/>
      <c r="P24" s="132"/>
      <c r="Q24" s="132"/>
    </row>
    <row r="26" spans="4:18" ht="15">
      <c r="D26" s="135" t="s">
        <v>108</v>
      </c>
      <c r="E26" s="135"/>
      <c r="F26" s="135"/>
      <c r="G26" s="135"/>
      <c r="H26" s="135"/>
      <c r="I26" s="135"/>
      <c r="J26" s="135"/>
      <c r="M26" s="134" t="s">
        <v>107</v>
      </c>
      <c r="N26" s="134"/>
      <c r="O26" s="134"/>
      <c r="P26" s="134"/>
      <c r="Q26" s="134"/>
      <c r="R26" s="134"/>
    </row>
  </sheetData>
  <sheetProtection/>
  <mergeCells count="25">
    <mergeCell ref="P15:S15"/>
    <mergeCell ref="D16:E16"/>
    <mergeCell ref="F16:G16"/>
    <mergeCell ref="A11:S11"/>
    <mergeCell ref="A12:S12"/>
    <mergeCell ref="R16:S16"/>
    <mergeCell ref="A15:A17"/>
    <mergeCell ref="B15:B17"/>
    <mergeCell ref="A24:B24"/>
    <mergeCell ref="D24:I24"/>
    <mergeCell ref="N24:Q24"/>
    <mergeCell ref="L16:M16"/>
    <mergeCell ref="N16:O16"/>
    <mergeCell ref="M26:R26"/>
    <mergeCell ref="D26:J26"/>
    <mergeCell ref="A2:S2"/>
    <mergeCell ref="A3:S3"/>
    <mergeCell ref="A6:S6"/>
    <mergeCell ref="A7:S7"/>
    <mergeCell ref="A10:S10"/>
    <mergeCell ref="H16:I16"/>
    <mergeCell ref="J16:K16"/>
    <mergeCell ref="P16:Q16"/>
    <mergeCell ref="C15:C17"/>
    <mergeCell ref="D15:O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4.140625" style="1" bestFit="1" customWidth="1"/>
    <col min="4" max="4" width="2.28125" style="1" bestFit="1" customWidth="1"/>
    <col min="5" max="16384" width="9.140625" style="1" customWidth="1"/>
  </cols>
  <sheetData>
    <row r="1" ht="12.75">
      <c r="C1" s="54" t="s">
        <v>80</v>
      </c>
    </row>
    <row r="2" ht="12.75">
      <c r="C2" s="73" t="str">
        <f>CONCATENATE("smjer: C ; sk. ",Studenti!P2)</f>
        <v>smjer: C ; sk. 2017/18</v>
      </c>
    </row>
    <row r="3" spans="2:4" ht="12.75">
      <c r="B3" s="2" t="str">
        <f>Poeni_C!A8</f>
        <v>1/17</v>
      </c>
      <c r="C3" s="2" t="str">
        <f>Poeni_C!B8</f>
        <v>Marković Ban</v>
      </c>
      <c r="D3" s="56" t="str">
        <f>Poeni_C!U8</f>
        <v>E</v>
      </c>
    </row>
    <row r="4" spans="2:4" ht="12.75">
      <c r="B4" s="2" t="str">
        <f>Poeni_C!A9</f>
        <v>2/17</v>
      </c>
      <c r="C4" s="2" t="str">
        <f>Poeni_C!B9</f>
        <v>Vujović Marko</v>
      </c>
      <c r="D4" s="56" t="str">
        <f>Poeni_C!U9</f>
        <v>F</v>
      </c>
    </row>
    <row r="5" spans="2:4" ht="12.75">
      <c r="B5" s="2" t="str">
        <f>Poeni_C!A10</f>
        <v>3/17</v>
      </c>
      <c r="C5" s="2" t="str">
        <f>Poeni_C!B10</f>
        <v>Spahić Amar</v>
      </c>
      <c r="D5" s="56" t="str">
        <f>Poeni_C!U10</f>
        <v>E</v>
      </c>
    </row>
    <row r="6" spans="2:4" ht="12.75">
      <c r="B6" s="2" t="str">
        <f>Poeni_C!A11</f>
        <v>4/17</v>
      </c>
      <c r="C6" s="2" t="str">
        <f>Poeni_C!B11</f>
        <v>Živković Ivana</v>
      </c>
      <c r="D6" s="56" t="str">
        <f>Poeni_C!U11</f>
        <v>D</v>
      </c>
    </row>
    <row r="7" spans="2:4" ht="12.75">
      <c r="B7" s="2" t="str">
        <f>Poeni_C!A12</f>
        <v>6/17</v>
      </c>
      <c r="C7" s="2" t="str">
        <f>Poeni_C!B12</f>
        <v>Lozo Bojan</v>
      </c>
      <c r="D7" s="56" t="str">
        <f>Poeni_C!U12</f>
        <v>E</v>
      </c>
    </row>
    <row r="8" spans="2:4" ht="12.75">
      <c r="B8" s="2" t="str">
        <f>Poeni_C!A13</f>
        <v>7/17</v>
      </c>
      <c r="C8" s="2" t="str">
        <f>Poeni_C!B13</f>
        <v>Radović Andrej</v>
      </c>
      <c r="D8" s="56" t="str">
        <f>Poeni_C!U13</f>
        <v>D</v>
      </c>
    </row>
    <row r="9" spans="2:4" ht="12.75">
      <c r="B9" s="2" t="str">
        <f>Poeni_C!A14</f>
        <v>8/17</v>
      </c>
      <c r="C9" s="2" t="str">
        <f>Poeni_C!B14</f>
        <v>Đerković Petar</v>
      </c>
      <c r="D9" s="56" t="str">
        <f>Poeni_C!U14</f>
        <v>A</v>
      </c>
    </row>
    <row r="10" spans="2:4" ht="12.75">
      <c r="B10" s="2" t="str">
        <f>Poeni_C!A15</f>
        <v>9/17</v>
      </c>
      <c r="C10" s="2" t="str">
        <f>Poeni_C!B15</f>
        <v>Popović Anja</v>
      </c>
      <c r="D10" s="56" t="str">
        <f>Poeni_C!U15</f>
        <v>E</v>
      </c>
    </row>
    <row r="11" spans="2:4" ht="12.75">
      <c r="B11" s="2" t="str">
        <f>Poeni_C!A16</f>
        <v>10/17</v>
      </c>
      <c r="C11" s="2" t="str">
        <f>Poeni_C!B16</f>
        <v>Vuković Bogoljub</v>
      </c>
      <c r="D11" s="56" t="str">
        <f>Poeni_C!U16</f>
        <v>E</v>
      </c>
    </row>
    <row r="12" spans="2:4" ht="12.75">
      <c r="B12" s="2" t="str">
        <f>Poeni_C!A17</f>
        <v>11/17</v>
      </c>
      <c r="C12" s="2" t="str">
        <f>Poeni_C!B17</f>
        <v>Milenković Dušan</v>
      </c>
      <c r="D12" s="56" t="str">
        <f>Poeni_C!U17</f>
        <v>A</v>
      </c>
    </row>
    <row r="13" spans="2:4" ht="12.75">
      <c r="B13" s="2" t="str">
        <f>Poeni_C!A18</f>
        <v>12/17</v>
      </c>
      <c r="C13" s="2" t="str">
        <f>Poeni_C!B18</f>
        <v>Marković Milovan</v>
      </c>
      <c r="D13" s="56" t="str">
        <f>Poeni_C!U18</f>
        <v>A</v>
      </c>
    </row>
    <row r="14" spans="2:4" ht="12.75">
      <c r="B14" s="2" t="str">
        <f>Poeni_C!A19</f>
        <v>13/17</v>
      </c>
      <c r="C14" s="2" t="str">
        <f>Poeni_C!B19</f>
        <v>Duraković Jasmin</v>
      </c>
      <c r="D14" s="56" t="str">
        <f>Poeni_C!U19</f>
        <v>F</v>
      </c>
    </row>
    <row r="15" spans="2:4" ht="12.75">
      <c r="B15" s="2" t="str">
        <f>Poeni_C!A20</f>
        <v>14/17</v>
      </c>
      <c r="C15" s="2" t="str">
        <f>Poeni_C!B20</f>
        <v>Radević Nemanja</v>
      </c>
      <c r="D15" s="56" t="str">
        <f>Poeni_C!U20</f>
        <v>D</v>
      </c>
    </row>
    <row r="16" spans="2:4" ht="12.75">
      <c r="B16" s="2">
        <f>Poeni_C!A21</f>
        <v>0</v>
      </c>
      <c r="C16" s="2">
        <f>Poeni_C!B21</f>
        <v>0</v>
      </c>
      <c r="D16" s="56">
        <f>Poeni_C!U21</f>
        <v>0</v>
      </c>
    </row>
    <row r="17" spans="2:4" ht="12.75">
      <c r="B17" s="2"/>
      <c r="C17" s="2"/>
      <c r="D17" s="56"/>
    </row>
    <row r="18" spans="2:4" ht="12.75">
      <c r="B18" s="2"/>
      <c r="C18" s="2"/>
      <c r="D18" s="56"/>
    </row>
    <row r="19" spans="2:4" ht="12.75">
      <c r="B19" s="2"/>
      <c r="C19" s="2"/>
      <c r="D19" s="56"/>
    </row>
    <row r="20" spans="2:4" ht="12.75">
      <c r="B20" s="2"/>
      <c r="C20" s="2"/>
      <c r="D20" s="56"/>
    </row>
    <row r="21" spans="2:4" ht="12.75">
      <c r="B21" s="2"/>
      <c r="C21" s="2"/>
      <c r="D21" s="56"/>
    </row>
    <row r="22" spans="2:3" ht="12.75">
      <c r="B22" s="55"/>
      <c r="C22" s="55"/>
    </row>
    <row r="26" ht="12.75">
      <c r="C26"/>
    </row>
  </sheetData>
  <sheetProtection/>
  <autoFilter ref="B2:D19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 t="s">
        <v>49</v>
      </c>
      <c r="S1" s="152"/>
    </row>
    <row r="2" spans="1:19" ht="18" customHeight="1">
      <c r="A2" s="153" t="s">
        <v>50</v>
      </c>
      <c r="B2" s="153"/>
      <c r="C2" s="154" t="s">
        <v>70</v>
      </c>
      <c r="D2" s="155"/>
      <c r="E2" s="155"/>
      <c r="F2" s="155"/>
      <c r="G2" s="155"/>
      <c r="H2" s="155"/>
      <c r="I2" s="155"/>
      <c r="J2" s="155"/>
      <c r="K2" s="155"/>
      <c r="L2" s="155"/>
      <c r="M2" s="153" t="s">
        <v>51</v>
      </c>
      <c r="N2" s="153"/>
      <c r="O2" s="153"/>
      <c r="P2" s="177" t="s">
        <v>76</v>
      </c>
      <c r="Q2" s="177"/>
      <c r="R2" s="177"/>
      <c r="S2" s="177"/>
    </row>
    <row r="3" spans="1:19" ht="23.25" customHeight="1">
      <c r="A3" s="179" t="s">
        <v>79</v>
      </c>
      <c r="B3" s="179"/>
      <c r="C3" s="179"/>
      <c r="D3" s="179"/>
      <c r="E3" s="179"/>
      <c r="F3" s="187"/>
      <c r="G3" s="188" t="s">
        <v>74</v>
      </c>
      <c r="H3" s="189"/>
      <c r="I3" s="178" t="s">
        <v>75</v>
      </c>
      <c r="J3" s="179"/>
      <c r="K3" s="179"/>
      <c r="L3" s="179"/>
      <c r="M3" s="179"/>
      <c r="N3" s="179"/>
      <c r="O3" s="179" t="s">
        <v>102</v>
      </c>
      <c r="P3" s="179"/>
      <c r="Q3" s="179"/>
      <c r="R3" s="179"/>
      <c r="S3" s="179"/>
    </row>
    <row r="4" spans="1:19" ht="10.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21" customHeight="1">
      <c r="A5" s="184" t="s">
        <v>1</v>
      </c>
      <c r="B5" s="163" t="s">
        <v>52</v>
      </c>
      <c r="C5" s="164"/>
      <c r="D5" s="172" t="s">
        <v>3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56" t="s">
        <v>53</v>
      </c>
      <c r="S5" s="180" t="s">
        <v>5</v>
      </c>
    </row>
    <row r="6" spans="1:19" ht="18" customHeight="1">
      <c r="A6" s="185"/>
      <c r="B6" s="165"/>
      <c r="C6" s="166"/>
      <c r="D6" s="174" t="s">
        <v>54</v>
      </c>
      <c r="E6" s="174" t="s">
        <v>6</v>
      </c>
      <c r="F6" s="163" t="s">
        <v>55</v>
      </c>
      <c r="G6" s="170"/>
      <c r="H6" s="170"/>
      <c r="I6" s="164"/>
      <c r="J6" s="163" t="s">
        <v>9</v>
      </c>
      <c r="K6" s="170"/>
      <c r="L6" s="170"/>
      <c r="M6" s="164"/>
      <c r="N6" s="190" t="s">
        <v>56</v>
      </c>
      <c r="O6" s="191"/>
      <c r="P6" s="191"/>
      <c r="Q6" s="191"/>
      <c r="R6" s="157"/>
      <c r="S6" s="181"/>
    </row>
    <row r="7" spans="1:19" ht="12.75" customHeight="1">
      <c r="A7" s="185"/>
      <c r="B7" s="165"/>
      <c r="C7" s="166"/>
      <c r="D7" s="175"/>
      <c r="E7" s="175"/>
      <c r="F7" s="165" t="s">
        <v>57</v>
      </c>
      <c r="G7" s="171"/>
      <c r="H7" s="171"/>
      <c r="I7" s="166"/>
      <c r="J7" s="165" t="s">
        <v>58</v>
      </c>
      <c r="K7" s="171"/>
      <c r="L7" s="171"/>
      <c r="M7" s="166"/>
      <c r="N7" s="167" t="s">
        <v>59</v>
      </c>
      <c r="O7" s="168"/>
      <c r="P7" s="168"/>
      <c r="Q7" s="168"/>
      <c r="R7" s="157"/>
      <c r="S7" s="181"/>
    </row>
    <row r="8" spans="1:19" ht="12.75" customHeight="1">
      <c r="A8" s="185"/>
      <c r="B8" s="159" t="s">
        <v>60</v>
      </c>
      <c r="C8" s="160"/>
      <c r="D8" s="176"/>
      <c r="E8" s="176"/>
      <c r="F8" s="167" t="s">
        <v>61</v>
      </c>
      <c r="G8" s="168"/>
      <c r="H8" s="168"/>
      <c r="I8" s="169"/>
      <c r="J8" s="167" t="s">
        <v>62</v>
      </c>
      <c r="K8" s="168"/>
      <c r="L8" s="168"/>
      <c r="M8" s="169"/>
      <c r="N8" s="192" t="s">
        <v>63</v>
      </c>
      <c r="O8" s="193"/>
      <c r="P8" s="192" t="s">
        <v>64</v>
      </c>
      <c r="Q8" s="193"/>
      <c r="R8" s="157"/>
      <c r="S8" s="181"/>
    </row>
    <row r="9" spans="1:19" ht="29.25" customHeight="1">
      <c r="A9" s="186"/>
      <c r="B9" s="161"/>
      <c r="C9" s="162"/>
      <c r="D9" s="192" t="s">
        <v>65</v>
      </c>
      <c r="E9" s="194"/>
      <c r="F9" s="57" t="s">
        <v>12</v>
      </c>
      <c r="G9" s="57" t="s">
        <v>13</v>
      </c>
      <c r="H9" s="57" t="s">
        <v>14</v>
      </c>
      <c r="I9" s="57" t="s">
        <v>15</v>
      </c>
      <c r="J9" s="57" t="s">
        <v>12</v>
      </c>
      <c r="K9" s="57" t="s">
        <v>13</v>
      </c>
      <c r="L9" s="57" t="s">
        <v>14</v>
      </c>
      <c r="M9" s="57" t="s">
        <v>15</v>
      </c>
      <c r="N9" s="58" t="s">
        <v>66</v>
      </c>
      <c r="O9" s="59" t="s">
        <v>67</v>
      </c>
      <c r="P9" s="59" t="s">
        <v>66</v>
      </c>
      <c r="Q9" s="58" t="s">
        <v>68</v>
      </c>
      <c r="R9" s="158"/>
      <c r="S9" s="182"/>
    </row>
    <row r="10" spans="1:19" ht="12.75">
      <c r="A10" s="68" t="str">
        <f>Poeni_C!A8</f>
        <v>1/17</v>
      </c>
      <c r="B10" s="145" t="str">
        <f>Poeni_C!B8</f>
        <v>Marković Ban</v>
      </c>
      <c r="C10" s="146"/>
      <c r="D10" s="64">
        <f>Poeni_C!C8</f>
        <v>5</v>
      </c>
      <c r="E10" s="64">
        <f>Poeni_C!D8+Poeni_C!E8</f>
        <v>5</v>
      </c>
      <c r="F10" s="64"/>
      <c r="G10" s="64"/>
      <c r="H10" s="64"/>
      <c r="I10" s="64"/>
      <c r="J10" s="64">
        <f>Poeni_C!O8</f>
        <v>15</v>
      </c>
      <c r="K10" s="64">
        <f>Poeni_C!P8</f>
        <v>15</v>
      </c>
      <c r="L10" s="64"/>
      <c r="M10" s="64"/>
      <c r="N10" s="65"/>
      <c r="O10" s="66"/>
      <c r="P10" s="66">
        <f>Poeni_C!R8</f>
        <v>0</v>
      </c>
      <c r="Q10" s="66">
        <f>Poeni_C!S8</f>
        <v>10</v>
      </c>
      <c r="R10" s="66">
        <f>Poeni_C!T8</f>
        <v>50</v>
      </c>
      <c r="S10" s="65" t="str">
        <f>Poeni_C!U8</f>
        <v>E</v>
      </c>
    </row>
    <row r="11" spans="1:19" ht="12.75">
      <c r="A11" s="68" t="str">
        <f>Poeni_C!A9</f>
        <v>2/17</v>
      </c>
      <c r="B11" s="145" t="str">
        <f>Poeni_C!B9</f>
        <v>Vujović Marko</v>
      </c>
      <c r="C11" s="146"/>
      <c r="D11" s="67">
        <f>Poeni_C!C9</f>
        <v>0</v>
      </c>
      <c r="E11" s="64">
        <f>Poeni_C!D9+Poeni_C!E9</f>
        <v>0</v>
      </c>
      <c r="F11" s="67"/>
      <c r="G11" s="67"/>
      <c r="H11" s="67"/>
      <c r="I11" s="67"/>
      <c r="J11" s="64">
        <f>Poeni_C!O9</f>
        <v>0</v>
      </c>
      <c r="K11" s="64">
        <f>Poeni_C!P9</f>
        <v>0</v>
      </c>
      <c r="L11" s="64"/>
      <c r="M11" s="64"/>
      <c r="N11" s="65"/>
      <c r="O11" s="66"/>
      <c r="P11" s="66">
        <f>Poeni_C!R9</f>
        <v>0</v>
      </c>
      <c r="Q11" s="66">
        <f>Poeni_C!S9</f>
        <v>0</v>
      </c>
      <c r="R11" s="66">
        <f>Poeni_C!T9</f>
        <v>0</v>
      </c>
      <c r="S11" s="65" t="str">
        <f>Poeni_C!U9</f>
        <v>F</v>
      </c>
    </row>
    <row r="12" spans="1:19" ht="12.75">
      <c r="A12" s="68" t="str">
        <f>Poeni_C!A10</f>
        <v>3/17</v>
      </c>
      <c r="B12" s="145" t="str">
        <f>Poeni_C!B10</f>
        <v>Spahić Amar</v>
      </c>
      <c r="C12" s="146"/>
      <c r="D12" s="67">
        <f>Poeni_C!C10</f>
        <v>5</v>
      </c>
      <c r="E12" s="64">
        <f>Poeni_C!D10+Poeni_C!E10</f>
        <v>5</v>
      </c>
      <c r="F12" s="67"/>
      <c r="G12" s="67"/>
      <c r="H12" s="67"/>
      <c r="I12" s="67"/>
      <c r="J12" s="64">
        <f>Poeni_C!O10</f>
        <v>20</v>
      </c>
      <c r="K12" s="64">
        <f>Poeni_C!P10</f>
        <v>18</v>
      </c>
      <c r="L12" s="64"/>
      <c r="M12" s="64"/>
      <c r="N12" s="65"/>
      <c r="O12" s="66"/>
      <c r="P12" s="66">
        <f>Poeni_C!R10</f>
        <v>0</v>
      </c>
      <c r="Q12" s="66">
        <f>Poeni_C!S10</f>
        <v>10</v>
      </c>
      <c r="R12" s="66">
        <f>Poeni_C!T10</f>
        <v>58</v>
      </c>
      <c r="S12" s="65" t="str">
        <f>Poeni_C!U10</f>
        <v>E</v>
      </c>
    </row>
    <row r="13" spans="1:19" ht="12.75">
      <c r="A13" s="68" t="str">
        <f>Poeni_C!A11</f>
        <v>4/17</v>
      </c>
      <c r="B13" s="145" t="str">
        <f>Poeni_C!B11</f>
        <v>Živković Ivana</v>
      </c>
      <c r="C13" s="146"/>
      <c r="D13" s="67">
        <f>Poeni_C!C11</f>
        <v>5</v>
      </c>
      <c r="E13" s="64">
        <f>Poeni_C!D11+Poeni_C!E11</f>
        <v>5</v>
      </c>
      <c r="F13" s="67"/>
      <c r="G13" s="67"/>
      <c r="H13" s="67"/>
      <c r="I13" s="67"/>
      <c r="J13" s="64">
        <f>Poeni_C!O11</f>
        <v>20</v>
      </c>
      <c r="K13" s="64">
        <f>Poeni_C!P11</f>
        <v>20</v>
      </c>
      <c r="L13" s="64"/>
      <c r="M13" s="64"/>
      <c r="N13" s="65"/>
      <c r="O13" s="66"/>
      <c r="P13" s="66">
        <f>Poeni_C!R11</f>
        <v>0</v>
      </c>
      <c r="Q13" s="66">
        <f>Poeni_C!S11</f>
        <v>10</v>
      </c>
      <c r="R13" s="66">
        <f>Poeni_C!T11</f>
        <v>60</v>
      </c>
      <c r="S13" s="65" t="str">
        <f>Poeni_C!U11</f>
        <v>D</v>
      </c>
    </row>
    <row r="14" spans="1:19" ht="12.75">
      <c r="A14" s="68" t="str">
        <f>Poeni_C!A12</f>
        <v>6/17</v>
      </c>
      <c r="B14" s="145" t="str">
        <f>Poeni_C!B12</f>
        <v>Lozo Bojan</v>
      </c>
      <c r="C14" s="146"/>
      <c r="D14" s="67">
        <f>Poeni_C!C12</f>
        <v>5</v>
      </c>
      <c r="E14" s="64">
        <f>Poeni_C!D12+Poeni_C!E12</f>
        <v>5</v>
      </c>
      <c r="F14" s="67"/>
      <c r="G14" s="67"/>
      <c r="H14" s="67"/>
      <c r="I14" s="67"/>
      <c r="J14" s="64">
        <f>Poeni_C!O12</f>
        <v>10</v>
      </c>
      <c r="K14" s="64">
        <f>Poeni_C!P12</f>
        <v>20</v>
      </c>
      <c r="L14" s="64"/>
      <c r="M14" s="64"/>
      <c r="N14" s="65"/>
      <c r="O14" s="66"/>
      <c r="P14" s="66">
        <f>Poeni_C!R12</f>
        <v>0</v>
      </c>
      <c r="Q14" s="66">
        <f>Poeni_C!S12</f>
        <v>10</v>
      </c>
      <c r="R14" s="66">
        <f>Poeni_C!T12</f>
        <v>50</v>
      </c>
      <c r="S14" s="65" t="str">
        <f>Poeni_C!U12</f>
        <v>E</v>
      </c>
    </row>
    <row r="15" spans="1:19" ht="12.75">
      <c r="A15" s="68" t="str">
        <f>Poeni_C!A13</f>
        <v>7/17</v>
      </c>
      <c r="B15" s="145" t="str">
        <f>Poeni_C!B13</f>
        <v>Radović Andrej</v>
      </c>
      <c r="C15" s="146"/>
      <c r="D15" s="67">
        <f>Poeni_C!C13</f>
        <v>5</v>
      </c>
      <c r="E15" s="64">
        <f>Poeni_C!D13+Poeni_C!E13</f>
        <v>5</v>
      </c>
      <c r="F15" s="67"/>
      <c r="G15" s="67"/>
      <c r="H15" s="67"/>
      <c r="I15" s="67"/>
      <c r="J15" s="64">
        <f>Poeni_C!O13</f>
        <v>20</v>
      </c>
      <c r="K15" s="64">
        <f>Poeni_C!P13</f>
        <v>20</v>
      </c>
      <c r="L15" s="64"/>
      <c r="M15" s="64"/>
      <c r="N15" s="65"/>
      <c r="O15" s="66"/>
      <c r="P15" s="66">
        <f>Poeni_C!R13</f>
        <v>0</v>
      </c>
      <c r="Q15" s="66">
        <f>Poeni_C!S13</f>
        <v>10</v>
      </c>
      <c r="R15" s="66">
        <f>Poeni_C!T13</f>
        <v>60</v>
      </c>
      <c r="S15" s="65" t="str">
        <f>Poeni_C!U13</f>
        <v>D</v>
      </c>
    </row>
    <row r="16" spans="1:19" ht="12.75">
      <c r="A16" s="68" t="str">
        <f>Poeni_C!A14</f>
        <v>8/17</v>
      </c>
      <c r="B16" s="145" t="str">
        <f>Poeni_C!B14</f>
        <v>Đerković Petar</v>
      </c>
      <c r="C16" s="146"/>
      <c r="D16" s="67">
        <f>Poeni_C!C14</f>
        <v>5</v>
      </c>
      <c r="E16" s="64">
        <f>Poeni_C!D14+Poeni_C!E14</f>
        <v>10</v>
      </c>
      <c r="F16" s="67"/>
      <c r="G16" s="67"/>
      <c r="H16" s="67"/>
      <c r="I16" s="67"/>
      <c r="J16" s="64">
        <f>Poeni_C!O14</f>
        <v>19</v>
      </c>
      <c r="K16" s="64">
        <f>Poeni_C!P14</f>
        <v>19</v>
      </c>
      <c r="L16" s="64"/>
      <c r="M16" s="64"/>
      <c r="N16" s="65"/>
      <c r="O16" s="66"/>
      <c r="P16" s="66">
        <f>Poeni_C!R14</f>
        <v>24</v>
      </c>
      <c r="Q16" s="66">
        <f>Poeni_C!S14</f>
        <v>34</v>
      </c>
      <c r="R16" s="66">
        <f>Poeni_C!T14</f>
        <v>92</v>
      </c>
      <c r="S16" s="65" t="str">
        <f>Poeni_C!U14</f>
        <v>A</v>
      </c>
    </row>
    <row r="17" spans="1:19" ht="12.75">
      <c r="A17" s="68" t="str">
        <f>Poeni_C!A15</f>
        <v>9/17</v>
      </c>
      <c r="B17" s="145" t="str">
        <f>Poeni_C!B15</f>
        <v>Popović Anja</v>
      </c>
      <c r="C17" s="146"/>
      <c r="D17" s="67">
        <f>Poeni_C!C15</f>
        <v>5</v>
      </c>
      <c r="E17" s="64">
        <f>Poeni_C!D15+Poeni_C!E15</f>
        <v>5</v>
      </c>
      <c r="F17" s="67"/>
      <c r="G17" s="67"/>
      <c r="H17" s="67"/>
      <c r="I17" s="67"/>
      <c r="J17" s="64">
        <f>Poeni_C!O15</f>
        <v>20</v>
      </c>
      <c r="K17" s="64">
        <f>Poeni_C!P15</f>
        <v>10</v>
      </c>
      <c r="L17" s="64"/>
      <c r="M17" s="64"/>
      <c r="N17" s="65"/>
      <c r="O17" s="66"/>
      <c r="P17" s="66">
        <f>Poeni_C!R15</f>
        <v>0</v>
      </c>
      <c r="Q17" s="66">
        <f>Poeni_C!S15</f>
        <v>10</v>
      </c>
      <c r="R17" s="66">
        <f>Poeni_C!T15</f>
        <v>50</v>
      </c>
      <c r="S17" s="65" t="str">
        <f>Poeni_C!U15</f>
        <v>E</v>
      </c>
    </row>
    <row r="18" spans="1:19" ht="12.75">
      <c r="A18" s="68" t="str">
        <f>Poeni_C!A16</f>
        <v>10/17</v>
      </c>
      <c r="B18" s="145" t="str">
        <f>Poeni_C!B16</f>
        <v>Vuković Bogoljub</v>
      </c>
      <c r="C18" s="146"/>
      <c r="D18" s="67">
        <f>Poeni_C!C16</f>
        <v>5</v>
      </c>
      <c r="E18" s="64">
        <f>Poeni_C!D16+Poeni_C!E16</f>
        <v>5</v>
      </c>
      <c r="F18" s="67"/>
      <c r="G18" s="67"/>
      <c r="H18" s="67"/>
      <c r="I18" s="67"/>
      <c r="J18" s="64">
        <f>Poeni_C!O16</f>
        <v>15</v>
      </c>
      <c r="K18" s="64">
        <f>Poeni_C!P16</f>
        <v>15</v>
      </c>
      <c r="L18" s="64"/>
      <c r="M18" s="64"/>
      <c r="N18" s="65"/>
      <c r="O18" s="66"/>
      <c r="P18" s="66">
        <f>Poeni_C!R16</f>
        <v>0</v>
      </c>
      <c r="Q18" s="66">
        <f>Poeni_C!S16</f>
        <v>10</v>
      </c>
      <c r="R18" s="66">
        <f>Poeni_C!T16</f>
        <v>50</v>
      </c>
      <c r="S18" s="65" t="str">
        <f>Poeni_C!U16</f>
        <v>E</v>
      </c>
    </row>
    <row r="19" spans="1:19" ht="12.75">
      <c r="A19" s="68" t="str">
        <f>Poeni_C!A17</f>
        <v>11/17</v>
      </c>
      <c r="B19" s="145" t="str">
        <f>Poeni_C!B17</f>
        <v>Milenković Dušan</v>
      </c>
      <c r="C19" s="146"/>
      <c r="D19" s="67">
        <f>Poeni_C!C17</f>
        <v>5</v>
      </c>
      <c r="E19" s="64">
        <f>Poeni_C!D17+Poeni_C!E17</f>
        <v>10</v>
      </c>
      <c r="F19" s="67"/>
      <c r="G19" s="67"/>
      <c r="H19" s="67"/>
      <c r="I19" s="67"/>
      <c r="J19" s="64">
        <f>Poeni_C!O17</f>
        <v>18</v>
      </c>
      <c r="K19" s="64">
        <f>Poeni_C!P17</f>
        <v>20</v>
      </c>
      <c r="L19" s="64"/>
      <c r="M19" s="64"/>
      <c r="N19" s="65"/>
      <c r="O19" s="66"/>
      <c r="P19" s="66">
        <f>Poeni_C!R17</f>
        <v>26</v>
      </c>
      <c r="Q19" s="66">
        <f>Poeni_C!S17</f>
        <v>36</v>
      </c>
      <c r="R19" s="66">
        <f>Poeni_C!T17</f>
        <v>94</v>
      </c>
      <c r="S19" s="65" t="str">
        <f>Poeni_C!U17</f>
        <v>A</v>
      </c>
    </row>
    <row r="20" spans="1:19" ht="12.75">
      <c r="A20" s="68" t="str">
        <f>Poeni_C!A18</f>
        <v>12/17</v>
      </c>
      <c r="B20" s="145" t="str">
        <f>Poeni_C!B18</f>
        <v>Marković Milovan</v>
      </c>
      <c r="C20" s="146"/>
      <c r="D20" s="67">
        <f>Poeni_C!C18</f>
        <v>5</v>
      </c>
      <c r="E20" s="64">
        <f>Poeni_C!D18+Poeni_C!E18</f>
        <v>10</v>
      </c>
      <c r="F20" s="67"/>
      <c r="G20" s="67"/>
      <c r="H20" s="67"/>
      <c r="I20" s="67"/>
      <c r="J20" s="64">
        <f>Poeni_C!O18</f>
        <v>20</v>
      </c>
      <c r="K20" s="64">
        <f>Poeni_C!P18</f>
        <v>20</v>
      </c>
      <c r="L20" s="64"/>
      <c r="M20" s="64"/>
      <c r="N20" s="65"/>
      <c r="O20" s="66"/>
      <c r="P20" s="66">
        <f>Poeni_C!R18</f>
        <v>20</v>
      </c>
      <c r="Q20" s="66">
        <f>Poeni_C!S18</f>
        <v>30</v>
      </c>
      <c r="R20" s="66">
        <f>Poeni_C!T18</f>
        <v>90</v>
      </c>
      <c r="S20" s="65" t="str">
        <f>Poeni_C!U18</f>
        <v>A</v>
      </c>
    </row>
    <row r="21" spans="1:19" ht="12.75">
      <c r="A21" s="68" t="str">
        <f>Poeni_C!A19</f>
        <v>13/17</v>
      </c>
      <c r="B21" s="145" t="str">
        <f>Poeni_C!B19</f>
        <v>Duraković Jasmin</v>
      </c>
      <c r="C21" s="146"/>
      <c r="D21" s="67">
        <f>Poeni_C!C19</f>
        <v>0</v>
      </c>
      <c r="E21" s="64">
        <f>Poeni_C!D19+Poeni_C!E19</f>
        <v>0</v>
      </c>
      <c r="F21" s="67"/>
      <c r="G21" s="67"/>
      <c r="H21" s="67"/>
      <c r="I21" s="67"/>
      <c r="J21" s="64">
        <f>Poeni_C!O19</f>
        <v>0</v>
      </c>
      <c r="K21" s="64">
        <f>Poeni_C!P19</f>
        <v>0</v>
      </c>
      <c r="L21" s="64"/>
      <c r="M21" s="64"/>
      <c r="N21" s="65"/>
      <c r="O21" s="66"/>
      <c r="P21" s="66">
        <f>Poeni_C!R19</f>
        <v>0</v>
      </c>
      <c r="Q21" s="66">
        <f>Poeni_C!S19</f>
        <v>0</v>
      </c>
      <c r="R21" s="66">
        <f>Poeni_C!T19</f>
        <v>0</v>
      </c>
      <c r="S21" s="65" t="str">
        <f>Poeni_C!U19</f>
        <v>F</v>
      </c>
    </row>
    <row r="22" spans="1:19" ht="12.75">
      <c r="A22" s="68" t="str">
        <f>Poeni_C!A20</f>
        <v>14/17</v>
      </c>
      <c r="B22" s="145" t="str">
        <f>Poeni_C!B20</f>
        <v>Radević Nemanja</v>
      </c>
      <c r="C22" s="146"/>
      <c r="D22" s="67">
        <f>Poeni_C!C20</f>
        <v>5</v>
      </c>
      <c r="E22" s="64">
        <f>Poeni_C!D20+Poeni_C!E20</f>
        <v>5</v>
      </c>
      <c r="F22" s="67"/>
      <c r="G22" s="67"/>
      <c r="H22" s="67"/>
      <c r="I22" s="67"/>
      <c r="J22" s="64">
        <f>Poeni_C!O20</f>
        <v>20</v>
      </c>
      <c r="K22" s="64">
        <f>Poeni_C!P20</f>
        <v>20</v>
      </c>
      <c r="L22" s="64"/>
      <c r="M22" s="64"/>
      <c r="N22" s="65"/>
      <c r="O22" s="66"/>
      <c r="P22" s="66">
        <f>Poeni_C!R20</f>
        <v>0</v>
      </c>
      <c r="Q22" s="66">
        <f>Poeni_C!S20</f>
        <v>10</v>
      </c>
      <c r="R22" s="66">
        <f>Poeni_C!T20</f>
        <v>60</v>
      </c>
      <c r="S22" s="65" t="str">
        <f>Poeni_C!U20</f>
        <v>D</v>
      </c>
    </row>
    <row r="23" spans="1:19" ht="12.75">
      <c r="A23" s="68">
        <f>Poeni_C!A21</f>
        <v>0</v>
      </c>
      <c r="B23" s="145">
        <f>Poeni_C!B21</f>
        <v>0</v>
      </c>
      <c r="C23" s="146"/>
      <c r="D23" s="67">
        <f>Poeni_C!C21</f>
        <v>0</v>
      </c>
      <c r="E23" s="64">
        <f>Poeni_C!D21+Poeni_C!E21</f>
        <v>0</v>
      </c>
      <c r="F23" s="67"/>
      <c r="G23" s="67"/>
      <c r="H23" s="67"/>
      <c r="I23" s="67"/>
      <c r="J23" s="64">
        <f>Poeni_C!O21</f>
        <v>0</v>
      </c>
      <c r="K23" s="64">
        <f>Poeni_C!P21</f>
        <v>0</v>
      </c>
      <c r="L23" s="64"/>
      <c r="M23" s="64"/>
      <c r="N23" s="65"/>
      <c r="O23" s="66"/>
      <c r="P23" s="66">
        <f>Poeni_C!R21</f>
        <v>0</v>
      </c>
      <c r="Q23" s="66">
        <f>Poeni_C!S21</f>
        <v>0</v>
      </c>
      <c r="R23" s="66">
        <f>Poeni_C!T21</f>
        <v>0</v>
      </c>
      <c r="S23" s="65">
        <f>Poeni_C!U21</f>
        <v>0</v>
      </c>
    </row>
    <row r="24" spans="1:19" ht="12.75">
      <c r="A24" s="68"/>
      <c r="B24" s="145"/>
      <c r="C24" s="146"/>
      <c r="D24" s="67"/>
      <c r="E24" s="64"/>
      <c r="F24" s="67"/>
      <c r="G24" s="67"/>
      <c r="H24" s="67"/>
      <c r="I24" s="67"/>
      <c r="J24" s="64"/>
      <c r="K24" s="64"/>
      <c r="L24" s="66"/>
      <c r="M24" s="66"/>
      <c r="N24" s="66"/>
      <c r="O24" s="66"/>
      <c r="P24" s="66"/>
      <c r="Q24" s="66"/>
      <c r="R24" s="66"/>
      <c r="S24" s="65"/>
    </row>
    <row r="25" spans="1:19" ht="12.75">
      <c r="A25" s="68"/>
      <c r="B25" s="145"/>
      <c r="C25" s="146"/>
      <c r="D25" s="67"/>
      <c r="E25" s="64"/>
      <c r="F25" s="67"/>
      <c r="G25" s="67"/>
      <c r="H25" s="67"/>
      <c r="I25" s="67"/>
      <c r="J25" s="64"/>
      <c r="K25" s="64"/>
      <c r="L25" s="66"/>
      <c r="M25" s="66"/>
      <c r="N25" s="66"/>
      <c r="O25" s="66"/>
      <c r="P25" s="66"/>
      <c r="Q25" s="66"/>
      <c r="R25" s="66"/>
      <c r="S25" s="65"/>
    </row>
    <row r="26" spans="1:19" ht="15.75">
      <c r="A26" s="61"/>
      <c r="B26" s="149"/>
      <c r="C26" s="150"/>
      <c r="D26" s="62"/>
      <c r="E26" s="62"/>
      <c r="F26" s="62"/>
      <c r="G26" s="62"/>
      <c r="H26" s="62"/>
      <c r="I26" s="62"/>
      <c r="J26" s="62"/>
      <c r="K26" s="62"/>
      <c r="L26" s="60"/>
      <c r="M26" s="60"/>
      <c r="N26" s="60"/>
      <c r="O26" s="60"/>
      <c r="P26" s="60"/>
      <c r="Q26" s="60"/>
      <c r="R26" s="60"/>
      <c r="S26" s="63"/>
    </row>
    <row r="27" spans="1:19" ht="15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 t="s">
        <v>69</v>
      </c>
      <c r="M27" s="148"/>
      <c r="N27" s="148"/>
      <c r="O27" s="148"/>
      <c r="P27" s="148"/>
      <c r="Q27" s="148"/>
      <c r="R27" s="148"/>
      <c r="S27" s="148"/>
    </row>
  </sheetData>
  <sheetProtection/>
  <mergeCells count="49">
    <mergeCell ref="B19:C19"/>
    <mergeCell ref="B20:C20"/>
    <mergeCell ref="B21:C21"/>
    <mergeCell ref="B10:C10"/>
    <mergeCell ref="B22:C22"/>
    <mergeCell ref="B23:C23"/>
    <mergeCell ref="B11:C11"/>
    <mergeCell ref="B12:C12"/>
    <mergeCell ref="B13:C13"/>
    <mergeCell ref="B14:C14"/>
    <mergeCell ref="G3:H3"/>
    <mergeCell ref="N6:Q6"/>
    <mergeCell ref="B18:C18"/>
    <mergeCell ref="B15:C15"/>
    <mergeCell ref="B16:C16"/>
    <mergeCell ref="B17:C17"/>
    <mergeCell ref="N8:O8"/>
    <mergeCell ref="P8:Q8"/>
    <mergeCell ref="D9:E9"/>
    <mergeCell ref="E6:E8"/>
    <mergeCell ref="P2:S2"/>
    <mergeCell ref="I3:N3"/>
    <mergeCell ref="S5:S9"/>
    <mergeCell ref="F6:I6"/>
    <mergeCell ref="F7:I7"/>
    <mergeCell ref="N7:Q7"/>
    <mergeCell ref="O3:S3"/>
    <mergeCell ref="A4:S4"/>
    <mergeCell ref="A5:A9"/>
    <mergeCell ref="A3:F3"/>
    <mergeCell ref="R5:R9"/>
    <mergeCell ref="B8:C9"/>
    <mergeCell ref="B5:C7"/>
    <mergeCell ref="F8:I8"/>
    <mergeCell ref="J6:M6"/>
    <mergeCell ref="J7:M7"/>
    <mergeCell ref="J8:M8"/>
    <mergeCell ref="D5:Q5"/>
    <mergeCell ref="D6:D8"/>
    <mergeCell ref="B24:C24"/>
    <mergeCell ref="A27:K27"/>
    <mergeCell ref="L27:S27"/>
    <mergeCell ref="B26:C26"/>
    <mergeCell ref="B25:C25"/>
    <mergeCell ref="A1:Q1"/>
    <mergeCell ref="R1:S1"/>
    <mergeCell ref="A2:B2"/>
    <mergeCell ref="C2:L2"/>
    <mergeCell ref="M2:O2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2015-01-21T21:09:42Z</cp:lastPrinted>
  <dcterms:created xsi:type="dcterms:W3CDTF">2007-10-09T19:03:50Z</dcterms:created>
  <dcterms:modified xsi:type="dcterms:W3CDTF">2018-01-23T22:17:39Z</dcterms:modified>
  <cp:category/>
  <cp:version/>
  <cp:contentType/>
  <cp:contentStatus/>
</cp:coreProperties>
</file>