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3"/>
  </bookViews>
  <sheets>
    <sheet name="A" sheetId="1" r:id="rId1"/>
    <sheet name="B" sheetId="2" r:id="rId2"/>
    <sheet name="C" sheetId="3" r:id="rId3"/>
    <sheet name="Apredlog" sheetId="4" r:id="rId4"/>
    <sheet name="zakljucneA" sheetId="5" r:id="rId5"/>
    <sheet name="Bpredlog" sheetId="6" r:id="rId6"/>
    <sheet name="zakljucneB " sheetId="7" r:id="rId7"/>
    <sheet name="Cpredlog" sheetId="8" r:id="rId8"/>
    <sheet name="zakljucneC" sheetId="9" r:id="rId9"/>
    <sheet name="OBR3" sheetId="10" r:id="rId10"/>
    <sheet name="MY" sheetId="11" r:id="rId11"/>
  </sheets>
  <definedNames>
    <definedName name="_xlnm._FilterDatabase" localSheetId="10" hidden="1">'MY'!$I$2:$K$20</definedName>
  </definedNames>
  <calcPr fullCalcOnLoad="1"/>
</workbook>
</file>

<file path=xl/sharedStrings.xml><?xml version="1.0" encoding="utf-8"?>
<sst xmlns="http://schemas.openxmlformats.org/spreadsheetml/2006/main" count="404" uniqueCount="141">
  <si>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</si>
  <si>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</si>
  <si>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</si>
  <si>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</si>
  <si>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</si>
  <si>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</si>
  <si>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</si>
  <si>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</si>
  <si>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</si>
  <si>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</si>
  <si>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</si>
  <si>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</si>
  <si>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</si>
  <si>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</si>
  <si>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</si>
  <si>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</si>
  <si>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</si>
  <si>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</si>
  <si>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</si>
  <si>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</si>
  <si>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</si>
  <si>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</si>
  <si>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</si>
  <si>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</si>
  <si>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</si>
  <si>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</si>
  <si>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</si>
  <si>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</si>
  <si>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</si>
  <si>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</si>
  <si>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</si>
  <si>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</si>
  <si>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</si>
  <si>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</si>
  <si>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</si>
  <si>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</si>
  <si>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</si>
  <si>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</si>
  <si>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</si>
  <si>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</si>
  <si>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</si>
  <si>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</si>
  <si>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</si>
  <si>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</si>
  <si>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</si>
  <si>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</si>
  <si>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</si>
  <si>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</si>
  <si>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</si>
  <si>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</si>
  <si>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SARADNIK: Prof. dr Milenko Mosurović</t>
  </si>
  <si>
    <t>Broj ECTS kredita
5</t>
  </si>
  <si>
    <t>STUDIJSKI PROGRAM: Matematika i računarske nauke</t>
  </si>
  <si>
    <t>STUDIJE: AKADEMSKE SPECIJALISTIČKE</t>
  </si>
  <si>
    <t>BROJ ECTS KREDITA: 5</t>
  </si>
  <si>
    <t>PREDMET: Teorija složenosti algoritama</t>
  </si>
  <si>
    <t>Teorija složenosti algoritama (B)</t>
  </si>
  <si>
    <t>Teorija složenosti algoritama (C)</t>
  </si>
  <si>
    <t>Teorija složenosti algoritama</t>
  </si>
  <si>
    <t>STUDIJSKI PROGRAM: Matematika</t>
  </si>
  <si>
    <t>Teorija složenosti algoritama (A)</t>
  </si>
  <si>
    <t>Studijski program:  Matematika/ Matematika i računarske nauke/ Računarske nauke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</si>
  <si>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</si>
  <si>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</si>
  <si>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</si>
  <si>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</si>
  <si>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</si>
  <si>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</si>
  <si>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</si>
  <si>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</si>
  <si>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4</t>
  </si>
  <si>
    <t>B</t>
  </si>
  <si>
    <t>1</t>
  </si>
  <si>
    <t>2012</t>
  </si>
  <si>
    <t>Damjanović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</si>
  <si>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</si>
  <si>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</si>
  <si>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</si>
  <si>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</si>
  <si>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</si>
  <si>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</si>
  <si>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</si>
  <si>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</si>
  <si>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</si>
  <si>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</si>
  <si>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</si>
  <si>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Radović</t>
  </si>
  <si>
    <t>Ana</t>
  </si>
  <si>
    <t>Ivana</t>
  </si>
  <si>
    <t>Danijela</t>
  </si>
  <si>
    <t>Anđela</t>
  </si>
  <si>
    <t>14</t>
  </si>
  <si>
    <t>Dušan</t>
  </si>
  <si>
    <t>Popović</t>
  </si>
  <si>
    <t>Andrej</t>
  </si>
  <si>
    <t>Vuković</t>
  </si>
  <si>
    <t>Prof. dr Sanja Rašović</t>
  </si>
  <si>
    <t>Doc. dr Aleksandar Popović</t>
  </si>
  <si>
    <t>Doc. dr Miljan Bigović</t>
  </si>
  <si>
    <t>2017</t>
  </si>
  <si>
    <t>Selma</t>
  </si>
  <si>
    <t>Mehonjić</t>
  </si>
  <si>
    <t>Seid</t>
  </si>
  <si>
    <t>Kršić</t>
  </si>
  <si>
    <t>Danilo</t>
  </si>
  <si>
    <t>Račić</t>
  </si>
  <si>
    <t>Božidar</t>
  </si>
  <si>
    <t>Vulićević</t>
  </si>
  <si>
    <t>Marko</t>
  </si>
  <si>
    <t>Pejović</t>
  </si>
  <si>
    <t>Sava</t>
  </si>
  <si>
    <t>Đaković</t>
  </si>
  <si>
    <t>Samir</t>
  </si>
  <si>
    <t>Nuković</t>
  </si>
  <si>
    <t>Maja</t>
  </si>
  <si>
    <t>Gledović</t>
  </si>
  <si>
    <t>Aleksandar</t>
  </si>
  <si>
    <t>Zeković</t>
  </si>
  <si>
    <t>Jovanović</t>
  </si>
  <si>
    <t>Aleksandra</t>
  </si>
  <si>
    <t>Ivanović</t>
  </si>
  <si>
    <t>Kastratović</t>
  </si>
  <si>
    <t>Ban</t>
  </si>
  <si>
    <t>Marković</t>
  </si>
  <si>
    <t>Vujović</t>
  </si>
  <si>
    <t>Amar</t>
  </si>
  <si>
    <t>Spahić</t>
  </si>
  <si>
    <t>Živković</t>
  </si>
  <si>
    <t>Bojan</t>
  </si>
  <si>
    <t>Lozo</t>
  </si>
  <si>
    <t>Petar</t>
  </si>
  <si>
    <t>Đerković</t>
  </si>
  <si>
    <t>Anja</t>
  </si>
  <si>
    <t>Bogoljub</t>
  </si>
  <si>
    <t>Milenković</t>
  </si>
  <si>
    <t>Milovan</t>
  </si>
  <si>
    <t>Jasmin</t>
  </si>
  <si>
    <t>Duraković</t>
  </si>
  <si>
    <t>Nemanja</t>
  </si>
  <si>
    <t>Radević</t>
  </si>
  <si>
    <t>2017/18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</si>
</sst>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/>
      <right style="double"/>
      <top style="thin"/>
      <bottom style="thin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thick"/>
      <top style="thick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32" borderId="7" applyNumberFormat="0" applyFon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11" xfId="95" applyFont="1" applyBorder="1" applyAlignment="1">
      <alignment horizontal="center" vertical="center" wrapText="1"/>
      <protection/>
    </xf>
    <xf numFmtId="0" fontId="3" fillId="0" borderId="11" xfId="95" applyFont="1" applyBorder="1" applyAlignment="1">
      <alignment horizontal="center" vertical="center"/>
      <protection/>
    </xf>
    <xf numFmtId="49" fontId="0" fillId="0" borderId="10" xfId="95" applyNumberFormat="1" applyBorder="1">
      <alignment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12" xfId="95" applyNumberFormat="1" applyBorder="1" applyAlignment="1">
      <alignment horizontal="center"/>
      <protection/>
    </xf>
    <xf numFmtId="0" fontId="10" fillId="0" borderId="0" xfId="95" applyFont="1">
      <alignment/>
      <protection/>
    </xf>
    <xf numFmtId="0" fontId="12" fillId="33" borderId="10" xfId="93" applyFont="1" applyFill="1" applyBorder="1" applyAlignment="1">
      <alignment horizontal="left" vertical="center" wrapText="1"/>
      <protection/>
    </xf>
    <xf numFmtId="0" fontId="0" fillId="0" borderId="0" xfId="93" applyAlignment="1">
      <alignment horizontal="left" vertical="center"/>
      <protection/>
    </xf>
    <xf numFmtId="0" fontId="0" fillId="0" borderId="0" xfId="93">
      <alignment/>
      <protection/>
    </xf>
    <xf numFmtId="0" fontId="0" fillId="0" borderId="0" xfId="93" applyAlignment="1">
      <alignment horizontal="center" vertical="center"/>
      <protection/>
    </xf>
    <xf numFmtId="0" fontId="14" fillId="0" borderId="13" xfId="93" applyFont="1" applyBorder="1" applyAlignment="1">
      <alignment horizontal="center" vertical="center" wrapText="1"/>
      <protection/>
    </xf>
    <xf numFmtId="0" fontId="14" fillId="0" borderId="14" xfId="93" applyFont="1" applyBorder="1" applyAlignment="1">
      <alignment horizontal="center" vertical="center" wrapText="1"/>
      <protection/>
    </xf>
    <xf numFmtId="49" fontId="0" fillId="0" borderId="15" xfId="93" applyNumberFormat="1" applyBorder="1" applyAlignment="1">
      <alignment horizontal="right"/>
      <protection/>
    </xf>
    <xf numFmtId="0" fontId="0" fillId="0" borderId="15" xfId="93" applyBorder="1" applyAlignment="1">
      <alignment horizontal="center"/>
      <protection/>
    </xf>
    <xf numFmtId="0" fontId="0" fillId="0" borderId="10" xfId="93" applyBorder="1" applyAlignment="1">
      <alignment horizontal="right"/>
      <protection/>
    </xf>
    <xf numFmtId="2" fontId="0" fillId="0" borderId="10" xfId="93" applyNumberFormat="1" applyBorder="1" applyAlignment="1">
      <alignment horizontal="center"/>
      <protection/>
    </xf>
    <xf numFmtId="0" fontId="0" fillId="0" borderId="10" xfId="93" applyBorder="1" applyAlignment="1">
      <alignment horizontal="center"/>
      <protection/>
    </xf>
    <xf numFmtId="0" fontId="12" fillId="0" borderId="0" xfId="93" applyFont="1" applyBorder="1" applyAlignment="1">
      <alignment horizontal="right" vertical="top" wrapText="1"/>
      <protection/>
    </xf>
    <xf numFmtId="0" fontId="0" fillId="0" borderId="0" xfId="93" applyFont="1">
      <alignment/>
      <protection/>
    </xf>
    <xf numFmtId="0" fontId="17" fillId="0" borderId="0" xfId="95" applyFont="1" applyAlignment="1">
      <alignment horizontal="left" vertical="center"/>
      <protection/>
    </xf>
    <xf numFmtId="0" fontId="3" fillId="0" borderId="0" xfId="95" applyFont="1" applyAlignment="1">
      <alignment horizontal="left" vertical="center"/>
      <protection/>
    </xf>
    <xf numFmtId="0" fontId="6" fillId="0" borderId="0" xfId="95" applyFont="1" applyAlignment="1">
      <alignment horizontal="center"/>
      <protection/>
    </xf>
    <xf numFmtId="0" fontId="12" fillId="0" borderId="16" xfId="95" applyFont="1" applyBorder="1" applyAlignment="1">
      <alignment horizontal="center" wrapText="1"/>
      <protection/>
    </xf>
    <xf numFmtId="0" fontId="12" fillId="0" borderId="17" xfId="95" applyFont="1" applyBorder="1" applyAlignment="1">
      <alignment horizontal="center" wrapText="1"/>
      <protection/>
    </xf>
    <xf numFmtId="0" fontId="12" fillId="0" borderId="18" xfId="95" applyFont="1" applyBorder="1" applyAlignment="1">
      <alignment horizontal="center" wrapText="1"/>
      <protection/>
    </xf>
    <xf numFmtId="0" fontId="12" fillId="0" borderId="19" xfId="95" applyFont="1" applyBorder="1" applyAlignment="1">
      <alignment horizontal="center" wrapText="1"/>
      <protection/>
    </xf>
    <xf numFmtId="0" fontId="12" fillId="0" borderId="20" xfId="95" applyFont="1" applyBorder="1" applyAlignment="1">
      <alignment horizontal="center" wrapText="1"/>
      <protection/>
    </xf>
    <xf numFmtId="0" fontId="12" fillId="0" borderId="21" xfId="95" applyFont="1" applyBorder="1" applyAlignment="1">
      <alignment wrapText="1"/>
      <protection/>
    </xf>
    <xf numFmtId="0" fontId="12" fillId="0" borderId="21" xfId="95" applyFont="1" applyBorder="1" applyAlignment="1">
      <alignment horizontal="center" wrapText="1"/>
      <protection/>
    </xf>
    <xf numFmtId="0" fontId="12" fillId="0" borderId="22" xfId="95" applyFont="1" applyBorder="1" applyAlignment="1">
      <alignment horizontal="center" wrapText="1"/>
      <protection/>
    </xf>
    <xf numFmtId="0" fontId="12" fillId="0" borderId="23" xfId="95" applyFont="1" applyBorder="1" applyAlignment="1">
      <alignment horizontal="center" wrapText="1"/>
      <protection/>
    </xf>
    <xf numFmtId="0" fontId="12" fillId="0" borderId="18" xfId="95" applyFont="1" applyBorder="1" applyAlignment="1">
      <alignment wrapText="1"/>
      <protection/>
    </xf>
    <xf numFmtId="0" fontId="12" fillId="0" borderId="0" xfId="95" applyFont="1" applyBorder="1" applyAlignment="1">
      <alignment horizontal="center" wrapText="1"/>
      <protection/>
    </xf>
    <xf numFmtId="0" fontId="12" fillId="0" borderId="0" xfId="95" applyFont="1" applyBorder="1" applyAlignment="1">
      <alignment wrapText="1"/>
      <protection/>
    </xf>
    <xf numFmtId="49" fontId="0" fillId="0" borderId="15" xfId="93" applyNumberFormat="1" applyFont="1" applyBorder="1" applyAlignment="1">
      <alignment horizontal="right"/>
      <protection/>
    </xf>
    <xf numFmtId="0" fontId="0" fillId="0" borderId="0" xfId="94">
      <alignment/>
      <protection/>
    </xf>
    <xf numFmtId="0" fontId="0" fillId="0" borderId="0" xfId="94" applyAlignment="1">
      <alignment horizontal="center"/>
      <protection/>
    </xf>
    <xf numFmtId="0" fontId="0" fillId="0" borderId="10" xfId="94" applyBorder="1" applyAlignment="1">
      <alignment vertical="center"/>
      <protection/>
    </xf>
    <xf numFmtId="0" fontId="9" fillId="0" borderId="24" xfId="94" applyFont="1" applyBorder="1" applyAlignment="1">
      <alignment horizontal="center" vertical="center" wrapText="1"/>
      <protection/>
    </xf>
    <xf numFmtId="0" fontId="3" fillId="0" borderId="24" xfId="94" applyFont="1" applyBorder="1" applyAlignment="1">
      <alignment horizontal="center" vertical="center"/>
      <protection/>
    </xf>
    <xf numFmtId="0" fontId="0" fillId="0" borderId="25" xfId="94" applyFont="1" applyBorder="1">
      <alignment/>
      <protection/>
    </xf>
    <xf numFmtId="0" fontId="0" fillId="0" borderId="11" xfId="94" applyNumberFormat="1" applyBorder="1" applyAlignment="1">
      <alignment horizontal="center"/>
      <protection/>
    </xf>
    <xf numFmtId="0" fontId="0" fillId="0" borderId="26" xfId="94" applyFont="1" applyBorder="1" applyAlignment="1">
      <alignment horizontal="center"/>
      <protection/>
    </xf>
    <xf numFmtId="0" fontId="0" fillId="0" borderId="11" xfId="94" applyNumberFormat="1" applyBorder="1">
      <alignment/>
      <protection/>
    </xf>
    <xf numFmtId="0" fontId="0" fillId="0" borderId="0" xfId="94" applyFont="1" applyAlignment="1">
      <alignment horizontal="right"/>
      <protection/>
    </xf>
    <xf numFmtId="0" fontId="0" fillId="0" borderId="10" xfId="94" applyFont="1" applyBorder="1">
      <alignment/>
      <protection/>
    </xf>
    <xf numFmtId="0" fontId="0" fillId="0" borderId="10" xfId="94" applyNumberFormat="1" applyBorder="1" applyAlignment="1">
      <alignment horizontal="center"/>
      <protection/>
    </xf>
    <xf numFmtId="0" fontId="0" fillId="0" borderId="10" xfId="94" applyFont="1" applyBorder="1" applyAlignment="1">
      <alignment horizontal="center"/>
      <protection/>
    </xf>
    <xf numFmtId="0" fontId="0" fillId="0" borderId="10" xfId="94" applyNumberFormat="1" applyBorder="1">
      <alignment/>
      <protection/>
    </xf>
    <xf numFmtId="0" fontId="0" fillId="0" borderId="10" xfId="94" applyFont="1" applyBorder="1" applyAlignment="1">
      <alignment horizontal="right"/>
      <protection/>
    </xf>
    <xf numFmtId="0" fontId="0" fillId="0" borderId="12" xfId="94" applyNumberFormat="1" applyBorder="1" applyAlignment="1">
      <alignment horizontal="center"/>
      <protection/>
    </xf>
    <xf numFmtId="49" fontId="0" fillId="0" borderId="15" xfId="92" applyNumberFormat="1" applyFont="1" applyBorder="1" applyProtection="1">
      <alignment/>
      <protection locked="0"/>
    </xf>
    <xf numFmtId="0" fontId="0" fillId="0" borderId="15" xfId="94" applyNumberFormat="1" applyBorder="1" applyAlignment="1">
      <alignment horizontal="center"/>
      <protection/>
    </xf>
    <xf numFmtId="0" fontId="0" fillId="0" borderId="15" xfId="94" applyNumberFormat="1" applyBorder="1">
      <alignment/>
      <protection/>
    </xf>
    <xf numFmtId="0" fontId="5" fillId="0" borderId="10" xfId="94" applyNumberFormat="1" applyFont="1" applyFill="1" applyBorder="1" applyAlignment="1">
      <alignment horizontal="center"/>
      <protection/>
    </xf>
    <xf numFmtId="0" fontId="5" fillId="0" borderId="10" xfId="94" applyNumberFormat="1" applyFont="1" applyBorder="1">
      <alignment/>
      <protection/>
    </xf>
    <xf numFmtId="0" fontId="10" fillId="0" borderId="0" xfId="94" applyFont="1">
      <alignment/>
      <protection/>
    </xf>
    <xf numFmtId="172" fontId="0" fillId="0" borderId="15" xfId="93" applyNumberFormat="1" applyBorder="1" applyAlignment="1">
      <alignment horizontal="center"/>
      <protection/>
    </xf>
    <xf numFmtId="172" fontId="12" fillId="0" borderId="15" xfId="93" applyNumberFormat="1" applyFont="1" applyBorder="1" applyAlignment="1">
      <alignment horizontal="center" vertical="top" wrapText="1"/>
      <protection/>
    </xf>
    <xf numFmtId="0" fontId="0" fillId="0" borderId="0" xfId="95" applyFont="1">
      <alignment/>
      <protection/>
    </xf>
    <xf numFmtId="49" fontId="0" fillId="0" borderId="0" xfId="95" applyNumberFormat="1">
      <alignment/>
      <protection/>
    </xf>
    <xf numFmtId="0" fontId="0" fillId="0" borderId="10" xfId="95" applyBorder="1">
      <alignment/>
      <protection/>
    </xf>
    <xf numFmtId="49" fontId="0" fillId="0" borderId="10" xfId="95" applyNumberFormat="1" applyFont="1" applyBorder="1" quotePrefix="1">
      <alignment/>
      <protection/>
    </xf>
    <xf numFmtId="0" fontId="0" fillId="0" borderId="10" xfId="95" applyNumberFormat="1" applyFont="1" applyBorder="1" quotePrefix="1">
      <alignment/>
      <protection/>
    </xf>
    <xf numFmtId="49" fontId="0" fillId="0" borderId="15" xfId="93" applyNumberFormat="1" applyFont="1" applyBorder="1" applyAlignment="1">
      <alignment horizontal="right"/>
      <protection/>
    </xf>
    <xf numFmtId="0" fontId="0" fillId="0" borderId="15" xfId="93" applyNumberFormat="1" applyFont="1" applyBorder="1" applyAlignment="1">
      <alignment horizontal="right"/>
      <protection/>
    </xf>
    <xf numFmtId="49" fontId="0" fillId="0" borderId="10" xfId="95" applyNumberFormat="1" applyFont="1" applyBorder="1">
      <alignment/>
      <protection/>
    </xf>
    <xf numFmtId="0" fontId="0" fillId="0" borderId="0" xfId="95" applyFont="1">
      <alignment/>
      <protection/>
    </xf>
    <xf numFmtId="49" fontId="0" fillId="0" borderId="0" xfId="94" applyNumberFormat="1" applyBorder="1" applyAlignment="1">
      <alignment horizontal="right"/>
      <protection/>
    </xf>
    <xf numFmtId="0" fontId="0" fillId="0" borderId="0" xfId="94" applyFont="1" applyBorder="1">
      <alignment/>
      <protection/>
    </xf>
    <xf numFmtId="1" fontId="0" fillId="0" borderId="15" xfId="93" applyNumberFormat="1" applyBorder="1" applyAlignment="1">
      <alignment horizontal="center"/>
      <protection/>
    </xf>
    <xf numFmtId="1" fontId="0" fillId="0" borderId="15" xfId="93" applyNumberFormat="1" applyFont="1" applyBorder="1" applyAlignment="1">
      <alignment horizontal="center" vertical="top" wrapText="1"/>
      <protection/>
    </xf>
    <xf numFmtId="49" fontId="0" fillId="0" borderId="0" xfId="95" applyNumberFormat="1" applyFont="1" applyBorder="1" quotePrefix="1">
      <alignment/>
      <protection/>
    </xf>
    <xf numFmtId="0" fontId="0" fillId="0" borderId="0" xfId="95" applyNumberFormat="1" applyFont="1" applyBorder="1" quotePrefix="1">
      <alignment/>
      <protection/>
    </xf>
    <xf numFmtId="0" fontId="0" fillId="0" borderId="0" xfId="95" applyFont="1">
      <alignment/>
      <protection/>
    </xf>
    <xf numFmtId="0" fontId="55" fillId="34" borderId="0" xfId="95" applyFont="1" applyFill="1">
      <alignment/>
      <protection/>
    </xf>
    <xf numFmtId="0" fontId="0" fillId="0" borderId="11" xfId="94" applyNumberFormat="1" applyFont="1" applyBorder="1" applyAlignment="1">
      <alignment horizontal="center"/>
      <protection/>
    </xf>
    <xf numFmtId="0" fontId="0" fillId="0" borderId="10" xfId="95" applyNumberFormat="1" applyFont="1" applyBorder="1">
      <alignment/>
      <protection/>
    </xf>
    <xf numFmtId="0" fontId="0" fillId="0" borderId="10" xfId="94" applyNumberFormat="1" applyBorder="1" applyAlignment="1">
      <alignment horizontal="right"/>
      <protection/>
    </xf>
    <xf numFmtId="0" fontId="0" fillId="0" borderId="15" xfId="92" applyNumberFormat="1" applyFont="1" applyBorder="1" applyAlignment="1" applyProtection="1">
      <alignment horizontal="right"/>
      <protection locked="0"/>
    </xf>
    <xf numFmtId="0" fontId="38" fillId="0" borderId="0" xfId="91">
      <alignment/>
      <protection/>
    </xf>
    <xf numFmtId="0" fontId="38" fillId="0" borderId="0" xfId="91">
      <alignment/>
      <protection/>
    </xf>
    <xf numFmtId="0" fontId="38" fillId="0" borderId="0" xfId="91">
      <alignment/>
      <protection/>
    </xf>
    <xf numFmtId="0" fontId="38" fillId="0" borderId="0" xfId="9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11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11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11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11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12" xfId="95" applyFont="1" applyBorder="1" applyAlignment="1" applyProtection="1">
      <alignment horizontal="left" vertical="center"/>
      <protection locked="0"/>
    </xf>
    <xf numFmtId="0" fontId="3" fillId="0" borderId="27" xfId="95" applyFont="1" applyBorder="1" applyAlignment="1" applyProtection="1">
      <alignment horizontal="left" vertical="center"/>
      <protection locked="0"/>
    </xf>
    <xf numFmtId="0" fontId="0" fillId="0" borderId="27" xfId="95" applyBorder="1" applyAlignment="1">
      <alignment horizontal="left" vertical="center"/>
      <protection/>
    </xf>
    <xf numFmtId="0" fontId="0" fillId="0" borderId="28" xfId="95" applyBorder="1" applyAlignment="1">
      <alignment horizontal="left" vertical="center"/>
      <protection/>
    </xf>
    <xf numFmtId="0" fontId="4" fillId="0" borderId="12" xfId="95" applyFont="1" applyBorder="1" applyAlignment="1" applyProtection="1">
      <alignment horizontal="left" vertical="center"/>
      <protection locked="0"/>
    </xf>
    <xf numFmtId="0" fontId="4" fillId="0" borderId="27" xfId="95" applyFont="1" applyBorder="1" applyAlignment="1" applyProtection="1">
      <alignment horizontal="left" vertical="center"/>
      <protection locked="0"/>
    </xf>
    <xf numFmtId="0" fontId="5" fillId="0" borderId="27" xfId="95" applyFont="1" applyBorder="1" applyAlignment="1">
      <alignment horizontal="left" vertical="center"/>
      <protection/>
    </xf>
    <xf numFmtId="0" fontId="5" fillId="0" borderId="28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0" fillId="0" borderId="12" xfId="93" applyBorder="1" applyAlignment="1">
      <alignment horizontal="center"/>
      <protection/>
    </xf>
    <xf numFmtId="0" fontId="0" fillId="0" borderId="28" xfId="93" applyBorder="1" applyAlignment="1">
      <alignment horizontal="center"/>
      <protection/>
    </xf>
    <xf numFmtId="0" fontId="12" fillId="0" borderId="29" xfId="93" applyFont="1" applyBorder="1" applyAlignment="1">
      <alignment wrapText="1"/>
      <protection/>
    </xf>
    <xf numFmtId="0" fontId="16" fillId="0" borderId="11" xfId="93" applyFont="1" applyBorder="1" applyAlignment="1">
      <alignment horizontal="center" vertical="center" wrapText="1"/>
      <protection/>
    </xf>
    <xf numFmtId="0" fontId="16" fillId="0" borderId="30" xfId="93" applyFont="1" applyBorder="1" applyAlignment="1">
      <alignment horizontal="center" vertical="center" wrapText="1"/>
      <protection/>
    </xf>
    <xf numFmtId="0" fontId="14" fillId="0" borderId="31" xfId="93" applyFont="1" applyBorder="1" applyAlignment="1">
      <alignment horizontal="center" vertical="center" wrapText="1"/>
      <protection/>
    </xf>
    <xf numFmtId="0" fontId="14" fillId="0" borderId="32" xfId="93" applyFont="1" applyBorder="1" applyAlignment="1">
      <alignment horizontal="center" vertical="center" wrapText="1"/>
      <protection/>
    </xf>
    <xf numFmtId="0" fontId="14" fillId="0" borderId="33" xfId="93" applyFont="1" applyBorder="1" applyAlignment="1">
      <alignment horizontal="center" vertical="center" wrapText="1"/>
      <protection/>
    </xf>
    <xf numFmtId="0" fontId="14" fillId="0" borderId="34" xfId="93" applyFont="1" applyBorder="1" applyAlignment="1">
      <alignment horizontal="center" vertical="center" wrapText="1"/>
      <protection/>
    </xf>
    <xf numFmtId="0" fontId="14" fillId="0" borderId="12" xfId="93" applyFont="1" applyBorder="1" applyAlignment="1">
      <alignment horizontal="center" vertical="center" wrapText="1"/>
      <protection/>
    </xf>
    <xf numFmtId="0" fontId="14" fillId="0" borderId="28" xfId="93" applyFont="1" applyBorder="1" applyAlignment="1">
      <alignment horizontal="center" vertical="center" wrapText="1"/>
      <protection/>
    </xf>
    <xf numFmtId="0" fontId="14" fillId="0" borderId="11" xfId="93" applyFont="1" applyBorder="1" applyAlignment="1">
      <alignment horizontal="center" vertical="center" wrapText="1"/>
      <protection/>
    </xf>
    <xf numFmtId="0" fontId="14" fillId="0" borderId="30" xfId="93" applyFont="1" applyBorder="1" applyAlignment="1">
      <alignment horizontal="center" vertical="center" wrapText="1"/>
      <protection/>
    </xf>
    <xf numFmtId="0" fontId="11" fillId="0" borderId="10" xfId="93" applyFont="1" applyBorder="1" applyAlignment="1">
      <alignment horizontal="left" vertical="center" wrapText="1"/>
      <protection/>
    </xf>
    <xf numFmtId="0" fontId="13" fillId="0" borderId="10" xfId="93" applyFont="1" applyBorder="1" applyAlignment="1">
      <alignment wrapText="1"/>
      <protection/>
    </xf>
    <xf numFmtId="0" fontId="14" fillId="0" borderId="10" xfId="93" applyFont="1" applyBorder="1" applyAlignment="1">
      <alignment wrapText="1"/>
      <protection/>
    </xf>
    <xf numFmtId="0" fontId="15" fillId="0" borderId="10" xfId="93" applyFont="1" applyBorder="1" applyAlignment="1">
      <alignment wrapText="1"/>
      <protection/>
    </xf>
    <xf numFmtId="0" fontId="5" fillId="0" borderId="10" xfId="94" applyFont="1" applyBorder="1" applyAlignment="1">
      <alignment horizontal="center" vertical="center" wrapText="1"/>
      <protection/>
    </xf>
    <xf numFmtId="0" fontId="5" fillId="0" borderId="10" xfId="94" applyFont="1" applyBorder="1" applyAlignment="1">
      <alignment vertical="center"/>
      <protection/>
    </xf>
    <xf numFmtId="0" fontId="5" fillId="0" borderId="24" xfId="94" applyFont="1" applyBorder="1" applyAlignment="1">
      <alignment vertical="center"/>
      <protection/>
    </xf>
    <xf numFmtId="0" fontId="7" fillId="0" borderId="10" xfId="94" applyFont="1" applyBorder="1" applyAlignment="1">
      <alignment horizontal="center" vertical="center" wrapText="1"/>
      <protection/>
    </xf>
    <xf numFmtId="0" fontId="0" fillId="0" borderId="10" xfId="94" applyBorder="1" applyAlignment="1">
      <alignment vertical="center"/>
      <protection/>
    </xf>
    <xf numFmtId="0" fontId="0" fillId="0" borderId="24" xfId="94" applyBorder="1" applyAlignment="1">
      <alignment vertical="center"/>
      <protection/>
    </xf>
    <xf numFmtId="0" fontId="3" fillId="0" borderId="10" xfId="94" applyFont="1" applyBorder="1" applyAlignment="1">
      <alignment horizontal="center" vertical="center"/>
      <protection/>
    </xf>
    <xf numFmtId="0" fontId="8" fillId="0" borderId="10" xfId="94" applyFont="1" applyBorder="1" applyAlignment="1">
      <alignment vertical="center" textRotation="90" wrapText="1"/>
      <protection/>
    </xf>
    <xf numFmtId="0" fontId="8" fillId="0" borderId="24" xfId="94" applyFont="1" applyBorder="1" applyAlignment="1">
      <alignment vertical="center" textRotation="90" wrapText="1"/>
      <protection/>
    </xf>
    <xf numFmtId="0" fontId="8" fillId="0" borderId="10" xfId="94" applyFont="1" applyBorder="1" applyAlignment="1">
      <alignment horizontal="center" vertical="center" textRotation="90" wrapText="1"/>
      <protection/>
    </xf>
    <xf numFmtId="0" fontId="8" fillId="0" borderId="24" xfId="94" applyFont="1" applyBorder="1" applyAlignment="1">
      <alignment horizontal="center" vertical="center" textRotation="90" wrapText="1"/>
      <protection/>
    </xf>
    <xf numFmtId="0" fontId="4" fillId="0" borderId="10" xfId="94" applyFont="1" applyBorder="1" applyAlignment="1">
      <alignment horizontal="center" vertical="center"/>
      <protection/>
    </xf>
    <xf numFmtId="0" fontId="2" fillId="0" borderId="10" xfId="94" applyFont="1" applyBorder="1" applyAlignment="1">
      <alignment horizontal="left" vertical="center"/>
      <protection/>
    </xf>
    <xf numFmtId="0" fontId="0" fillId="33" borderId="10" xfId="94" applyFont="1" applyFill="1" applyBorder="1" applyAlignment="1">
      <alignment/>
      <protection/>
    </xf>
    <xf numFmtId="0" fontId="3" fillId="0" borderId="12" xfId="94" applyFont="1" applyBorder="1" applyAlignment="1" applyProtection="1">
      <alignment horizontal="left" vertical="center"/>
      <protection locked="0"/>
    </xf>
    <xf numFmtId="0" fontId="3" fillId="0" borderId="27" xfId="94" applyFont="1" applyBorder="1" applyAlignment="1" applyProtection="1">
      <alignment horizontal="left" vertical="center"/>
      <protection locked="0"/>
    </xf>
    <xf numFmtId="0" fontId="0" fillId="0" borderId="27" xfId="94" applyBorder="1" applyAlignment="1">
      <alignment horizontal="left" vertical="center"/>
      <protection/>
    </xf>
    <xf numFmtId="0" fontId="0" fillId="0" borderId="28" xfId="94" applyBorder="1" applyAlignment="1">
      <alignment horizontal="left" vertical="center"/>
      <protection/>
    </xf>
    <xf numFmtId="0" fontId="4" fillId="0" borderId="12" xfId="94" applyFont="1" applyBorder="1" applyAlignment="1" applyProtection="1">
      <alignment horizontal="left" vertical="center"/>
      <protection locked="0"/>
    </xf>
    <xf numFmtId="0" fontId="4" fillId="0" borderId="27" xfId="94" applyFont="1" applyBorder="1" applyAlignment="1" applyProtection="1">
      <alignment horizontal="left" vertical="center"/>
      <protection locked="0"/>
    </xf>
    <xf numFmtId="0" fontId="5" fillId="0" borderId="27" xfId="94" applyFont="1" applyBorder="1" applyAlignment="1">
      <alignment horizontal="left" vertical="center"/>
      <protection/>
    </xf>
    <xf numFmtId="0" fontId="5" fillId="0" borderId="28" xfId="94" applyFont="1" applyBorder="1" applyAlignment="1">
      <alignment horizontal="left" vertical="center"/>
      <protection/>
    </xf>
    <xf numFmtId="0" fontId="6" fillId="0" borderId="10" xfId="94" applyFont="1" applyBorder="1" applyAlignment="1">
      <alignment/>
      <protection/>
    </xf>
    <xf numFmtId="0" fontId="5" fillId="0" borderId="10" xfId="94" applyFont="1" applyBorder="1" applyAlignment="1">
      <alignment horizontal="center" vertical="top" wrapText="1"/>
      <protection/>
    </xf>
    <xf numFmtId="0" fontId="0" fillId="0" borderId="10" xfId="94" applyFont="1" applyBorder="1" applyAlignment="1">
      <alignment horizontal="left"/>
      <protection/>
    </xf>
    <xf numFmtId="0" fontId="0" fillId="0" borderId="10" xfId="94" applyFont="1" applyBorder="1" applyAlignment="1">
      <alignment/>
      <protection/>
    </xf>
    <xf numFmtId="0" fontId="0" fillId="0" borderId="12" xfId="93" applyBorder="1" applyAlignment="1">
      <alignment horizontal="left"/>
      <protection/>
    </xf>
    <xf numFmtId="0" fontId="0" fillId="0" borderId="28" xfId="93" applyBorder="1" applyAlignment="1">
      <alignment horizontal="left"/>
      <protection/>
    </xf>
    <xf numFmtId="0" fontId="6" fillId="0" borderId="0" xfId="95" applyFont="1" applyAlignment="1">
      <alignment horizontal="center"/>
      <protection/>
    </xf>
    <xf numFmtId="0" fontId="12" fillId="0" borderId="35" xfId="95" applyFont="1" applyBorder="1" applyAlignment="1">
      <alignment horizontal="center" vertical="center" wrapText="1"/>
      <protection/>
    </xf>
    <xf numFmtId="0" fontId="12" fillId="0" borderId="36" xfId="95" applyFont="1" applyBorder="1" applyAlignment="1">
      <alignment horizontal="center" vertical="center" wrapText="1"/>
      <protection/>
    </xf>
    <xf numFmtId="0" fontId="12" fillId="0" borderId="37" xfId="95" applyFont="1" applyBorder="1" applyAlignment="1">
      <alignment horizontal="center" vertical="center" wrapText="1"/>
      <protection/>
    </xf>
    <xf numFmtId="0" fontId="12" fillId="0" borderId="38" xfId="95" applyFont="1" applyBorder="1" applyAlignment="1">
      <alignment horizontal="center" wrapText="1"/>
      <protection/>
    </xf>
    <xf numFmtId="0" fontId="12" fillId="0" borderId="39" xfId="95" applyFont="1" applyBorder="1" applyAlignment="1">
      <alignment horizontal="center" wrapText="1"/>
      <protection/>
    </xf>
    <xf numFmtId="0" fontId="12" fillId="0" borderId="40" xfId="95" applyFont="1" applyBorder="1" applyAlignment="1">
      <alignment horizontal="center" wrapText="1"/>
      <protection/>
    </xf>
    <xf numFmtId="0" fontId="0" fillId="0" borderId="0" xfId="95" applyFont="1" applyAlignment="1">
      <alignment horizontal="center"/>
      <protection/>
    </xf>
    <xf numFmtId="0" fontId="0" fillId="0" borderId="0" xfId="95" applyFont="1" applyAlignment="1">
      <alignment horizontal="center"/>
      <protection/>
    </xf>
    <xf numFmtId="0" fontId="12" fillId="0" borderId="12" xfId="95" applyFont="1" applyBorder="1" applyAlignment="1">
      <alignment horizontal="center" wrapText="1"/>
      <protection/>
    </xf>
    <xf numFmtId="0" fontId="12" fillId="0" borderId="28" xfId="95" applyFont="1" applyBorder="1" applyAlignment="1">
      <alignment horizontal="center" wrapText="1"/>
      <protection/>
    </xf>
    <xf numFmtId="0" fontId="6" fillId="0" borderId="0" xfId="95" applyFont="1" applyAlignment="1">
      <alignment horizontal="left"/>
      <protection/>
    </xf>
    <xf numFmtId="0" fontId="3" fillId="0" borderId="0" xfId="95" applyFont="1" applyAlignment="1">
      <alignment horizontal="left" vertical="center"/>
      <protection/>
    </xf>
    <xf numFmtId="0" fontId="18" fillId="0" borderId="0" xfId="95" applyFont="1" applyAlignment="1">
      <alignment horizontal="center"/>
      <protection/>
    </xf>
    <xf numFmtId="0" fontId="19" fillId="0" borderId="41" xfId="95" applyFont="1" applyBorder="1" applyAlignment="1">
      <alignment horizontal="center" wrapText="1"/>
      <protection/>
    </xf>
    <xf numFmtId="0" fontId="19" fillId="0" borderId="42" xfId="95" applyFont="1" applyBorder="1" applyAlignment="1">
      <alignment horizontal="center" wrapText="1"/>
      <protection/>
    </xf>
    <xf numFmtId="0" fontId="12" fillId="0" borderId="43" xfId="95" applyFont="1" applyBorder="1" applyAlignment="1">
      <alignment horizontal="center" wrapText="1"/>
      <protection/>
    </xf>
    <xf numFmtId="0" fontId="12" fillId="0" borderId="44" xfId="95" applyFont="1" applyBorder="1" applyAlignment="1">
      <alignment horizontal="center" wrapText="1"/>
      <protection/>
    </xf>
    <xf numFmtId="0" fontId="12" fillId="0" borderId="16" xfId="95" applyFont="1" applyBorder="1" applyAlignment="1">
      <alignment horizontal="center" wrapText="1"/>
      <protection/>
    </xf>
    <xf numFmtId="0" fontId="19" fillId="0" borderId="45" xfId="95" applyFont="1" applyBorder="1" applyAlignment="1">
      <alignment horizontal="center" wrapText="1"/>
      <protection/>
    </xf>
    <xf numFmtId="0" fontId="12" fillId="0" borderId="46" xfId="95" applyFont="1" applyBorder="1" applyAlignment="1">
      <alignment horizontal="center" wrapText="1"/>
      <protection/>
    </xf>
    <xf numFmtId="0" fontId="12" fillId="0" borderId="47" xfId="95" applyFont="1" applyBorder="1" applyAlignment="1">
      <alignment horizontal="center" wrapText="1"/>
      <protection/>
    </xf>
    <xf numFmtId="0" fontId="12" fillId="0" borderId="48" xfId="95" applyFont="1" applyBorder="1" applyAlignment="1">
      <alignment horizontal="center" wrapText="1"/>
      <protection/>
    </xf>
    <xf numFmtId="0" fontId="17" fillId="0" borderId="0" xfId="95" applyFont="1" applyAlignment="1">
      <alignment horizontal="left" vertical="center"/>
      <protection/>
    </xf>
    <xf numFmtId="0" fontId="12" fillId="0" borderId="49" xfId="95" applyFont="1" applyBorder="1" applyAlignment="1">
      <alignment horizontal="center" wrapText="1"/>
      <protection/>
    </xf>
    <xf numFmtId="0" fontId="12" fillId="0" borderId="41" xfId="95" applyFont="1" applyBorder="1" applyAlignment="1">
      <alignment horizontal="center" wrapText="1"/>
      <protection/>
    </xf>
    <xf numFmtId="0" fontId="12" fillId="0" borderId="45" xfId="95" applyFont="1" applyBorder="1" applyAlignment="1">
      <alignment horizontal="center" wrapText="1"/>
      <protection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_Elektronika" xfId="92"/>
    <cellStyle name="Normal_OR1-2005-2006" xfId="93"/>
    <cellStyle name="Normal_SP_C_2006_07b" xfId="94"/>
    <cellStyle name="Normal_SP_D_2006_07b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M4" sqref="M4"/>
    </sheetView>
  </sheetViews>
  <sheetFormatPr defaultColWidth="9.140625" defaultRowHeight="12.75"/>
  <cols>
    <col min="2" max="2" width="10.421875" style="0" bestFit="1" customWidth="1"/>
    <col min="9" max="9" width="18.7109375" style="0" customWidth="1"/>
    <col min="10" max="10" width="24.00390625" style="0" customWidth="1"/>
  </cols>
  <sheetData>
    <row r="1" spans="1:7" ht="15">
      <c r="A1" s="90" t="s">
        <v>63</v>
      </c>
      <c r="B1" s="90" t="s">
        <v>64</v>
      </c>
      <c r="C1" s="90" t="s">
        <v>65</v>
      </c>
      <c r="D1" s="90" t="s">
        <v>66</v>
      </c>
      <c r="E1" s="90" t="s">
        <v>67</v>
      </c>
      <c r="F1" s="90" t="s">
        <v>68</v>
      </c>
      <c r="G1" s="90" t="s">
        <v>69</v>
      </c>
    </row>
    <row r="2" spans="1:10" ht="15">
      <c r="A2" s="90" t="s">
        <v>72</v>
      </c>
      <c r="B2" s="90" t="s">
        <v>99</v>
      </c>
      <c r="C2" s="90" t="s">
        <v>100</v>
      </c>
      <c r="D2" s="90" t="s">
        <v>101</v>
      </c>
      <c r="E2" s="90" t="s">
        <v>71</v>
      </c>
      <c r="F2" s="90" t="s">
        <v>72</v>
      </c>
      <c r="G2" s="90" t="s">
        <v>73</v>
      </c>
      <c r="I2" t="str">
        <f>CONCATENATE(A2,"/",B2)</f>
        <v>1/2017</v>
      </c>
      <c r="J2" t="str">
        <f>CONCATENATE(D2," ",C2)</f>
        <v>Mehonjić Selma</v>
      </c>
    </row>
    <row r="3" spans="1:10" ht="15">
      <c r="A3" s="90" t="s">
        <v>75</v>
      </c>
      <c r="B3" s="90" t="s">
        <v>99</v>
      </c>
      <c r="C3" s="90" t="s">
        <v>102</v>
      </c>
      <c r="D3" s="90" t="s">
        <v>103</v>
      </c>
      <c r="E3" s="90" t="s">
        <v>71</v>
      </c>
      <c r="F3" s="90" t="s">
        <v>72</v>
      </c>
      <c r="G3" s="90" t="s">
        <v>73</v>
      </c>
      <c r="I3" t="str">
        <f>CONCATENATE(A3,"/",B3)</f>
        <v>2/2017</v>
      </c>
      <c r="J3" t="str">
        <f>CONCATENATE(D3," ",C3)</f>
        <v>Kršić Seid</v>
      </c>
    </row>
    <row r="4" spans="1:10" ht="15">
      <c r="A4" s="90" t="s">
        <v>77</v>
      </c>
      <c r="B4" s="90" t="s">
        <v>99</v>
      </c>
      <c r="C4" s="90" t="s">
        <v>89</v>
      </c>
      <c r="D4" s="90" t="s">
        <v>74</v>
      </c>
      <c r="E4" s="90" t="s">
        <v>71</v>
      </c>
      <c r="F4" s="90" t="s">
        <v>72</v>
      </c>
      <c r="G4" s="90" t="s">
        <v>73</v>
      </c>
      <c r="I4" t="str">
        <f>CONCATENATE(A4,"/",B4)</f>
        <v>5/2017</v>
      </c>
      <c r="J4" t="str">
        <f>CONCATENATE(D4," ",C4)</f>
        <v>Damjanović Danijela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5">
      <selection activeCell="S24" sqref="S24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87" t="s">
        <v>28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1:19" ht="22.5" customHeight="1">
      <c r="A3" s="187" t="s">
        <v>29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</row>
    <row r="4" spans="1:19" ht="22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16.5" customHeight="1">
      <c r="A6" s="176" t="s">
        <v>61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</row>
    <row r="7" spans="1:19" ht="18.75" customHeight="1">
      <c r="A7" s="176" t="str">
        <f>CONCATENATE("Semestar: II(drugi), akademska ",MY!N2," godina")</f>
        <v>Semestar: II(drugi), akademska 2017/18 godina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</row>
    <row r="8" spans="1:19" ht="18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10" spans="1:19" ht="24" customHeight="1">
      <c r="A10" s="177" t="s">
        <v>30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</row>
    <row r="11" spans="1:19" ht="15">
      <c r="A11" s="164" t="s">
        <v>31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</row>
    <row r="12" spans="1:19" ht="15">
      <c r="A12" s="164" t="str">
        <f>CONCATENATE("po završetku ljetnjeg semestra akademske ",MY!N2," godine")</f>
        <v>po završetku ljetnjeg semestra akademske 2017/18 godine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</row>
    <row r="13" spans="1:19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ht="13.5" thickBot="1"/>
    <row r="15" spans="1:19" ht="24.75" customHeight="1" thickTop="1">
      <c r="A15" s="180" t="s">
        <v>32</v>
      </c>
      <c r="B15" s="165" t="s">
        <v>33</v>
      </c>
      <c r="C15" s="184" t="s">
        <v>34</v>
      </c>
      <c r="D15" s="168" t="s">
        <v>35</v>
      </c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70"/>
      <c r="P15" s="168" t="s">
        <v>36</v>
      </c>
      <c r="Q15" s="169"/>
      <c r="R15" s="169"/>
      <c r="S15" s="188"/>
    </row>
    <row r="16" spans="1:19" ht="15.75" customHeight="1">
      <c r="A16" s="181"/>
      <c r="B16" s="166"/>
      <c r="C16" s="185"/>
      <c r="D16" s="189" t="s">
        <v>37</v>
      </c>
      <c r="E16" s="174"/>
      <c r="F16" s="173" t="s">
        <v>38</v>
      </c>
      <c r="G16" s="174"/>
      <c r="H16" s="173" t="s">
        <v>39</v>
      </c>
      <c r="I16" s="174"/>
      <c r="J16" s="173" t="s">
        <v>40</v>
      </c>
      <c r="K16" s="174"/>
      <c r="L16" s="173" t="s">
        <v>41</v>
      </c>
      <c r="M16" s="174"/>
      <c r="N16" s="173" t="s">
        <v>42</v>
      </c>
      <c r="O16" s="190"/>
      <c r="P16" s="178" t="s">
        <v>43</v>
      </c>
      <c r="Q16" s="183"/>
      <c r="R16" s="178" t="s">
        <v>44</v>
      </c>
      <c r="S16" s="179"/>
    </row>
    <row r="17" spans="1:19" ht="23.25" customHeight="1" thickBot="1">
      <c r="A17" s="182"/>
      <c r="B17" s="167"/>
      <c r="C17" s="186"/>
      <c r="D17" s="32" t="s">
        <v>32</v>
      </c>
      <c r="E17" s="32" t="s">
        <v>45</v>
      </c>
      <c r="F17" s="32" t="s">
        <v>32</v>
      </c>
      <c r="G17" s="32" t="s">
        <v>45</v>
      </c>
      <c r="H17" s="32" t="s">
        <v>32</v>
      </c>
      <c r="I17" s="32" t="s">
        <v>45</v>
      </c>
      <c r="J17" s="32" t="s">
        <v>32</v>
      </c>
      <c r="K17" s="32" t="s">
        <v>45</v>
      </c>
      <c r="L17" s="32" t="s">
        <v>32</v>
      </c>
      <c r="M17" s="32" t="s">
        <v>45</v>
      </c>
      <c r="N17" s="32" t="s">
        <v>32</v>
      </c>
      <c r="O17" s="33" t="s">
        <v>45</v>
      </c>
      <c r="P17" s="32" t="s">
        <v>32</v>
      </c>
      <c r="Q17" s="33" t="s">
        <v>45</v>
      </c>
      <c r="R17" s="32" t="s">
        <v>32</v>
      </c>
      <c r="S17" s="34" t="s">
        <v>45</v>
      </c>
    </row>
    <row r="18" spans="1:19" ht="15" customHeight="1" thickTop="1">
      <c r="A18" s="35">
        <v>1</v>
      </c>
      <c r="B18" s="36" t="s">
        <v>60</v>
      </c>
      <c r="C18" s="37">
        <f>COUNTIF(Apredlog!T8:T15,"&gt;0")</f>
        <v>2</v>
      </c>
      <c r="D18" s="38">
        <f>COUNTIF(Apredlog!$U8:$U15,"A")</f>
        <v>0</v>
      </c>
      <c r="E18" s="38">
        <f>IF($C18=0,0,D18*100/$C18)</f>
        <v>0</v>
      </c>
      <c r="F18" s="38">
        <f>COUNTIF(Apredlog!$U8:$U15,"B")</f>
        <v>0</v>
      </c>
      <c r="G18" s="38">
        <f>IF($C18=0,0,F18*100/$C18)</f>
        <v>0</v>
      </c>
      <c r="H18" s="38">
        <f>COUNTIF(Apredlog!$U8:$U15,"C")</f>
        <v>0</v>
      </c>
      <c r="I18" s="38">
        <f>IF($C18=0,0,H18*100/$C18)</f>
        <v>0</v>
      </c>
      <c r="J18" s="38">
        <f>COUNTIF(Apredlog!$U8:$U15,"D")</f>
        <v>2</v>
      </c>
      <c r="K18" s="38">
        <f>IF($C18=0,0,J18*100/$C18)</f>
        <v>100</v>
      </c>
      <c r="L18" s="38">
        <f>COUNTIF(Apredlog!$U8:$U15,"E")</f>
        <v>0</v>
      </c>
      <c r="M18" s="38">
        <f>IF($C18=0,0,L18*100/$C18)</f>
        <v>0</v>
      </c>
      <c r="N18" s="38">
        <f>C18-P18</f>
        <v>0</v>
      </c>
      <c r="O18" s="38">
        <f>IF($C18=0,0,N18*100/$C18)</f>
        <v>0</v>
      </c>
      <c r="P18" s="38">
        <f>SUM(D18,F18,H18,J18,L18)</f>
        <v>2</v>
      </c>
      <c r="Q18" s="37">
        <f>IF(C18=0,0,P18*100/($P18+$R18))</f>
        <v>100</v>
      </c>
      <c r="R18" s="38">
        <f>N18</f>
        <v>0</v>
      </c>
      <c r="S18" s="39">
        <f>IF(C18=0,0,R18*100/($P18+$R18))</f>
        <v>0</v>
      </c>
    </row>
    <row r="19" spans="1:19" ht="15.75">
      <c r="A19" s="35">
        <v>2</v>
      </c>
      <c r="B19" s="36" t="s">
        <v>56</v>
      </c>
      <c r="C19" s="37">
        <f>COUNTIF(Bpredlog!T8:T32,"&gt;0")</f>
        <v>10</v>
      </c>
      <c r="D19" s="38">
        <f>COUNTIF(Bpredlog!$U8:$U31,"A")</f>
        <v>0</v>
      </c>
      <c r="E19" s="38">
        <f>IF($C19=0,0,D19*100/$C19)</f>
        <v>0</v>
      </c>
      <c r="F19" s="38">
        <f>COUNTIF(Bpredlog!$U8:$U31,"B")</f>
        <v>0</v>
      </c>
      <c r="G19" s="38">
        <f>IF($C19=0,0,F19*100/$C19)</f>
        <v>0</v>
      </c>
      <c r="H19" s="38">
        <f>COUNTIF(Bpredlog!$U8:$U31,"C")</f>
        <v>1</v>
      </c>
      <c r="I19" s="38">
        <f>IF($C19=0,0,H19*100/$C19)</f>
        <v>10</v>
      </c>
      <c r="J19" s="38">
        <f>COUNTIF(Bpredlog!$U8:$U31,"D")</f>
        <v>9</v>
      </c>
      <c r="K19" s="38">
        <f>IF($C19=0,0,J19*100/$C19)</f>
        <v>90</v>
      </c>
      <c r="L19" s="38">
        <f>COUNTIF(Bpredlog!$U8:$U31,"E")</f>
        <v>0</v>
      </c>
      <c r="M19" s="38">
        <f>IF($C19=0,0,L19*100/$C19)</f>
        <v>0</v>
      </c>
      <c r="N19" s="38">
        <f>C19-P19</f>
        <v>0</v>
      </c>
      <c r="O19" s="38">
        <f>IF($C19=0,0,N19*100/$C19)</f>
        <v>0</v>
      </c>
      <c r="P19" s="38">
        <f>SUM(D19,F19,H19,J19,L19)</f>
        <v>10</v>
      </c>
      <c r="Q19" s="37">
        <f>IF(C19=0,0,P19*100/($P19+$R19))</f>
        <v>100</v>
      </c>
      <c r="R19" s="38">
        <f>N19</f>
        <v>0</v>
      </c>
      <c r="S19" s="39">
        <f>IF(C19=0,0,R19*100/($P19+$R19))</f>
        <v>0</v>
      </c>
    </row>
    <row r="20" spans="1:19" ht="15.75">
      <c r="A20" s="35">
        <v>3</v>
      </c>
      <c r="B20" s="36" t="s">
        <v>57</v>
      </c>
      <c r="C20" s="37">
        <f>COUNTIF(Cpredlog!T8:T26,"&gt;0")</f>
        <v>13</v>
      </c>
      <c r="D20" s="38">
        <f>COUNTIF(Cpredlog!$U8:$U26,"A")</f>
        <v>1</v>
      </c>
      <c r="E20" s="38">
        <f>IF($C20=0,0,D20*100/$C20)</f>
        <v>7.6923076923076925</v>
      </c>
      <c r="F20" s="38">
        <f>COUNTIF(Cpredlog!$U8:$U26,"B")</f>
        <v>0</v>
      </c>
      <c r="G20" s="38">
        <f>IF($C20=0,0,F20*100/$C20)</f>
        <v>0</v>
      </c>
      <c r="H20" s="38">
        <f>COUNTIF(Cpredlog!$U8:$U26,"C")</f>
        <v>3</v>
      </c>
      <c r="I20" s="38">
        <f>IF($C20=0,0,H20*100/$C20)</f>
        <v>23.076923076923077</v>
      </c>
      <c r="J20" s="38">
        <f>COUNTIF(Cpredlog!$U8:$U26,"D")</f>
        <v>8</v>
      </c>
      <c r="K20" s="38">
        <f>IF($C20=0,0,J20*100/$C20)</f>
        <v>61.53846153846154</v>
      </c>
      <c r="L20" s="38">
        <f>COUNTIF(Cpredlog!$U8:$U26,"E")</f>
        <v>1</v>
      </c>
      <c r="M20" s="38">
        <f>IF($C20=0,0,L20*100/$C20)</f>
        <v>7.6923076923076925</v>
      </c>
      <c r="N20" s="38">
        <f>C20-P20</f>
        <v>0</v>
      </c>
      <c r="O20" s="38">
        <f>IF($C20=0,0,N20*100/$C20)</f>
        <v>0</v>
      </c>
      <c r="P20" s="38">
        <f>SUM(D20,F20,H20,J20,L20)</f>
        <v>13</v>
      </c>
      <c r="Q20" s="37">
        <f>IF(C20=0,0,P20*100/($P20+$R20))</f>
        <v>100</v>
      </c>
      <c r="R20" s="38">
        <f>N20</f>
        <v>0</v>
      </c>
      <c r="S20" s="39">
        <f>IF(C20=0,0,R20*100/($P20+$R20))</f>
        <v>0</v>
      </c>
    </row>
    <row r="21" spans="1:19" ht="15.75">
      <c r="A21" s="35">
        <v>4</v>
      </c>
      <c r="B21" s="36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7"/>
      <c r="P21" s="38"/>
      <c r="Q21" s="37"/>
      <c r="R21" s="38"/>
      <c r="S21" s="39"/>
    </row>
    <row r="22" spans="1:19" ht="16.5" thickBot="1">
      <c r="A22" s="31">
        <v>5</v>
      </c>
      <c r="B22" s="40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32"/>
      <c r="Q22" s="33"/>
      <c r="R22" s="32"/>
      <c r="S22" s="34"/>
    </row>
    <row r="23" spans="1:19" ht="16.5" thickTop="1">
      <c r="A23" s="41"/>
      <c r="B23" s="4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4:18" ht="12.75">
      <c r="D24" s="172" t="s">
        <v>46</v>
      </c>
      <c r="E24" s="172"/>
      <c r="F24" s="172"/>
      <c r="G24" s="172"/>
      <c r="H24" s="172"/>
      <c r="I24" s="172"/>
      <c r="J24" s="83"/>
      <c r="K24" s="83"/>
      <c r="L24" s="83"/>
      <c r="M24" s="83"/>
      <c r="N24" s="172" t="s">
        <v>47</v>
      </c>
      <c r="O24" s="172"/>
      <c r="P24" s="172"/>
      <c r="Q24" s="172"/>
      <c r="R24" s="83"/>
    </row>
    <row r="25" spans="1:18" ht="12.75">
      <c r="A25" s="171" t="str">
        <f>CONCATENATE("Podgorica,   jun 20",RIGHT(MY!N2,2),". god.")</f>
        <v>Podgorica,   jun 2018. god.</v>
      </c>
      <c r="B25" s="171"/>
      <c r="D25" s="172"/>
      <c r="E25" s="172"/>
      <c r="F25" s="172"/>
      <c r="G25" s="172"/>
      <c r="H25" s="172"/>
      <c r="I25" s="172"/>
      <c r="J25" s="83"/>
      <c r="K25" s="83"/>
      <c r="L25" s="83"/>
      <c r="M25" s="83"/>
      <c r="N25" s="172"/>
      <c r="O25" s="172"/>
      <c r="P25" s="172"/>
      <c r="Q25" s="172"/>
      <c r="R25" s="83"/>
    </row>
    <row r="26" spans="4:18" ht="15">
      <c r="D26" s="164" t="s">
        <v>96</v>
      </c>
      <c r="E26" s="164"/>
      <c r="F26" s="164"/>
      <c r="G26" s="164"/>
      <c r="H26" s="164"/>
      <c r="I26" s="164"/>
      <c r="J26" s="164"/>
      <c r="K26" s="83"/>
      <c r="L26" s="83"/>
      <c r="M26" s="83"/>
      <c r="N26" s="83"/>
      <c r="O26" s="83"/>
      <c r="P26" s="83"/>
      <c r="Q26" s="83"/>
      <c r="R26" s="83"/>
    </row>
    <row r="27" spans="4:18" ht="15">
      <c r="D27" s="164" t="s">
        <v>97</v>
      </c>
      <c r="E27" s="164"/>
      <c r="F27" s="164"/>
      <c r="G27" s="164"/>
      <c r="H27" s="164"/>
      <c r="I27" s="164"/>
      <c r="J27" s="164"/>
      <c r="K27" s="83"/>
      <c r="L27" s="83"/>
      <c r="M27" s="175" t="s">
        <v>98</v>
      </c>
      <c r="N27" s="175"/>
      <c r="O27" s="175"/>
      <c r="P27" s="175"/>
      <c r="Q27" s="175"/>
      <c r="R27" s="175"/>
    </row>
  </sheetData>
  <sheetProtection/>
  <mergeCells count="28">
    <mergeCell ref="D26:J26"/>
    <mergeCell ref="A2:S2"/>
    <mergeCell ref="A3:S3"/>
    <mergeCell ref="A6:S6"/>
    <mergeCell ref="P15:S15"/>
    <mergeCell ref="D16:E16"/>
    <mergeCell ref="F16:G16"/>
    <mergeCell ref="H16:I16"/>
    <mergeCell ref="J16:K16"/>
    <mergeCell ref="N16:O16"/>
    <mergeCell ref="A7:S7"/>
    <mergeCell ref="A10:S10"/>
    <mergeCell ref="A11:S11"/>
    <mergeCell ref="A12:S12"/>
    <mergeCell ref="R16:S16"/>
    <mergeCell ref="A15:A17"/>
    <mergeCell ref="P16:Q16"/>
    <mergeCell ref="C15:C17"/>
    <mergeCell ref="D27:J27"/>
    <mergeCell ref="B15:B17"/>
    <mergeCell ref="D15:O15"/>
    <mergeCell ref="A25:B25"/>
    <mergeCell ref="D24:I24"/>
    <mergeCell ref="N24:Q24"/>
    <mergeCell ref="D25:I25"/>
    <mergeCell ref="N25:Q25"/>
    <mergeCell ref="L16:M16"/>
    <mergeCell ref="M27:R2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6.57421875" style="1" bestFit="1" customWidth="1"/>
    <col min="2" max="2" width="24.140625" style="1" bestFit="1" customWidth="1"/>
    <col min="3" max="3" width="2.00390625" style="1" bestFit="1" customWidth="1"/>
    <col min="4" max="4" width="4.00390625" style="1" customWidth="1"/>
    <col min="5" max="5" width="7.57421875" style="1" bestFit="1" customWidth="1"/>
    <col min="6" max="6" width="24.140625" style="1" bestFit="1" customWidth="1"/>
    <col min="7" max="7" width="3.00390625" style="1" bestFit="1" customWidth="1"/>
    <col min="8" max="8" width="4.7109375" style="1" customWidth="1"/>
    <col min="9" max="9" width="7.57421875" style="1" bestFit="1" customWidth="1"/>
    <col min="10" max="10" width="24.140625" style="1" bestFit="1" customWidth="1"/>
    <col min="11" max="11" width="3.00390625" style="1" bestFit="1" customWidth="1"/>
    <col min="12" max="16384" width="9.140625" style="1" customWidth="1"/>
  </cols>
  <sheetData>
    <row r="1" spans="2:14" ht="12.75">
      <c r="B1" s="68" t="s">
        <v>58</v>
      </c>
      <c r="F1" s="68" t="s">
        <v>58</v>
      </c>
      <c r="J1" s="68" t="s">
        <v>58</v>
      </c>
      <c r="N1" s="84" t="s">
        <v>62</v>
      </c>
    </row>
    <row r="2" spans="2:14" ht="12.75">
      <c r="B2" s="76" t="str">
        <f>CONCATENATE("smjer: A ; sk. ",N2)</f>
        <v>smjer: A ; sk. 2017/18</v>
      </c>
      <c r="F2" s="68" t="str">
        <f>CONCATENATE("smjer: B ; sk. ",N2)</f>
        <v>smjer: B ; sk. 2017/18</v>
      </c>
      <c r="J2" s="68" t="str">
        <f>CONCATENATE("smjer: C ; sk. ",N2)</f>
        <v>smjer: C ; sk. 2017/18</v>
      </c>
      <c r="N2" s="83" t="s">
        <v>140</v>
      </c>
    </row>
    <row r="3" spans="1:11" ht="12.75">
      <c r="A3" s="75" t="str">
        <f>Apredlog!A8</f>
        <v>1/2017</v>
      </c>
      <c r="B3" s="72" t="str">
        <f>Apredlog!B8</f>
        <v>Mehonjić Selma</v>
      </c>
      <c r="C3" s="10" t="str">
        <f>Apredlog!U8</f>
        <v>D</v>
      </c>
      <c r="E3" s="71" t="str">
        <f>Bpredlog!A8</f>
        <v>1/2017</v>
      </c>
      <c r="F3" s="72" t="str">
        <f>Bpredlog!B8</f>
        <v>Račić Danilo</v>
      </c>
      <c r="G3" s="70" t="str">
        <f>Bpredlog!U8</f>
        <v>C</v>
      </c>
      <c r="I3" s="6" t="str">
        <f>Cpredlog!A8</f>
        <v>1/2017</v>
      </c>
      <c r="J3" s="6" t="str">
        <f>Cpredlog!B8</f>
        <v>Marković Ban</v>
      </c>
      <c r="K3" s="70" t="str">
        <f>Cpredlog!U8</f>
        <v>D</v>
      </c>
    </row>
    <row r="4" spans="1:11" ht="12.75">
      <c r="A4" s="75" t="str">
        <f>Apredlog!A9</f>
        <v>2/2017</v>
      </c>
      <c r="B4" s="72" t="str">
        <f>Apredlog!B9</f>
        <v>Kršić Seid</v>
      </c>
      <c r="C4" s="10" t="str">
        <f>Apredlog!U9</f>
        <v>D</v>
      </c>
      <c r="E4" s="71" t="str">
        <f>Bpredlog!A9</f>
        <v>2/2017</v>
      </c>
      <c r="F4" s="72" t="str">
        <f>Bpredlog!B9</f>
        <v>Vulićević Božidar</v>
      </c>
      <c r="G4" s="70" t="str">
        <f>Bpredlog!U9</f>
        <v>D</v>
      </c>
      <c r="I4" s="6" t="str">
        <f>Cpredlog!A9</f>
        <v>2/2017</v>
      </c>
      <c r="J4" s="6" t="str">
        <f>Cpredlog!B9</f>
        <v>Vujović Marko</v>
      </c>
      <c r="K4" s="70" t="str">
        <f>Cpredlog!U9</f>
        <v>D</v>
      </c>
    </row>
    <row r="5" spans="1:11" ht="12.75">
      <c r="A5" s="75" t="str">
        <f>Apredlog!A10</f>
        <v>5/2017</v>
      </c>
      <c r="B5" s="72" t="str">
        <f>Apredlog!B10</f>
        <v>Damjanović Danijela</v>
      </c>
      <c r="C5" s="10" t="str">
        <f>Apredlog!U10</f>
        <v>F</v>
      </c>
      <c r="E5" s="71" t="str">
        <f>Bpredlog!A10</f>
        <v>3/2017</v>
      </c>
      <c r="F5" s="72" t="str">
        <f>Bpredlog!B10</f>
        <v>Pejović Marko</v>
      </c>
      <c r="G5" s="70" t="str">
        <f>Bpredlog!U10</f>
        <v>D</v>
      </c>
      <c r="I5" s="6" t="str">
        <f>Cpredlog!A10</f>
        <v>3/2017</v>
      </c>
      <c r="J5" s="6" t="str">
        <f>Cpredlog!B10</f>
        <v>Spahić Amar</v>
      </c>
      <c r="K5" s="70" t="str">
        <f>Cpredlog!U10</f>
        <v>D</v>
      </c>
    </row>
    <row r="6" spans="5:11" ht="12.75">
      <c r="E6" s="71" t="str">
        <f>Bpredlog!A11</f>
        <v>4/2017</v>
      </c>
      <c r="F6" s="72" t="str">
        <f>Bpredlog!B11</f>
        <v>Đaković Sava</v>
      </c>
      <c r="G6" s="70" t="str">
        <f>Bpredlog!U11</f>
        <v>D</v>
      </c>
      <c r="I6" s="6" t="str">
        <f>Cpredlog!A11</f>
        <v>4/2017</v>
      </c>
      <c r="J6" s="6" t="str">
        <f>Cpredlog!B11</f>
        <v>Živković Ivana</v>
      </c>
      <c r="K6" s="70" t="str">
        <f>Cpredlog!U11</f>
        <v>D</v>
      </c>
    </row>
    <row r="7" spans="5:11" ht="12.75">
      <c r="E7" s="71" t="str">
        <f>Bpredlog!A12</f>
        <v>5/2017</v>
      </c>
      <c r="F7" s="72" t="str">
        <f>Bpredlog!B12</f>
        <v>Nuković Samir</v>
      </c>
      <c r="G7" s="70" t="str">
        <f>Bpredlog!U12</f>
        <v>D</v>
      </c>
      <c r="I7" s="6" t="str">
        <f>Cpredlog!A12</f>
        <v>6/2017</v>
      </c>
      <c r="J7" s="6" t="str">
        <f>Cpredlog!B12</f>
        <v>Lozo Bojan</v>
      </c>
      <c r="K7" s="70" t="str">
        <f>Cpredlog!U12</f>
        <v>D</v>
      </c>
    </row>
    <row r="8" spans="5:11" ht="12.75">
      <c r="E8" s="71" t="str">
        <f>Bpredlog!A13</f>
        <v>6/2017</v>
      </c>
      <c r="F8" s="72" t="str">
        <f>Bpredlog!B13</f>
        <v>Gledović Maja</v>
      </c>
      <c r="G8" s="70" t="str">
        <f>Bpredlog!U13</f>
        <v>D</v>
      </c>
      <c r="I8" s="6" t="str">
        <f>Cpredlog!A13</f>
        <v>7/2017</v>
      </c>
      <c r="J8" s="6" t="str">
        <f>Cpredlog!B13</f>
        <v>Radović Andrej</v>
      </c>
      <c r="K8" s="70" t="str">
        <f>Cpredlog!U13</f>
        <v>C</v>
      </c>
    </row>
    <row r="9" spans="5:11" ht="12.75">
      <c r="E9" s="71" t="str">
        <f>Bpredlog!A14</f>
        <v>7/2017</v>
      </c>
      <c r="F9" s="72" t="str">
        <f>Bpredlog!B14</f>
        <v>Zeković Aleksandar</v>
      </c>
      <c r="G9" s="70" t="str">
        <f>Bpredlog!U14</f>
        <v>D</v>
      </c>
      <c r="I9" s="6" t="str">
        <f>Cpredlog!A14</f>
        <v>8/2017</v>
      </c>
      <c r="J9" s="6" t="str">
        <f>Cpredlog!B14</f>
        <v>Đerković Petar</v>
      </c>
      <c r="K9" s="70" t="str">
        <f>Cpredlog!U14</f>
        <v>A</v>
      </c>
    </row>
    <row r="10" spans="5:11" ht="12.75">
      <c r="E10" s="71" t="str">
        <f>Bpredlog!A15</f>
        <v>8/2017</v>
      </c>
      <c r="F10" s="72" t="str">
        <f>Bpredlog!B15</f>
        <v>Jovanović Anđela</v>
      </c>
      <c r="G10" s="70" t="str">
        <f>Bpredlog!U15</f>
        <v>D</v>
      </c>
      <c r="I10" s="6" t="str">
        <f>Cpredlog!A15</f>
        <v>9/2017</v>
      </c>
      <c r="J10" s="6" t="str">
        <f>Cpredlog!B15</f>
        <v>Popović Anja</v>
      </c>
      <c r="K10" s="70" t="str">
        <f>Cpredlog!U15</f>
        <v>D</v>
      </c>
    </row>
    <row r="11" spans="5:11" ht="12.75">
      <c r="E11" s="71" t="str">
        <f>Bpredlog!A16</f>
        <v>9/2017</v>
      </c>
      <c r="F11" s="72" t="str">
        <f>Bpredlog!B16</f>
        <v>Zeković Aleksandra</v>
      </c>
      <c r="G11" s="70" t="str">
        <f>Bpredlog!U16</f>
        <v>D</v>
      </c>
      <c r="I11" s="6" t="str">
        <f>Cpredlog!A16</f>
        <v>10/2017</v>
      </c>
      <c r="J11" s="6" t="str">
        <f>Cpredlog!B16</f>
        <v>Vuković Bogoljub</v>
      </c>
      <c r="K11" s="70" t="str">
        <f>Cpredlog!U16</f>
        <v>E</v>
      </c>
    </row>
    <row r="12" spans="5:11" ht="12.75">
      <c r="E12" s="71" t="str">
        <f>Bpredlog!A17</f>
        <v>10/2017</v>
      </c>
      <c r="F12" s="72" t="str">
        <f>Bpredlog!B17</f>
        <v>Ivanović Ana</v>
      </c>
      <c r="G12" s="70" t="str">
        <f>Bpredlog!U17</f>
        <v>D</v>
      </c>
      <c r="I12" s="6" t="str">
        <f>Cpredlog!A17</f>
        <v>11/2017</v>
      </c>
      <c r="J12" s="6" t="str">
        <f>Cpredlog!B17</f>
        <v>Milenković Dušan</v>
      </c>
      <c r="K12" s="70" t="str">
        <f>Cpredlog!U17</f>
        <v>C</v>
      </c>
    </row>
    <row r="13" spans="5:11" ht="12.75">
      <c r="E13" s="71" t="str">
        <f>Bpredlog!A18</f>
        <v>11/2017</v>
      </c>
      <c r="F13" s="72" t="str">
        <f>Bpredlog!B18</f>
        <v>Kastratović Ana</v>
      </c>
      <c r="G13" s="70" t="str">
        <f>Bpredlog!U18</f>
        <v>F</v>
      </c>
      <c r="I13" s="6" t="str">
        <f>Cpredlog!A18</f>
        <v>12/2017</v>
      </c>
      <c r="J13" s="6" t="str">
        <f>Cpredlog!B18</f>
        <v>Marković Milovan</v>
      </c>
      <c r="K13" s="70" t="str">
        <f>Cpredlog!U18</f>
        <v>C</v>
      </c>
    </row>
    <row r="14" spans="5:11" ht="12.75">
      <c r="E14" s="71">
        <f>Bpredlog!A19</f>
        <v>0</v>
      </c>
      <c r="F14" s="72">
        <f>Bpredlog!B19</f>
        <v>0</v>
      </c>
      <c r="G14" s="70">
        <f>Bpredlog!U19</f>
        <v>0</v>
      </c>
      <c r="I14" s="6" t="str">
        <f>Cpredlog!A19</f>
        <v>13/2017</v>
      </c>
      <c r="J14" s="6" t="str">
        <f>Cpredlog!B19</f>
        <v>Duraković Jasmin</v>
      </c>
      <c r="K14" s="70" t="str">
        <f>Cpredlog!U19</f>
        <v>D</v>
      </c>
    </row>
    <row r="15" spans="5:11" ht="12.75">
      <c r="E15" s="71">
        <f>Bpredlog!A20</f>
        <v>0</v>
      </c>
      <c r="F15" s="72">
        <f>Bpredlog!B20</f>
        <v>0</v>
      </c>
      <c r="G15" s="70">
        <f>Bpredlog!U20</f>
        <v>0</v>
      </c>
      <c r="I15" s="6" t="str">
        <f>Cpredlog!A20</f>
        <v>14/2017</v>
      </c>
      <c r="J15" s="6" t="str">
        <f>Cpredlog!B20</f>
        <v>Radević Nemanja</v>
      </c>
      <c r="K15" s="70" t="str">
        <f>Cpredlog!U20</f>
        <v>D</v>
      </c>
    </row>
    <row r="16" spans="5:11" ht="12.75">
      <c r="E16" s="71">
        <f>Bpredlog!A21</f>
        <v>0</v>
      </c>
      <c r="F16" s="72">
        <f>Bpredlog!B21</f>
        <v>0</v>
      </c>
      <c r="G16" s="70">
        <f>Bpredlog!U21</f>
        <v>0</v>
      </c>
      <c r="I16" s="6">
        <f>Cpredlog!A21</f>
        <v>0</v>
      </c>
      <c r="J16" s="6">
        <f>Cpredlog!B21</f>
        <v>0</v>
      </c>
      <c r="K16" s="70">
        <f>Cpredlog!U21</f>
        <v>0</v>
      </c>
    </row>
    <row r="17" spans="5:11" ht="12.75">
      <c r="E17" s="71">
        <f>Bpredlog!A22</f>
        <v>0</v>
      </c>
      <c r="F17" s="72">
        <f>Bpredlog!B22</f>
        <v>0</v>
      </c>
      <c r="G17" s="70">
        <f>Bpredlog!U22</f>
        <v>0</v>
      </c>
      <c r="I17" s="6">
        <f>Cpredlog!A22</f>
        <v>0</v>
      </c>
      <c r="J17" s="6">
        <f>Cpredlog!B22</f>
        <v>0</v>
      </c>
      <c r="K17" s="70">
        <f>Cpredlog!U22</f>
        <v>0</v>
      </c>
    </row>
    <row r="18" spans="5:11" ht="12.75">
      <c r="E18" s="71">
        <f>Bpredlog!A23</f>
        <v>0</v>
      </c>
      <c r="F18" s="72">
        <f>Bpredlog!B23</f>
        <v>0</v>
      </c>
      <c r="G18" s="70">
        <f>Bpredlog!U23</f>
        <v>0</v>
      </c>
      <c r="I18" s="6">
        <f>Cpredlog!A23</f>
        <v>0</v>
      </c>
      <c r="J18" s="6">
        <f>Cpredlog!B23</f>
        <v>0</v>
      </c>
      <c r="K18" s="70">
        <f>Cpredlog!U23</f>
        <v>0</v>
      </c>
    </row>
    <row r="19" spans="5:11" ht="12.75">
      <c r="E19" s="71">
        <f>Bpredlog!A24</f>
        <v>0</v>
      </c>
      <c r="F19" s="72">
        <f>Bpredlog!B24</f>
        <v>0</v>
      </c>
      <c r="G19" s="70">
        <f>Bpredlog!U24</f>
        <v>0</v>
      </c>
      <c r="I19" s="6"/>
      <c r="J19" s="6"/>
      <c r="K19" s="70"/>
    </row>
    <row r="20" spans="5:11" ht="12.75">
      <c r="E20" s="71">
        <f>Bpredlog!A25</f>
        <v>0</v>
      </c>
      <c r="F20" s="72">
        <f>Bpredlog!B25</f>
        <v>0</v>
      </c>
      <c r="G20" s="70">
        <f>Bpredlog!U25</f>
        <v>0</v>
      </c>
      <c r="I20" s="6"/>
      <c r="J20" s="6"/>
      <c r="K20" s="70"/>
    </row>
    <row r="21" spans="5:11" ht="12.75">
      <c r="E21" s="71"/>
      <c r="F21" s="72"/>
      <c r="G21" s="70"/>
      <c r="I21" s="6"/>
      <c r="J21" s="6"/>
      <c r="K21" s="70"/>
    </row>
    <row r="22" spans="9:11" ht="12.75">
      <c r="I22" s="6"/>
      <c r="J22" s="6"/>
      <c r="K22" s="70"/>
    </row>
    <row r="23" spans="9:10" ht="12.75">
      <c r="I23" s="69"/>
      <c r="J23" s="69"/>
    </row>
    <row r="24" spans="5:15" ht="12.75">
      <c r="E24" s="81"/>
      <c r="F24" s="82"/>
      <c r="I24" s="77"/>
      <c r="J24" s="78"/>
      <c r="L24" s="83"/>
      <c r="M24" s="83"/>
      <c r="N24" s="83"/>
      <c r="O24" s="83"/>
    </row>
    <row r="25" spans="8:17" ht="12.75">
      <c r="H25" s="83"/>
      <c r="J25" s="83"/>
      <c r="Q25" s="83"/>
    </row>
    <row r="26" spans="8:17" ht="12.75">
      <c r="H26" s="83"/>
      <c r="I26" s="83"/>
      <c r="J26" s="83"/>
      <c r="Q26" s="83"/>
    </row>
    <row r="27" spans="8:17" ht="12.75">
      <c r="H27" s="83"/>
      <c r="I27" s="83"/>
      <c r="J27" s="83"/>
      <c r="Q27" s="83"/>
    </row>
    <row r="28" spans="8:17" ht="12.75">
      <c r="H28" s="83"/>
      <c r="I28" s="83"/>
      <c r="J28" s="83"/>
      <c r="Q28" s="83"/>
    </row>
    <row r="29" spans="8:17" ht="12.75">
      <c r="H29" s="83"/>
      <c r="I29" s="83"/>
      <c r="J29" s="83"/>
      <c r="Q29" s="83"/>
    </row>
    <row r="30" spans="8:10" ht="12.75">
      <c r="H30" s="83"/>
      <c r="I30" s="83"/>
      <c r="J30" s="83"/>
    </row>
    <row r="32" spans="9:11" ht="12.75">
      <c r="I32" s="83"/>
      <c r="K32" s="83"/>
    </row>
  </sheetData>
  <sheetProtection/>
  <autoFilter ref="I2:K20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K28" sqref="K28"/>
    </sheetView>
  </sheetViews>
  <sheetFormatPr defaultColWidth="9.140625" defaultRowHeight="12.75"/>
  <cols>
    <col min="10" max="10" width="20.8515625" style="0" customWidth="1"/>
  </cols>
  <sheetData>
    <row r="1" spans="1:7" ht="15">
      <c r="A1" s="91" t="s">
        <v>63</v>
      </c>
      <c r="B1" s="91" t="s">
        <v>64</v>
      </c>
      <c r="C1" s="91" t="s">
        <v>65</v>
      </c>
      <c r="D1" s="91" t="s">
        <v>66</v>
      </c>
      <c r="E1" s="91" t="s">
        <v>67</v>
      </c>
      <c r="F1" s="91" t="s">
        <v>68</v>
      </c>
      <c r="G1" s="91" t="s">
        <v>69</v>
      </c>
    </row>
    <row r="2" spans="1:10" ht="15">
      <c r="A2" s="91" t="s">
        <v>72</v>
      </c>
      <c r="B2" s="91" t="s">
        <v>99</v>
      </c>
      <c r="C2" s="91" t="s">
        <v>104</v>
      </c>
      <c r="D2" s="91" t="s">
        <v>105</v>
      </c>
      <c r="E2" s="91" t="s">
        <v>71</v>
      </c>
      <c r="F2" s="91" t="s">
        <v>72</v>
      </c>
      <c r="G2" s="91" t="s">
        <v>73</v>
      </c>
      <c r="I2" t="str">
        <f>CONCATENATE(A2,"/",B2)</f>
        <v>1/2017</v>
      </c>
      <c r="J2" t="str">
        <f>CONCATENATE(D2," ",C2)</f>
        <v>Račić Danilo</v>
      </c>
    </row>
    <row r="3" spans="1:10" ht="15">
      <c r="A3" s="91" t="s">
        <v>75</v>
      </c>
      <c r="B3" s="91" t="s">
        <v>99</v>
      </c>
      <c r="C3" s="91" t="s">
        <v>106</v>
      </c>
      <c r="D3" s="91" t="s">
        <v>107</v>
      </c>
      <c r="E3" s="91" t="s">
        <v>71</v>
      </c>
      <c r="F3" s="91" t="s">
        <v>72</v>
      </c>
      <c r="G3" s="91" t="s">
        <v>73</v>
      </c>
      <c r="I3" t="str">
        <f aca="true" t="shared" si="0" ref="I3:I11">CONCATENATE(A3,"/",B3)</f>
        <v>2/2017</v>
      </c>
      <c r="J3" t="str">
        <f aca="true" t="shared" si="1" ref="J3:J11">CONCATENATE(D3," ",C3)</f>
        <v>Vulićević Božidar</v>
      </c>
    </row>
    <row r="4" spans="1:10" ht="15">
      <c r="A4" s="91" t="s">
        <v>76</v>
      </c>
      <c r="B4" s="91" t="s">
        <v>99</v>
      </c>
      <c r="C4" s="91" t="s">
        <v>108</v>
      </c>
      <c r="D4" s="91" t="s">
        <v>109</v>
      </c>
      <c r="E4" s="91" t="s">
        <v>71</v>
      </c>
      <c r="F4" s="91" t="s">
        <v>72</v>
      </c>
      <c r="G4" s="91" t="s">
        <v>73</v>
      </c>
      <c r="I4" t="str">
        <f t="shared" si="0"/>
        <v>3/2017</v>
      </c>
      <c r="J4" t="str">
        <f t="shared" si="1"/>
        <v>Pejović Marko</v>
      </c>
    </row>
    <row r="5" spans="1:10" ht="15">
      <c r="A5" s="91" t="s">
        <v>70</v>
      </c>
      <c r="B5" s="91" t="s">
        <v>99</v>
      </c>
      <c r="C5" s="91" t="s">
        <v>110</v>
      </c>
      <c r="D5" s="91" t="s">
        <v>111</v>
      </c>
      <c r="E5" s="91" t="s">
        <v>71</v>
      </c>
      <c r="F5" s="91" t="s">
        <v>72</v>
      </c>
      <c r="G5" s="91" t="s">
        <v>73</v>
      </c>
      <c r="I5" t="str">
        <f t="shared" si="0"/>
        <v>4/2017</v>
      </c>
      <c r="J5" t="str">
        <f t="shared" si="1"/>
        <v>Đaković Sava</v>
      </c>
    </row>
    <row r="6" spans="1:10" ht="15">
      <c r="A6" s="91" t="s">
        <v>77</v>
      </c>
      <c r="B6" s="91" t="s">
        <v>99</v>
      </c>
      <c r="C6" s="91" t="s">
        <v>112</v>
      </c>
      <c r="D6" s="91" t="s">
        <v>113</v>
      </c>
      <c r="E6" s="91" t="s">
        <v>71</v>
      </c>
      <c r="F6" s="91" t="s">
        <v>72</v>
      </c>
      <c r="G6" s="91" t="s">
        <v>73</v>
      </c>
      <c r="I6" t="str">
        <f t="shared" si="0"/>
        <v>5/2017</v>
      </c>
      <c r="J6" t="str">
        <f t="shared" si="1"/>
        <v>Nuković Samir</v>
      </c>
    </row>
    <row r="7" spans="1:10" ht="15">
      <c r="A7" s="91" t="s">
        <v>78</v>
      </c>
      <c r="B7" s="91" t="s">
        <v>99</v>
      </c>
      <c r="C7" s="91" t="s">
        <v>114</v>
      </c>
      <c r="D7" s="91" t="s">
        <v>115</v>
      </c>
      <c r="E7" s="91" t="s">
        <v>71</v>
      </c>
      <c r="F7" s="91" t="s">
        <v>72</v>
      </c>
      <c r="G7" s="91" t="s">
        <v>73</v>
      </c>
      <c r="I7" t="str">
        <f t="shared" si="0"/>
        <v>6/2017</v>
      </c>
      <c r="J7" t="str">
        <f t="shared" si="1"/>
        <v>Gledović Maja</v>
      </c>
    </row>
    <row r="8" spans="1:10" ht="15">
      <c r="A8" s="91" t="s">
        <v>79</v>
      </c>
      <c r="B8" s="91" t="s">
        <v>99</v>
      </c>
      <c r="C8" s="91" t="s">
        <v>116</v>
      </c>
      <c r="D8" s="91" t="s">
        <v>117</v>
      </c>
      <c r="E8" s="91" t="s">
        <v>71</v>
      </c>
      <c r="F8" s="91" t="s">
        <v>72</v>
      </c>
      <c r="G8" s="91" t="s">
        <v>73</v>
      </c>
      <c r="I8" t="str">
        <f t="shared" si="0"/>
        <v>7/2017</v>
      </c>
      <c r="J8" t="str">
        <f t="shared" si="1"/>
        <v>Zeković Aleksandar</v>
      </c>
    </row>
    <row r="9" spans="1:10" ht="15">
      <c r="A9" s="91" t="s">
        <v>80</v>
      </c>
      <c r="B9" s="91" t="s">
        <v>99</v>
      </c>
      <c r="C9" s="91" t="s">
        <v>90</v>
      </c>
      <c r="D9" s="91" t="s">
        <v>118</v>
      </c>
      <c r="E9" s="91" t="s">
        <v>71</v>
      </c>
      <c r="F9" s="91" t="s">
        <v>72</v>
      </c>
      <c r="G9" s="91" t="s">
        <v>73</v>
      </c>
      <c r="I9" t="str">
        <f t="shared" si="0"/>
        <v>8/2017</v>
      </c>
      <c r="J9" t="str">
        <f t="shared" si="1"/>
        <v>Jovanović Anđela</v>
      </c>
    </row>
    <row r="10" spans="1:10" ht="15">
      <c r="A10" s="91" t="s">
        <v>81</v>
      </c>
      <c r="B10" s="91" t="s">
        <v>99</v>
      </c>
      <c r="C10" s="91" t="s">
        <v>119</v>
      </c>
      <c r="D10" s="91" t="s">
        <v>117</v>
      </c>
      <c r="E10" s="91" t="s">
        <v>71</v>
      </c>
      <c r="F10" s="91" t="s">
        <v>72</v>
      </c>
      <c r="G10" s="91" t="s">
        <v>73</v>
      </c>
      <c r="I10" t="str">
        <f t="shared" si="0"/>
        <v>9/2017</v>
      </c>
      <c r="J10" t="str">
        <f t="shared" si="1"/>
        <v>Zeković Aleksandra</v>
      </c>
    </row>
    <row r="11" spans="1:10" ht="15">
      <c r="A11" s="91" t="s">
        <v>82</v>
      </c>
      <c r="B11" s="91" t="s">
        <v>99</v>
      </c>
      <c r="C11" s="91" t="s">
        <v>87</v>
      </c>
      <c r="D11" s="91" t="s">
        <v>120</v>
      </c>
      <c r="E11" s="91" t="s">
        <v>71</v>
      </c>
      <c r="F11" s="91" t="s">
        <v>72</v>
      </c>
      <c r="G11" s="91" t="s">
        <v>73</v>
      </c>
      <c r="I11" t="str">
        <f t="shared" si="0"/>
        <v>10/2017</v>
      </c>
      <c r="J11" t="str">
        <f t="shared" si="1"/>
        <v>Ivanović Ana</v>
      </c>
    </row>
    <row r="12" spans="1:10" ht="15">
      <c r="A12" s="91" t="s">
        <v>83</v>
      </c>
      <c r="B12" s="91" t="s">
        <v>99</v>
      </c>
      <c r="C12" s="91" t="s">
        <v>87</v>
      </c>
      <c r="D12" s="91" t="s">
        <v>121</v>
      </c>
      <c r="E12" s="91" t="s">
        <v>71</v>
      </c>
      <c r="F12" s="91" t="s">
        <v>72</v>
      </c>
      <c r="G12" s="91" t="s">
        <v>73</v>
      </c>
      <c r="I12" t="str">
        <f>CONCATENATE(A12,"/",B12)</f>
        <v>11/2017</v>
      </c>
      <c r="J12" t="str">
        <f>CONCATENATE(D12," ",C12)</f>
        <v>Kastratović Ana</v>
      </c>
    </row>
    <row r="13" spans="1:7" ht="15">
      <c r="A13" s="89"/>
      <c r="B13" s="89"/>
      <c r="C13" s="89"/>
      <c r="D13" s="89"/>
      <c r="E13" s="89"/>
      <c r="F13" s="89"/>
      <c r="G13" s="89"/>
    </row>
    <row r="14" spans="1:7" ht="15">
      <c r="A14" s="89"/>
      <c r="B14" s="89"/>
      <c r="C14" s="89"/>
      <c r="D14" s="89"/>
      <c r="E14" s="89"/>
      <c r="F14" s="89"/>
      <c r="G14" s="89"/>
    </row>
    <row r="15" spans="1:7" ht="15">
      <c r="A15" s="89"/>
      <c r="B15" s="89"/>
      <c r="C15" s="89"/>
      <c r="D15" s="89"/>
      <c r="E15" s="89"/>
      <c r="F15" s="89"/>
      <c r="G15" s="89"/>
    </row>
    <row r="16" spans="1:7" ht="15">
      <c r="A16" s="89"/>
      <c r="B16" s="89"/>
      <c r="C16" s="89"/>
      <c r="D16" s="89"/>
      <c r="E16" s="89"/>
      <c r="F16" s="89"/>
      <c r="G16" s="89"/>
    </row>
    <row r="17" spans="1:7" ht="15">
      <c r="A17" s="89"/>
      <c r="B17" s="89"/>
      <c r="C17" s="89"/>
      <c r="D17" s="89"/>
      <c r="E17" s="89"/>
      <c r="F17" s="89"/>
      <c r="G17" s="89"/>
    </row>
    <row r="18" spans="1:7" ht="15">
      <c r="A18" s="89"/>
      <c r="B18" s="89"/>
      <c r="C18" s="89"/>
      <c r="D18" s="89"/>
      <c r="E18" s="89"/>
      <c r="F18" s="89"/>
      <c r="G18" s="89"/>
    </row>
    <row r="19" spans="1:7" ht="15">
      <c r="A19" s="89"/>
      <c r="B19" s="89"/>
      <c r="C19" s="89"/>
      <c r="D19" s="89"/>
      <c r="E19" s="89"/>
      <c r="F19" s="89"/>
      <c r="G19" s="8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M15" sqref="M15"/>
    </sheetView>
  </sheetViews>
  <sheetFormatPr defaultColWidth="9.140625" defaultRowHeight="12.75"/>
  <cols>
    <col min="10" max="10" width="20.7109375" style="0" customWidth="1"/>
  </cols>
  <sheetData>
    <row r="1" spans="1:7" ht="15">
      <c r="A1" s="92" t="s">
        <v>63</v>
      </c>
      <c r="B1" s="92" t="s">
        <v>64</v>
      </c>
      <c r="C1" s="92" t="s">
        <v>65</v>
      </c>
      <c r="D1" s="92" t="s">
        <v>66</v>
      </c>
      <c r="E1" s="92" t="s">
        <v>67</v>
      </c>
      <c r="F1" s="92" t="s">
        <v>68</v>
      </c>
      <c r="G1" s="92" t="s">
        <v>69</v>
      </c>
    </row>
    <row r="2" spans="1:10" ht="15">
      <c r="A2" s="92" t="s">
        <v>72</v>
      </c>
      <c r="B2" s="92" t="s">
        <v>99</v>
      </c>
      <c r="C2" s="92" t="s">
        <v>122</v>
      </c>
      <c r="D2" s="92" t="s">
        <v>123</v>
      </c>
      <c r="E2" s="92" t="s">
        <v>71</v>
      </c>
      <c r="F2" s="92" t="s">
        <v>72</v>
      </c>
      <c r="G2" s="92" t="s">
        <v>73</v>
      </c>
      <c r="I2" t="str">
        <f>CONCATENATE(A2,"/",B2)</f>
        <v>1/2017</v>
      </c>
      <c r="J2" t="str">
        <f>CONCATENATE(D2," ",C2)</f>
        <v>Marković Ban</v>
      </c>
    </row>
    <row r="3" spans="1:10" ht="15">
      <c r="A3" s="92" t="s">
        <v>75</v>
      </c>
      <c r="B3" s="92" t="s">
        <v>99</v>
      </c>
      <c r="C3" s="92" t="s">
        <v>108</v>
      </c>
      <c r="D3" s="92" t="s">
        <v>124</v>
      </c>
      <c r="E3" s="92" t="s">
        <v>71</v>
      </c>
      <c r="F3" s="92" t="s">
        <v>72</v>
      </c>
      <c r="G3" s="92" t="s">
        <v>73</v>
      </c>
      <c r="I3" t="str">
        <f aca="true" t="shared" si="0" ref="I3:I12">CONCATENATE(A3,"/",B3)</f>
        <v>2/2017</v>
      </c>
      <c r="J3" t="str">
        <f aca="true" t="shared" si="1" ref="J3:J12">CONCATENATE(D3," ",C3)</f>
        <v>Vujović Marko</v>
      </c>
    </row>
    <row r="4" spans="1:10" ht="15">
      <c r="A4" s="92" t="s">
        <v>76</v>
      </c>
      <c r="B4" s="92" t="s">
        <v>99</v>
      </c>
      <c r="C4" s="92" t="s">
        <v>125</v>
      </c>
      <c r="D4" s="92" t="s">
        <v>126</v>
      </c>
      <c r="E4" s="92" t="s">
        <v>71</v>
      </c>
      <c r="F4" s="92" t="s">
        <v>72</v>
      </c>
      <c r="G4" s="92" t="s">
        <v>73</v>
      </c>
      <c r="I4" t="str">
        <f t="shared" si="0"/>
        <v>3/2017</v>
      </c>
      <c r="J4" t="str">
        <f t="shared" si="1"/>
        <v>Spahić Amar</v>
      </c>
    </row>
    <row r="5" spans="1:10" ht="15">
      <c r="A5" s="92" t="s">
        <v>70</v>
      </c>
      <c r="B5" s="92" t="s">
        <v>99</v>
      </c>
      <c r="C5" s="92" t="s">
        <v>88</v>
      </c>
      <c r="D5" s="92" t="s">
        <v>127</v>
      </c>
      <c r="E5" s="92" t="s">
        <v>71</v>
      </c>
      <c r="F5" s="92" t="s">
        <v>72</v>
      </c>
      <c r="G5" s="92" t="s">
        <v>73</v>
      </c>
      <c r="I5" t="str">
        <f t="shared" si="0"/>
        <v>4/2017</v>
      </c>
      <c r="J5" t="str">
        <f t="shared" si="1"/>
        <v>Živković Ivana</v>
      </c>
    </row>
    <row r="6" spans="1:10" ht="15">
      <c r="A6" s="92" t="s">
        <v>78</v>
      </c>
      <c r="B6" s="92" t="s">
        <v>99</v>
      </c>
      <c r="C6" s="92" t="s">
        <v>128</v>
      </c>
      <c r="D6" s="92" t="s">
        <v>129</v>
      </c>
      <c r="E6" s="92" t="s">
        <v>71</v>
      </c>
      <c r="F6" s="92" t="s">
        <v>72</v>
      </c>
      <c r="G6" s="92" t="s">
        <v>73</v>
      </c>
      <c r="I6" t="str">
        <f t="shared" si="0"/>
        <v>6/2017</v>
      </c>
      <c r="J6" t="str">
        <f t="shared" si="1"/>
        <v>Lozo Bojan</v>
      </c>
    </row>
    <row r="7" spans="1:10" ht="15">
      <c r="A7" s="92" t="s">
        <v>79</v>
      </c>
      <c r="B7" s="92" t="s">
        <v>99</v>
      </c>
      <c r="C7" s="92" t="s">
        <v>94</v>
      </c>
      <c r="D7" s="92" t="s">
        <v>86</v>
      </c>
      <c r="E7" s="92" t="s">
        <v>71</v>
      </c>
      <c r="F7" s="92" t="s">
        <v>72</v>
      </c>
      <c r="G7" s="92" t="s">
        <v>73</v>
      </c>
      <c r="I7" t="str">
        <f t="shared" si="0"/>
        <v>7/2017</v>
      </c>
      <c r="J7" t="str">
        <f t="shared" si="1"/>
        <v>Radović Andrej</v>
      </c>
    </row>
    <row r="8" spans="1:10" ht="15">
      <c r="A8" s="92" t="s">
        <v>80</v>
      </c>
      <c r="B8" s="92" t="s">
        <v>99</v>
      </c>
      <c r="C8" s="92" t="s">
        <v>130</v>
      </c>
      <c r="D8" s="92" t="s">
        <v>131</v>
      </c>
      <c r="E8" s="92" t="s">
        <v>71</v>
      </c>
      <c r="F8" s="92" t="s">
        <v>72</v>
      </c>
      <c r="G8" s="92" t="s">
        <v>73</v>
      </c>
      <c r="I8" t="str">
        <f t="shared" si="0"/>
        <v>8/2017</v>
      </c>
      <c r="J8" t="str">
        <f t="shared" si="1"/>
        <v>Đerković Petar</v>
      </c>
    </row>
    <row r="9" spans="1:10" ht="15">
      <c r="A9" s="92" t="s">
        <v>81</v>
      </c>
      <c r="B9" s="92" t="s">
        <v>99</v>
      </c>
      <c r="C9" s="92" t="s">
        <v>132</v>
      </c>
      <c r="D9" s="92" t="s">
        <v>93</v>
      </c>
      <c r="E9" s="92" t="s">
        <v>71</v>
      </c>
      <c r="F9" s="92" t="s">
        <v>72</v>
      </c>
      <c r="G9" s="92" t="s">
        <v>73</v>
      </c>
      <c r="I9" t="str">
        <f t="shared" si="0"/>
        <v>9/2017</v>
      </c>
      <c r="J9" t="str">
        <f t="shared" si="1"/>
        <v>Popović Anja</v>
      </c>
    </row>
    <row r="10" spans="1:10" ht="15">
      <c r="A10" s="92" t="s">
        <v>82</v>
      </c>
      <c r="B10" s="92" t="s">
        <v>99</v>
      </c>
      <c r="C10" s="92" t="s">
        <v>133</v>
      </c>
      <c r="D10" s="92" t="s">
        <v>95</v>
      </c>
      <c r="E10" s="92" t="s">
        <v>71</v>
      </c>
      <c r="F10" s="92" t="s">
        <v>72</v>
      </c>
      <c r="G10" s="92" t="s">
        <v>73</v>
      </c>
      <c r="I10" t="str">
        <f t="shared" si="0"/>
        <v>10/2017</v>
      </c>
      <c r="J10" t="str">
        <f t="shared" si="1"/>
        <v>Vuković Bogoljub</v>
      </c>
    </row>
    <row r="11" spans="1:10" ht="15">
      <c r="A11" s="92" t="s">
        <v>83</v>
      </c>
      <c r="B11" s="92" t="s">
        <v>99</v>
      </c>
      <c r="C11" s="92" t="s">
        <v>92</v>
      </c>
      <c r="D11" s="92" t="s">
        <v>134</v>
      </c>
      <c r="E11" s="92" t="s">
        <v>71</v>
      </c>
      <c r="F11" s="92" t="s">
        <v>72</v>
      </c>
      <c r="G11" s="92" t="s">
        <v>73</v>
      </c>
      <c r="I11" t="str">
        <f t="shared" si="0"/>
        <v>11/2017</v>
      </c>
      <c r="J11" t="str">
        <f t="shared" si="1"/>
        <v>Milenković Dušan</v>
      </c>
    </row>
    <row r="12" spans="1:10" ht="15">
      <c r="A12" s="92" t="s">
        <v>84</v>
      </c>
      <c r="B12" s="92" t="s">
        <v>99</v>
      </c>
      <c r="C12" s="92" t="s">
        <v>135</v>
      </c>
      <c r="D12" s="92" t="s">
        <v>123</v>
      </c>
      <c r="E12" s="92" t="s">
        <v>71</v>
      </c>
      <c r="F12" s="92" t="s">
        <v>72</v>
      </c>
      <c r="G12" s="92" t="s">
        <v>73</v>
      </c>
      <c r="I12" t="str">
        <f t="shared" si="0"/>
        <v>12/2017</v>
      </c>
      <c r="J12" t="str">
        <f t="shared" si="1"/>
        <v>Marković Milovan</v>
      </c>
    </row>
    <row r="13" spans="1:10" ht="15">
      <c r="A13" s="92" t="s">
        <v>85</v>
      </c>
      <c r="B13" s="92" t="s">
        <v>99</v>
      </c>
      <c r="C13" s="92" t="s">
        <v>136</v>
      </c>
      <c r="D13" s="92" t="s">
        <v>137</v>
      </c>
      <c r="E13" s="92" t="s">
        <v>71</v>
      </c>
      <c r="F13" s="92" t="s">
        <v>72</v>
      </c>
      <c r="G13" s="92" t="s">
        <v>73</v>
      </c>
      <c r="I13" t="str">
        <f>CONCATENATE(A13,"/",B13)</f>
        <v>13/2017</v>
      </c>
      <c r="J13" t="str">
        <f>CONCATENATE(D13," ",C13)</f>
        <v>Duraković Jasmin</v>
      </c>
    </row>
    <row r="14" spans="1:10" ht="15">
      <c r="A14" s="92" t="s">
        <v>91</v>
      </c>
      <c r="B14" s="92" t="s">
        <v>99</v>
      </c>
      <c r="C14" s="92" t="s">
        <v>138</v>
      </c>
      <c r="D14" s="92" t="s">
        <v>139</v>
      </c>
      <c r="E14" s="92" t="s">
        <v>71</v>
      </c>
      <c r="F14" s="92" t="s">
        <v>72</v>
      </c>
      <c r="G14" s="92" t="s">
        <v>73</v>
      </c>
      <c r="I14" t="str">
        <f>CONCATENATE(A14,"/",B14)</f>
        <v>14/2017</v>
      </c>
      <c r="J14" t="str">
        <f>CONCATENATE(D14," ",C14)</f>
        <v>Radević Nemanja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1">
      <selection activeCell="U11" sqref="U11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6"/>
      <c r="T1" s="106"/>
      <c r="U1" s="106"/>
    </row>
    <row r="2" spans="1:21" ht="12.75">
      <c r="A2" s="107" t="s">
        <v>59</v>
      </c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  <c r="O2" s="111" t="s">
        <v>53</v>
      </c>
      <c r="P2" s="112"/>
      <c r="Q2" s="112"/>
      <c r="R2" s="113"/>
      <c r="S2" s="113"/>
      <c r="T2" s="113"/>
      <c r="U2" s="114"/>
    </row>
    <row r="3" spans="1:21" ht="21" customHeight="1">
      <c r="A3" s="115" t="s">
        <v>55</v>
      </c>
      <c r="B3" s="115"/>
      <c r="C3" s="115"/>
      <c r="D3" s="116" t="s">
        <v>51</v>
      </c>
      <c r="E3" s="116"/>
      <c r="F3" s="116"/>
      <c r="G3" s="116"/>
      <c r="H3" s="117" t="s">
        <v>49</v>
      </c>
      <c r="I3" s="117"/>
      <c r="J3" s="117"/>
      <c r="K3" s="117"/>
      <c r="L3" s="117"/>
      <c r="M3" s="117"/>
      <c r="N3" s="117"/>
      <c r="O3" s="117"/>
      <c r="P3" s="117"/>
      <c r="Q3" s="118" t="s">
        <v>50</v>
      </c>
      <c r="R3" s="118"/>
      <c r="S3" s="118"/>
      <c r="T3" s="118"/>
      <c r="U3" s="118"/>
    </row>
    <row r="4" spans="4:8" ht="6.75" customHeight="1">
      <c r="D4" s="2"/>
      <c r="E4" s="2"/>
      <c r="F4" s="2"/>
      <c r="G4" s="2"/>
      <c r="H4" s="2"/>
    </row>
    <row r="5" spans="1:21" ht="21" customHeight="1">
      <c r="A5" s="93" t="s">
        <v>1</v>
      </c>
      <c r="B5" s="96" t="s">
        <v>2</v>
      </c>
      <c r="C5" s="99" t="s">
        <v>3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 t="s">
        <v>4</v>
      </c>
      <c r="U5" s="102" t="s">
        <v>5</v>
      </c>
    </row>
    <row r="6" spans="1:21" ht="21" customHeight="1">
      <c r="A6" s="94"/>
      <c r="B6" s="97"/>
      <c r="C6" s="3"/>
      <c r="D6" s="104" t="s">
        <v>6</v>
      </c>
      <c r="E6" s="104"/>
      <c r="F6" s="104"/>
      <c r="G6" s="104"/>
      <c r="H6" s="104"/>
      <c r="I6" s="104" t="s">
        <v>7</v>
      </c>
      <c r="J6" s="104"/>
      <c r="K6" s="104"/>
      <c r="L6" s="104" t="s">
        <v>8</v>
      </c>
      <c r="M6" s="104"/>
      <c r="N6" s="104"/>
      <c r="O6" s="104" t="s">
        <v>9</v>
      </c>
      <c r="P6" s="104"/>
      <c r="Q6" s="104"/>
      <c r="R6" s="104" t="s">
        <v>10</v>
      </c>
      <c r="S6" s="104"/>
      <c r="T6" s="100"/>
      <c r="U6" s="102"/>
    </row>
    <row r="7" spans="1:21" ht="21" customHeight="1">
      <c r="A7" s="95"/>
      <c r="B7" s="9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01"/>
      <c r="U7" s="103"/>
    </row>
    <row r="8" spans="1:21" ht="12.75">
      <c r="A8" s="86" t="str">
        <f>A!I2</f>
        <v>1/2017</v>
      </c>
      <c r="B8" s="7" t="str">
        <f>A!J2</f>
        <v>Mehonjić Selma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21</v>
      </c>
      <c r="P8" s="11">
        <v>18</v>
      </c>
      <c r="Q8" s="10"/>
      <c r="R8" s="8"/>
      <c r="S8" s="8">
        <v>12</v>
      </c>
      <c r="T8" s="12">
        <f>SUM(D8:E8,O8,P8,MAX(R8,S8))</f>
        <v>61</v>
      </c>
      <c r="U8" s="12" t="str">
        <f>IF(T8&gt;89,"A",IF(T8&gt;79,"B",IF(T8&gt;69,"C",IF(T8&gt;59,"D",IF(T8&gt;49,"E","F")))))</f>
        <v>D</v>
      </c>
    </row>
    <row r="9" spans="1:21" ht="12.75">
      <c r="A9" s="86" t="str">
        <f>A!I3</f>
        <v>2/2017</v>
      </c>
      <c r="B9" s="7" t="str">
        <f>A!J3</f>
        <v>Kršić Seid</v>
      </c>
      <c r="C9" s="8"/>
      <c r="D9" s="9">
        <v>5</v>
      </c>
      <c r="E9" s="9">
        <v>5</v>
      </c>
      <c r="F9" s="8"/>
      <c r="G9" s="8"/>
      <c r="H9" s="8"/>
      <c r="I9" s="10"/>
      <c r="J9" s="10"/>
      <c r="K9" s="10"/>
      <c r="L9" s="10"/>
      <c r="M9" s="10"/>
      <c r="N9" s="10"/>
      <c r="O9" s="11">
        <v>21</v>
      </c>
      <c r="P9" s="11">
        <v>18</v>
      </c>
      <c r="Q9" s="10"/>
      <c r="R9" s="8"/>
      <c r="S9" s="8">
        <v>12</v>
      </c>
      <c r="T9" s="12">
        <f>SUM(D9:E9,O9,P9,MAX(R9,S9))</f>
        <v>61</v>
      </c>
      <c r="U9" s="12" t="str">
        <f>IF(T9&gt;89,"A",IF(T9&gt;79,"B",IF(T9&gt;69,"C",IF(T9&gt;59,"D",IF(T9&gt;49,"E","F")))))</f>
        <v>D</v>
      </c>
    </row>
    <row r="10" spans="1:21" ht="12.75">
      <c r="A10" s="86" t="str">
        <f>A!I4</f>
        <v>5/2017</v>
      </c>
      <c r="B10" s="7" t="str">
        <f>A!J4</f>
        <v>Damjanović Danijela</v>
      </c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/>
      <c r="P10" s="11"/>
      <c r="Q10" s="10"/>
      <c r="R10" s="8"/>
      <c r="S10" s="8"/>
      <c r="T10" s="12">
        <f>SUM(D10:E10,O10,P10,MAX(R10,S10))</f>
        <v>0</v>
      </c>
      <c r="U10" s="12" t="str">
        <f>IF(T10&gt;89,"A",IF(T10&gt;79,"B",IF(T10&gt;69,"C",IF(T10&gt;59,"D",IF(T10&gt;49,"E","F")))))</f>
        <v>F</v>
      </c>
    </row>
    <row r="11" spans="1:21" ht="12.75">
      <c r="A11" s="6"/>
      <c r="B11" s="7"/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/>
      <c r="P11" s="11"/>
      <c r="Q11" s="10"/>
      <c r="R11" s="8"/>
      <c r="S11" s="8"/>
      <c r="T11" s="12"/>
      <c r="U11" s="12"/>
    </row>
    <row r="12" spans="1:21" ht="12.75">
      <c r="A12" s="6"/>
      <c r="B12" s="7"/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/>
      <c r="P12" s="11"/>
      <c r="Q12" s="10"/>
      <c r="R12" s="8"/>
      <c r="S12" s="8"/>
      <c r="T12" s="12"/>
      <c r="U12" s="12"/>
    </row>
    <row r="13" spans="1:21" ht="12.75">
      <c r="A13" s="6"/>
      <c r="B13" s="7"/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/>
      <c r="P13" s="11"/>
      <c r="Q13" s="10"/>
      <c r="R13" s="8"/>
      <c r="S13" s="8"/>
      <c r="T13" s="12"/>
      <c r="U13" s="12"/>
    </row>
    <row r="14" spans="1:21" ht="12.75">
      <c r="A14" s="6"/>
      <c r="B14" s="7"/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/>
      <c r="P14" s="11"/>
      <c r="Q14" s="10"/>
      <c r="R14" s="8"/>
      <c r="S14" s="8"/>
      <c r="T14" s="12"/>
      <c r="U14" s="12"/>
    </row>
    <row r="15" spans="1:21" ht="12.75">
      <c r="A15" s="6"/>
      <c r="B15" s="7"/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/>
      <c r="P15" s="11"/>
      <c r="Q15" s="10"/>
      <c r="R15" s="8"/>
      <c r="S15" s="8"/>
      <c r="T15" s="12"/>
      <c r="U15" s="12"/>
    </row>
    <row r="16" spans="1:21" ht="12.75">
      <c r="A16" s="6"/>
      <c r="B16" s="7"/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/>
      <c r="Q16" s="10"/>
      <c r="R16" s="8"/>
      <c r="S16" s="8"/>
      <c r="T16" s="12"/>
      <c r="U16" s="12"/>
    </row>
    <row r="17" spans="1:21" ht="12.75">
      <c r="A17" s="6"/>
      <c r="B17" s="7"/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/>
      <c r="P17" s="11"/>
      <c r="Q17" s="10"/>
      <c r="R17" s="8"/>
      <c r="S17" s="8"/>
      <c r="T17" s="12"/>
      <c r="U17" s="12"/>
    </row>
    <row r="18" spans="1:21" ht="12.75">
      <c r="A18" s="6"/>
      <c r="B18" s="7"/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/>
      <c r="U18" s="12"/>
    </row>
    <row r="19" spans="1:21" ht="12.75">
      <c r="A19" s="6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6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13"/>
      <c r="T20" s="8"/>
      <c r="U20" s="8"/>
    </row>
    <row r="21" spans="4:8" ht="12.75">
      <c r="D21" s="2"/>
      <c r="E21" s="2"/>
      <c r="F21" s="2"/>
      <c r="G21" s="2"/>
      <c r="H21" s="2"/>
    </row>
    <row r="22" spans="4:16" ht="15.75">
      <c r="D22" s="2"/>
      <c r="E22" s="2"/>
      <c r="F22" s="2"/>
      <c r="G22" s="2"/>
      <c r="H22" s="2"/>
      <c r="P22" s="14" t="s">
        <v>19</v>
      </c>
    </row>
    <row r="23" spans="4:8" ht="12.75">
      <c r="D23" s="2"/>
      <c r="E23" s="2"/>
      <c r="F23" s="2"/>
      <c r="G23" s="2"/>
      <c r="H23" s="2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32" t="s">
        <v>20</v>
      </c>
      <c r="B1" s="132"/>
      <c r="C1" s="132"/>
      <c r="D1" s="132"/>
      <c r="E1" s="132"/>
      <c r="F1" s="15"/>
    </row>
    <row r="2" spans="1:6" ht="17.25" customHeight="1">
      <c r="A2" s="133" t="s">
        <v>59</v>
      </c>
      <c r="B2" s="133"/>
      <c r="C2" s="133"/>
      <c r="D2" s="133"/>
      <c r="E2" s="133"/>
      <c r="F2" s="133"/>
    </row>
    <row r="3" spans="1:6" ht="27" customHeight="1">
      <c r="A3" s="134" t="s">
        <v>53</v>
      </c>
      <c r="B3" s="134"/>
      <c r="C3" s="135" t="s">
        <v>49</v>
      </c>
      <c r="D3" s="135"/>
      <c r="E3" s="135"/>
      <c r="F3" s="135"/>
    </row>
    <row r="4" spans="1:6" ht="17.25" customHeight="1">
      <c r="A4" s="135" t="s">
        <v>55</v>
      </c>
      <c r="B4" s="135"/>
      <c r="C4" s="135"/>
      <c r="D4" s="135" t="s">
        <v>54</v>
      </c>
      <c r="E4" s="135"/>
      <c r="F4" s="135"/>
    </row>
    <row r="5" spans="1:6" ht="4.5" customHeight="1">
      <c r="A5" s="121"/>
      <c r="B5" s="121"/>
      <c r="C5" s="121"/>
      <c r="D5" s="121"/>
      <c r="E5" s="121"/>
      <c r="F5" s="121"/>
    </row>
    <row r="6" spans="1:6" s="18" customFormat="1" ht="25.5" customHeight="1">
      <c r="A6" s="122" t="s">
        <v>1</v>
      </c>
      <c r="B6" s="124" t="s">
        <v>21</v>
      </c>
      <c r="C6" s="125"/>
      <c r="D6" s="128" t="s">
        <v>22</v>
      </c>
      <c r="E6" s="129"/>
      <c r="F6" s="130" t="s">
        <v>23</v>
      </c>
    </row>
    <row r="7" spans="1:6" s="18" customFormat="1" ht="42" customHeight="1" thickBot="1">
      <c r="A7" s="123"/>
      <c r="B7" s="126"/>
      <c r="C7" s="127"/>
      <c r="D7" s="19" t="s">
        <v>24</v>
      </c>
      <c r="E7" s="20" t="s">
        <v>25</v>
      </c>
      <c r="F7" s="131"/>
    </row>
    <row r="8" spans="1:6" ht="13.5" thickTop="1">
      <c r="A8" s="73" t="str">
        <f>Apredlog!A8</f>
        <v>1/2017</v>
      </c>
      <c r="B8" s="119" t="str">
        <f>Apredlog!B8</f>
        <v>Mehonjić Selma</v>
      </c>
      <c r="C8" s="120"/>
      <c r="D8" s="79">
        <f>SUM(Apredlog!D8,Apredlog!E8,Apredlog!O8,Apredlog!P8)</f>
        <v>49</v>
      </c>
      <c r="E8" s="80">
        <f>MAX(Apredlog!R8,Apredlog!S8)</f>
        <v>12</v>
      </c>
      <c r="F8" s="22" t="str">
        <f>Apredlog!U8</f>
        <v>D</v>
      </c>
    </row>
    <row r="9" spans="1:6" ht="12.75" customHeight="1">
      <c r="A9" s="73" t="str">
        <f>Apredlog!A9</f>
        <v>2/2017</v>
      </c>
      <c r="B9" s="119" t="str">
        <f>Apredlog!B9</f>
        <v>Kršić Seid</v>
      </c>
      <c r="C9" s="120"/>
      <c r="D9" s="79">
        <f>SUM(Apredlog!D9,Apredlog!E9,Apredlog!O9,Apredlog!P9)</f>
        <v>49</v>
      </c>
      <c r="E9" s="80">
        <f>MAX(Apredlog!R9,Apredlog!S9)</f>
        <v>12</v>
      </c>
      <c r="F9" s="22" t="str">
        <f>Apredlog!U9</f>
        <v>D</v>
      </c>
    </row>
    <row r="10" spans="1:6" ht="12.75" customHeight="1">
      <c r="A10" s="73" t="str">
        <f>Apredlog!A10</f>
        <v>5/2017</v>
      </c>
      <c r="B10" s="119" t="str">
        <f>Apredlog!B10</f>
        <v>Damjanović Danijela</v>
      </c>
      <c r="C10" s="120"/>
      <c r="D10" s="79">
        <f>SUM(Apredlog!D10,Apredlog!E10,Apredlog!O10,Apredlog!P10)</f>
        <v>0</v>
      </c>
      <c r="E10" s="80">
        <f>MAX(Apredlog!R10,Apredlog!S10)</f>
        <v>0</v>
      </c>
      <c r="F10" s="22" t="str">
        <f>Apredlog!U10</f>
        <v>F</v>
      </c>
    </row>
    <row r="11" spans="1:6" ht="12.75" customHeight="1">
      <c r="A11" s="74"/>
      <c r="B11" s="119"/>
      <c r="C11" s="120"/>
      <c r="D11" s="66"/>
      <c r="E11" s="67"/>
      <c r="F11" s="22"/>
    </row>
    <row r="12" spans="1:6" ht="12.75" customHeight="1">
      <c r="A12" s="74"/>
      <c r="B12" s="119"/>
      <c r="C12" s="120"/>
      <c r="D12" s="66"/>
      <c r="E12" s="67"/>
      <c r="F12" s="22"/>
    </row>
    <row r="13" spans="1:6" ht="12.75" customHeight="1">
      <c r="A13" s="74"/>
      <c r="B13" s="119"/>
      <c r="C13" s="120"/>
      <c r="D13" s="66"/>
      <c r="E13" s="67"/>
      <c r="F13" s="22"/>
    </row>
    <row r="14" spans="1:6" ht="12.75" customHeight="1">
      <c r="A14" s="74"/>
      <c r="B14" s="119"/>
      <c r="C14" s="120"/>
      <c r="D14" s="66"/>
      <c r="E14" s="67"/>
      <c r="F14" s="22"/>
    </row>
    <row r="15" spans="1:6" ht="12.75" customHeight="1">
      <c r="A15" s="43"/>
      <c r="B15" s="119"/>
      <c r="C15" s="120"/>
      <c r="D15" s="66"/>
      <c r="E15" s="67"/>
      <c r="F15" s="22"/>
    </row>
    <row r="16" spans="1:6" ht="12.75" customHeight="1">
      <c r="A16" s="43"/>
      <c r="B16" s="119"/>
      <c r="C16" s="120"/>
      <c r="D16" s="66"/>
      <c r="E16" s="67"/>
      <c r="F16" s="22"/>
    </row>
    <row r="17" spans="1:6" ht="12.75" customHeight="1">
      <c r="A17" s="43"/>
      <c r="B17" s="119"/>
      <c r="C17" s="120"/>
      <c r="D17" s="66"/>
      <c r="E17" s="67"/>
      <c r="F17" s="22"/>
    </row>
    <row r="18" spans="1:6" ht="12.75">
      <c r="A18" s="23"/>
      <c r="B18" s="119"/>
      <c r="C18" s="120"/>
      <c r="D18" s="24"/>
      <c r="E18" s="24"/>
      <c r="F18" s="25"/>
    </row>
    <row r="19" spans="1:6" ht="12.75">
      <c r="A19" s="23"/>
      <c r="B19" s="119"/>
      <c r="C19" s="120"/>
      <c r="D19" s="24"/>
      <c r="E19" s="24"/>
      <c r="F19" s="25"/>
    </row>
    <row r="20" spans="1:6" ht="12.75">
      <c r="A20" s="23"/>
      <c r="B20" s="119"/>
      <c r="C20" s="120"/>
      <c r="D20" s="24"/>
      <c r="E20" s="24"/>
      <c r="F20" s="25"/>
    </row>
    <row r="21" spans="2:3" ht="15.75">
      <c r="B21" s="26"/>
      <c r="C21" s="26"/>
    </row>
    <row r="22" spans="1:4" ht="15.75">
      <c r="A22" s="27" t="s">
        <v>26</v>
      </c>
      <c r="B22" s="26"/>
      <c r="C22" s="26"/>
      <c r="D22" s="14" t="s">
        <v>27</v>
      </c>
    </row>
    <row r="23" spans="2:3" ht="15.75">
      <c r="B23" s="26"/>
      <c r="C23" s="26"/>
    </row>
    <row r="24" spans="2:3" ht="15.75">
      <c r="B24" s="26"/>
      <c r="C24" s="26"/>
    </row>
    <row r="25" spans="2:3" ht="15.75">
      <c r="B25" s="26"/>
      <c r="C25" s="26"/>
    </row>
    <row r="26" spans="2:3" ht="15.75">
      <c r="B26" s="26"/>
      <c r="C26" s="26"/>
    </row>
    <row r="27" spans="2:3" ht="15.75">
      <c r="B27" s="26"/>
      <c r="C27" s="26"/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</sheetData>
  <sheetProtection/>
  <mergeCells count="25">
    <mergeCell ref="B11:C11"/>
    <mergeCell ref="B12:C12"/>
    <mergeCell ref="A1:E1"/>
    <mergeCell ref="A2:F2"/>
    <mergeCell ref="A3:B3"/>
    <mergeCell ref="C3:F3"/>
    <mergeCell ref="A4:C4"/>
    <mergeCell ref="D4:F4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8:C18"/>
    <mergeCell ref="B19:C19"/>
    <mergeCell ref="B20:C20"/>
    <mergeCell ref="B14:C14"/>
    <mergeCell ref="B15:C15"/>
    <mergeCell ref="B16:C16"/>
    <mergeCell ref="B17:C17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W24" sqref="W24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6"/>
      <c r="T1" s="106"/>
      <c r="U1" s="106"/>
    </row>
    <row r="2" spans="1:21" ht="12.75">
      <c r="A2" s="107" t="s">
        <v>52</v>
      </c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  <c r="O2" s="111" t="s">
        <v>53</v>
      </c>
      <c r="P2" s="112"/>
      <c r="Q2" s="112"/>
      <c r="R2" s="113"/>
      <c r="S2" s="113"/>
      <c r="T2" s="113"/>
      <c r="U2" s="114"/>
    </row>
    <row r="3" spans="1:21" ht="21" customHeight="1">
      <c r="A3" s="115" t="s">
        <v>55</v>
      </c>
      <c r="B3" s="115"/>
      <c r="C3" s="115"/>
      <c r="D3" s="116" t="s">
        <v>51</v>
      </c>
      <c r="E3" s="116"/>
      <c r="F3" s="116"/>
      <c r="G3" s="116"/>
      <c r="H3" s="117" t="s">
        <v>49</v>
      </c>
      <c r="I3" s="117"/>
      <c r="J3" s="117"/>
      <c r="K3" s="117"/>
      <c r="L3" s="117"/>
      <c r="M3" s="117"/>
      <c r="N3" s="117"/>
      <c r="O3" s="117"/>
      <c r="P3" s="117"/>
      <c r="Q3" s="118" t="s">
        <v>50</v>
      </c>
      <c r="R3" s="118"/>
      <c r="S3" s="118"/>
      <c r="T3" s="118"/>
      <c r="U3" s="118"/>
    </row>
    <row r="4" spans="4:8" ht="6.75" customHeight="1">
      <c r="D4" s="2"/>
      <c r="E4" s="2"/>
      <c r="F4" s="2"/>
      <c r="G4" s="2"/>
      <c r="H4" s="2"/>
    </row>
    <row r="5" spans="1:21" ht="21" customHeight="1">
      <c r="A5" s="93" t="s">
        <v>1</v>
      </c>
      <c r="B5" s="96" t="s">
        <v>2</v>
      </c>
      <c r="C5" s="99" t="s">
        <v>3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 t="s">
        <v>4</v>
      </c>
      <c r="U5" s="102" t="s">
        <v>5</v>
      </c>
    </row>
    <row r="6" spans="1:21" ht="21" customHeight="1">
      <c r="A6" s="94"/>
      <c r="B6" s="97"/>
      <c r="C6" s="3"/>
      <c r="D6" s="104" t="s">
        <v>6</v>
      </c>
      <c r="E6" s="104"/>
      <c r="F6" s="104"/>
      <c r="G6" s="104"/>
      <c r="H6" s="104"/>
      <c r="I6" s="104" t="s">
        <v>7</v>
      </c>
      <c r="J6" s="104"/>
      <c r="K6" s="104"/>
      <c r="L6" s="104" t="s">
        <v>8</v>
      </c>
      <c r="M6" s="104"/>
      <c r="N6" s="104"/>
      <c r="O6" s="104" t="s">
        <v>9</v>
      </c>
      <c r="P6" s="104"/>
      <c r="Q6" s="104"/>
      <c r="R6" s="104" t="s">
        <v>10</v>
      </c>
      <c r="S6" s="104"/>
      <c r="T6" s="100"/>
      <c r="U6" s="102"/>
    </row>
    <row r="7" spans="1:21" ht="21" customHeight="1">
      <c r="A7" s="95"/>
      <c r="B7" s="9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01"/>
      <c r="U7" s="103"/>
    </row>
    <row r="8" spans="1:21" ht="12.75">
      <c r="A8" s="10" t="str">
        <f>B!I2</f>
        <v>1/2017</v>
      </c>
      <c r="B8" s="7" t="str">
        <f>B!J2</f>
        <v>Račić Danilo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20</v>
      </c>
      <c r="P8" s="11">
        <v>20</v>
      </c>
      <c r="Q8" s="10"/>
      <c r="R8" s="8"/>
      <c r="S8" s="8">
        <v>22</v>
      </c>
      <c r="T8" s="12">
        <f>SUM(D8:E8,O8,P8,MAX(R8,S8))</f>
        <v>72</v>
      </c>
      <c r="U8" s="12" t="str">
        <f aca="true" t="shared" si="0" ref="U8:U17">IF(T8&gt;89,"A",IF(T8&gt;79,"B",IF(T8&gt;69,"C",IF(T8&gt;59,"D",IF(T8&gt;49,"E","F")))))</f>
        <v>C</v>
      </c>
    </row>
    <row r="9" spans="1:21" ht="12.75">
      <c r="A9" s="10" t="str">
        <f>B!I3</f>
        <v>2/2017</v>
      </c>
      <c r="B9" s="7" t="str">
        <f>B!J3</f>
        <v>Vulićević Božidar</v>
      </c>
      <c r="C9" s="8"/>
      <c r="D9" s="9">
        <v>5</v>
      </c>
      <c r="E9" s="9">
        <v>5</v>
      </c>
      <c r="F9" s="8"/>
      <c r="G9" s="8"/>
      <c r="H9" s="8"/>
      <c r="I9" s="10"/>
      <c r="J9" s="10"/>
      <c r="K9" s="10"/>
      <c r="L9" s="10"/>
      <c r="M9" s="10"/>
      <c r="N9" s="10"/>
      <c r="O9" s="11">
        <v>19</v>
      </c>
      <c r="P9" s="11">
        <v>19</v>
      </c>
      <c r="Q9" s="10"/>
      <c r="R9" s="8"/>
      <c r="S9" s="8">
        <v>12</v>
      </c>
      <c r="T9" s="12">
        <f>SUM(D9:E9,O9,P9,MAX(R9,S9))</f>
        <v>60</v>
      </c>
      <c r="U9" s="12" t="str">
        <f t="shared" si="0"/>
        <v>D</v>
      </c>
    </row>
    <row r="10" spans="1:21" ht="12.75">
      <c r="A10" s="10" t="str">
        <f>B!I4</f>
        <v>3/2017</v>
      </c>
      <c r="B10" s="7" t="str">
        <f>B!J4</f>
        <v>Pejović Marko</v>
      </c>
      <c r="C10" s="8"/>
      <c r="D10" s="9">
        <v>5</v>
      </c>
      <c r="E10" s="9">
        <v>5</v>
      </c>
      <c r="F10" s="8"/>
      <c r="G10" s="8"/>
      <c r="H10" s="8"/>
      <c r="I10" s="10"/>
      <c r="J10" s="10"/>
      <c r="K10" s="10"/>
      <c r="L10" s="10"/>
      <c r="M10" s="10"/>
      <c r="N10" s="10"/>
      <c r="O10" s="11">
        <v>22</v>
      </c>
      <c r="P10" s="11">
        <v>18</v>
      </c>
      <c r="Q10" s="10"/>
      <c r="R10" s="8"/>
      <c r="S10" s="8">
        <v>12</v>
      </c>
      <c r="T10" s="12">
        <f aca="true" t="shared" si="1" ref="T10:T17">SUM(D10:E10,O10,P10,MAX(R10,S10))</f>
        <v>62</v>
      </c>
      <c r="U10" s="12" t="str">
        <f t="shared" si="0"/>
        <v>D</v>
      </c>
    </row>
    <row r="11" spans="1:21" ht="12.75">
      <c r="A11" s="10" t="str">
        <f>B!I5</f>
        <v>4/2017</v>
      </c>
      <c r="B11" s="7" t="str">
        <f>B!J5</f>
        <v>Đaković Sava</v>
      </c>
      <c r="C11" s="8"/>
      <c r="D11" s="9">
        <v>5</v>
      </c>
      <c r="E11" s="9">
        <v>5</v>
      </c>
      <c r="F11" s="8"/>
      <c r="G11" s="8"/>
      <c r="H11" s="8"/>
      <c r="I11" s="10"/>
      <c r="J11" s="10"/>
      <c r="K11" s="10"/>
      <c r="L11" s="10"/>
      <c r="M11" s="10"/>
      <c r="N11" s="10"/>
      <c r="O11" s="11">
        <v>21</v>
      </c>
      <c r="P11" s="11">
        <v>18</v>
      </c>
      <c r="Q11" s="10"/>
      <c r="R11" s="8"/>
      <c r="S11" s="8">
        <v>12</v>
      </c>
      <c r="T11" s="12">
        <f t="shared" si="1"/>
        <v>61</v>
      </c>
      <c r="U11" s="12" t="str">
        <f t="shared" si="0"/>
        <v>D</v>
      </c>
    </row>
    <row r="12" spans="1:21" ht="12.75">
      <c r="A12" s="10" t="str">
        <f>B!I6</f>
        <v>5/2017</v>
      </c>
      <c r="B12" s="7" t="str">
        <f>B!J6</f>
        <v>Nuković Samir</v>
      </c>
      <c r="C12" s="8"/>
      <c r="D12" s="9">
        <v>5</v>
      </c>
      <c r="E12" s="9">
        <v>5</v>
      </c>
      <c r="F12" s="8"/>
      <c r="G12" s="8"/>
      <c r="H12" s="8"/>
      <c r="I12" s="10"/>
      <c r="J12" s="10"/>
      <c r="K12" s="10"/>
      <c r="L12" s="10"/>
      <c r="M12" s="10"/>
      <c r="N12" s="10"/>
      <c r="O12" s="11">
        <v>22</v>
      </c>
      <c r="P12" s="11">
        <v>18</v>
      </c>
      <c r="Q12" s="10"/>
      <c r="R12" s="8"/>
      <c r="S12" s="8">
        <v>12</v>
      </c>
      <c r="T12" s="12">
        <f t="shared" si="1"/>
        <v>62</v>
      </c>
      <c r="U12" s="12" t="str">
        <f t="shared" si="0"/>
        <v>D</v>
      </c>
    </row>
    <row r="13" spans="1:21" ht="12.75">
      <c r="A13" s="10" t="str">
        <f>B!I7</f>
        <v>6/2017</v>
      </c>
      <c r="B13" s="7" t="str">
        <f>B!J7</f>
        <v>Gledović Maja</v>
      </c>
      <c r="C13" s="8"/>
      <c r="D13" s="9">
        <v>5</v>
      </c>
      <c r="E13" s="9">
        <v>5</v>
      </c>
      <c r="F13" s="8"/>
      <c r="G13" s="8"/>
      <c r="H13" s="8"/>
      <c r="I13" s="10"/>
      <c r="J13" s="10"/>
      <c r="K13" s="10"/>
      <c r="L13" s="10"/>
      <c r="M13" s="10"/>
      <c r="N13" s="10"/>
      <c r="O13" s="11">
        <v>19</v>
      </c>
      <c r="P13" s="11">
        <v>19</v>
      </c>
      <c r="Q13" s="10"/>
      <c r="R13" s="8"/>
      <c r="S13" s="8">
        <v>12</v>
      </c>
      <c r="T13" s="12">
        <f t="shared" si="1"/>
        <v>60</v>
      </c>
      <c r="U13" s="12" t="str">
        <f t="shared" si="0"/>
        <v>D</v>
      </c>
    </row>
    <row r="14" spans="1:21" ht="12.75">
      <c r="A14" s="10" t="str">
        <f>B!I8</f>
        <v>7/2017</v>
      </c>
      <c r="B14" s="7" t="str">
        <f>B!J8</f>
        <v>Zeković Aleksandar</v>
      </c>
      <c r="C14" s="8"/>
      <c r="D14" s="9">
        <v>5</v>
      </c>
      <c r="E14" s="9">
        <v>5</v>
      </c>
      <c r="F14" s="8"/>
      <c r="G14" s="8"/>
      <c r="H14" s="8"/>
      <c r="I14" s="10"/>
      <c r="J14" s="10"/>
      <c r="K14" s="10"/>
      <c r="L14" s="10"/>
      <c r="M14" s="10"/>
      <c r="N14" s="10"/>
      <c r="O14" s="11">
        <v>20</v>
      </c>
      <c r="P14" s="11">
        <v>20</v>
      </c>
      <c r="Q14" s="10"/>
      <c r="R14" s="8"/>
      <c r="S14" s="8">
        <v>12</v>
      </c>
      <c r="T14" s="12">
        <f t="shared" si="1"/>
        <v>62</v>
      </c>
      <c r="U14" s="12" t="str">
        <f t="shared" si="0"/>
        <v>D</v>
      </c>
    </row>
    <row r="15" spans="1:21" ht="12.75">
      <c r="A15" s="10" t="str">
        <f>B!I9</f>
        <v>8/2017</v>
      </c>
      <c r="B15" s="7" t="str">
        <f>B!J9</f>
        <v>Jovanović Anđela</v>
      </c>
      <c r="C15" s="8"/>
      <c r="D15" s="9">
        <v>5</v>
      </c>
      <c r="E15" s="9">
        <v>5</v>
      </c>
      <c r="F15" s="8"/>
      <c r="G15" s="8"/>
      <c r="H15" s="8"/>
      <c r="I15" s="10"/>
      <c r="J15" s="10"/>
      <c r="K15" s="10"/>
      <c r="L15" s="10"/>
      <c r="M15" s="10"/>
      <c r="N15" s="10"/>
      <c r="O15" s="11">
        <v>19</v>
      </c>
      <c r="P15" s="11">
        <v>19</v>
      </c>
      <c r="Q15" s="10"/>
      <c r="R15" s="8"/>
      <c r="S15" s="8">
        <v>12</v>
      </c>
      <c r="T15" s="12">
        <f t="shared" si="1"/>
        <v>60</v>
      </c>
      <c r="U15" s="12" t="str">
        <f t="shared" si="0"/>
        <v>D</v>
      </c>
    </row>
    <row r="16" spans="1:21" ht="12.75">
      <c r="A16" s="10" t="str">
        <f>B!I10</f>
        <v>9/2017</v>
      </c>
      <c r="B16" s="7" t="str">
        <f>B!J10</f>
        <v>Zeković Aleksandra</v>
      </c>
      <c r="C16" s="8"/>
      <c r="D16" s="9">
        <v>5</v>
      </c>
      <c r="E16" s="9">
        <v>5</v>
      </c>
      <c r="F16" s="8"/>
      <c r="G16" s="8"/>
      <c r="H16" s="8"/>
      <c r="I16" s="10"/>
      <c r="J16" s="10"/>
      <c r="K16" s="10"/>
      <c r="L16" s="10"/>
      <c r="M16" s="10"/>
      <c r="N16" s="10"/>
      <c r="O16" s="11">
        <v>21</v>
      </c>
      <c r="P16" s="11">
        <v>18</v>
      </c>
      <c r="Q16" s="10"/>
      <c r="R16" s="8"/>
      <c r="S16" s="8">
        <v>12</v>
      </c>
      <c r="T16" s="12">
        <f t="shared" si="1"/>
        <v>61</v>
      </c>
      <c r="U16" s="12" t="str">
        <f t="shared" si="0"/>
        <v>D</v>
      </c>
    </row>
    <row r="17" spans="1:21" ht="12.75">
      <c r="A17" s="10" t="str">
        <f>B!I11</f>
        <v>10/2017</v>
      </c>
      <c r="B17" s="7" t="str">
        <f>B!J11</f>
        <v>Ivanović Ana</v>
      </c>
      <c r="C17" s="8"/>
      <c r="D17" s="9">
        <v>5</v>
      </c>
      <c r="E17" s="9">
        <v>5</v>
      </c>
      <c r="F17" s="8"/>
      <c r="G17" s="8"/>
      <c r="H17" s="8"/>
      <c r="I17" s="10"/>
      <c r="J17" s="10"/>
      <c r="K17" s="10"/>
      <c r="L17" s="10"/>
      <c r="M17" s="10"/>
      <c r="N17" s="10"/>
      <c r="O17" s="11">
        <v>20</v>
      </c>
      <c r="P17" s="11">
        <v>18</v>
      </c>
      <c r="Q17" s="10"/>
      <c r="R17" s="8"/>
      <c r="S17" s="8">
        <v>12</v>
      </c>
      <c r="T17" s="12">
        <f t="shared" si="1"/>
        <v>60</v>
      </c>
      <c r="U17" s="12" t="str">
        <f t="shared" si="0"/>
        <v>D</v>
      </c>
    </row>
    <row r="18" spans="1:21" ht="12.75">
      <c r="A18" s="10" t="str">
        <f>B!I12</f>
        <v>11/2017</v>
      </c>
      <c r="B18" s="7" t="str">
        <f>B!J12</f>
        <v>Kastratović Ana</v>
      </c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>
        <f>SUM(D18:E18,O18,P18,MAX(R18,S18))</f>
        <v>0</v>
      </c>
      <c r="U18" s="12" t="str">
        <f>IF(T18&gt;89,"A",IF(T18&gt;79,"B",IF(T18&gt;69,"C",IF(T18&gt;59,"D",IF(T18&gt;49,"E","F")))))</f>
        <v>F</v>
      </c>
    </row>
    <row r="19" spans="1:21" ht="12.75">
      <c r="A19" s="10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10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8"/>
      <c r="T20" s="12"/>
      <c r="U20" s="12"/>
    </row>
    <row r="21" spans="1:21" ht="12.75">
      <c r="A21" s="10"/>
      <c r="B21" s="7"/>
      <c r="C21" s="8"/>
      <c r="D21" s="9"/>
      <c r="E21" s="9"/>
      <c r="F21" s="8"/>
      <c r="G21" s="8"/>
      <c r="H21" s="8"/>
      <c r="I21" s="10"/>
      <c r="J21" s="10"/>
      <c r="K21" s="10"/>
      <c r="L21" s="10"/>
      <c r="M21" s="10"/>
      <c r="N21" s="10"/>
      <c r="O21" s="11"/>
      <c r="P21" s="11"/>
      <c r="Q21" s="10"/>
      <c r="R21" s="8"/>
      <c r="S21" s="8"/>
      <c r="T21" s="12"/>
      <c r="U21" s="12"/>
    </row>
    <row r="22" spans="1:21" ht="12.75">
      <c r="A22" s="10"/>
      <c r="B22" s="7"/>
      <c r="C22" s="8"/>
      <c r="D22" s="9"/>
      <c r="E22" s="9"/>
      <c r="F22" s="8"/>
      <c r="G22" s="8"/>
      <c r="H22" s="8"/>
      <c r="I22" s="10"/>
      <c r="J22" s="10"/>
      <c r="K22" s="10"/>
      <c r="L22" s="10"/>
      <c r="M22" s="10"/>
      <c r="N22" s="10"/>
      <c r="O22" s="11"/>
      <c r="P22" s="11"/>
      <c r="Q22" s="10"/>
      <c r="R22" s="8"/>
      <c r="S22" s="8"/>
      <c r="T22" s="12"/>
      <c r="U22" s="12"/>
    </row>
    <row r="23" spans="1:21" ht="12.75">
      <c r="A23" s="10"/>
      <c r="B23" s="7"/>
      <c r="C23" s="8"/>
      <c r="D23" s="9"/>
      <c r="E23" s="9"/>
      <c r="F23" s="8"/>
      <c r="G23" s="8"/>
      <c r="H23" s="8"/>
      <c r="I23" s="10"/>
      <c r="J23" s="10"/>
      <c r="K23" s="10"/>
      <c r="L23" s="10"/>
      <c r="M23" s="10"/>
      <c r="N23" s="10"/>
      <c r="O23" s="11"/>
      <c r="P23" s="11"/>
      <c r="Q23" s="10"/>
      <c r="R23" s="8"/>
      <c r="S23" s="8"/>
      <c r="T23" s="12"/>
      <c r="U23" s="12"/>
    </row>
    <row r="24" spans="1:21" ht="12.75">
      <c r="A24" s="10"/>
      <c r="B24" s="7"/>
      <c r="C24" s="8"/>
      <c r="D24" s="9"/>
      <c r="E24" s="9"/>
      <c r="F24" s="8"/>
      <c r="G24" s="8"/>
      <c r="H24" s="8"/>
      <c r="I24" s="10"/>
      <c r="J24" s="10"/>
      <c r="K24" s="10"/>
      <c r="L24" s="10"/>
      <c r="M24" s="10"/>
      <c r="N24" s="10"/>
      <c r="O24" s="11"/>
      <c r="P24" s="11"/>
      <c r="Q24" s="10"/>
      <c r="R24" s="8"/>
      <c r="S24" s="8"/>
      <c r="T24" s="12"/>
      <c r="U24" s="12"/>
    </row>
    <row r="25" spans="1:21" ht="12.75">
      <c r="A25" s="10"/>
      <c r="B25" s="7"/>
      <c r="C25" s="8"/>
      <c r="D25" s="9"/>
      <c r="E25" s="9"/>
      <c r="F25" s="8"/>
      <c r="G25" s="8"/>
      <c r="H25" s="8"/>
      <c r="I25" s="10"/>
      <c r="J25" s="10"/>
      <c r="K25" s="10"/>
      <c r="L25" s="10"/>
      <c r="M25" s="10"/>
      <c r="N25" s="10"/>
      <c r="O25" s="11"/>
      <c r="P25" s="11"/>
      <c r="Q25" s="10"/>
      <c r="R25" s="8"/>
      <c r="S25" s="8"/>
      <c r="T25" s="12"/>
      <c r="U25" s="12"/>
    </row>
    <row r="26" spans="1:21" ht="12.75">
      <c r="A26" s="10"/>
      <c r="B26" s="7"/>
      <c r="C26" s="8"/>
      <c r="D26" s="9"/>
      <c r="E26" s="9"/>
      <c r="F26" s="8"/>
      <c r="G26" s="8"/>
      <c r="H26" s="8"/>
      <c r="I26" s="10"/>
      <c r="J26" s="10"/>
      <c r="K26" s="10"/>
      <c r="L26" s="10"/>
      <c r="M26" s="10"/>
      <c r="N26" s="10"/>
      <c r="O26" s="11"/>
      <c r="P26" s="11"/>
      <c r="Q26" s="10"/>
      <c r="R26" s="8"/>
      <c r="S26" s="13"/>
      <c r="T26" s="8"/>
      <c r="U26" s="8"/>
    </row>
    <row r="27" spans="4:8" ht="12.75">
      <c r="D27" s="2"/>
      <c r="E27" s="2"/>
      <c r="F27" s="2"/>
      <c r="G27" s="2"/>
      <c r="H27" s="2"/>
    </row>
    <row r="28" spans="4:16" ht="15.75">
      <c r="D28" s="2"/>
      <c r="E28" s="2"/>
      <c r="F28" s="2"/>
      <c r="G28" s="2"/>
      <c r="H28" s="2"/>
      <c r="P28" s="14" t="s">
        <v>19</v>
      </c>
    </row>
    <row r="29" spans="4:8" ht="12.75">
      <c r="D29" s="2"/>
      <c r="E29" s="2"/>
      <c r="F29" s="2"/>
      <c r="G29" s="2"/>
      <c r="H29" s="2"/>
    </row>
  </sheetData>
  <sheetProtection/>
  <mergeCells count="18">
    <mergeCell ref="H3:P3"/>
    <mergeCell ref="Q3:U3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32" t="s">
        <v>20</v>
      </c>
      <c r="B1" s="132"/>
      <c r="C1" s="132"/>
      <c r="D1" s="132"/>
      <c r="E1" s="132"/>
      <c r="F1" s="15"/>
    </row>
    <row r="2" spans="1:6" ht="17.25" customHeight="1">
      <c r="A2" s="133" t="s">
        <v>52</v>
      </c>
      <c r="B2" s="133"/>
      <c r="C2" s="133"/>
      <c r="D2" s="133"/>
      <c r="E2" s="133"/>
      <c r="F2" s="133"/>
    </row>
    <row r="3" spans="1:6" ht="27" customHeight="1">
      <c r="A3" s="134" t="s">
        <v>53</v>
      </c>
      <c r="B3" s="134"/>
      <c r="C3" s="135" t="s">
        <v>49</v>
      </c>
      <c r="D3" s="135"/>
      <c r="E3" s="135"/>
      <c r="F3" s="135"/>
    </row>
    <row r="4" spans="1:6" ht="17.25" customHeight="1">
      <c r="A4" s="135" t="s">
        <v>55</v>
      </c>
      <c r="B4" s="135"/>
      <c r="C4" s="135"/>
      <c r="D4" s="135" t="s">
        <v>54</v>
      </c>
      <c r="E4" s="135"/>
      <c r="F4" s="135"/>
    </row>
    <row r="5" spans="1:6" ht="4.5" customHeight="1">
      <c r="A5" s="121"/>
      <c r="B5" s="121"/>
      <c r="C5" s="121"/>
      <c r="D5" s="121"/>
      <c r="E5" s="121"/>
      <c r="F5" s="121"/>
    </row>
    <row r="6" spans="1:6" s="18" customFormat="1" ht="25.5" customHeight="1">
      <c r="A6" s="122" t="s">
        <v>1</v>
      </c>
      <c r="B6" s="124" t="s">
        <v>21</v>
      </c>
      <c r="C6" s="125"/>
      <c r="D6" s="128" t="s">
        <v>22</v>
      </c>
      <c r="E6" s="129"/>
      <c r="F6" s="130" t="s">
        <v>23</v>
      </c>
    </row>
    <row r="7" spans="1:6" s="18" customFormat="1" ht="42" customHeight="1" thickBot="1">
      <c r="A7" s="123"/>
      <c r="B7" s="126"/>
      <c r="C7" s="127"/>
      <c r="D7" s="19" t="s">
        <v>24</v>
      </c>
      <c r="E7" s="20" t="s">
        <v>25</v>
      </c>
      <c r="F7" s="131"/>
    </row>
    <row r="8" spans="1:6" ht="13.5" thickTop="1">
      <c r="A8" s="43" t="str">
        <f>Bpredlog!A8</f>
        <v>1/2017</v>
      </c>
      <c r="B8" s="119" t="str">
        <f>Bpredlog!B8</f>
        <v>Račić Danilo</v>
      </c>
      <c r="C8" s="120"/>
      <c r="D8" s="79">
        <f>SUM(Bpredlog!D8,Bpredlog!E8,Bpredlog!O8,Bpredlog!P8)</f>
        <v>50</v>
      </c>
      <c r="E8" s="80">
        <f>MAX(Bpredlog!R8,Bpredlog!S8)</f>
        <v>22</v>
      </c>
      <c r="F8" s="22" t="str">
        <f>Bpredlog!U8</f>
        <v>C</v>
      </c>
    </row>
    <row r="9" spans="1:6" ht="12.75" customHeight="1">
      <c r="A9" s="43" t="str">
        <f>Bpredlog!A9</f>
        <v>2/2017</v>
      </c>
      <c r="B9" s="119" t="str">
        <f>Bpredlog!B9</f>
        <v>Vulićević Božidar</v>
      </c>
      <c r="C9" s="120"/>
      <c r="D9" s="79">
        <f>SUM(Bpredlog!D9,Bpredlog!E9,Bpredlog!O9,Bpredlog!P9)</f>
        <v>48</v>
      </c>
      <c r="E9" s="80">
        <f>MAX(Bpredlog!R9,Bpredlog!S9)</f>
        <v>12</v>
      </c>
      <c r="F9" s="22" t="str">
        <f>Bpredlog!U9</f>
        <v>D</v>
      </c>
    </row>
    <row r="10" spans="1:6" ht="12.75" customHeight="1">
      <c r="A10" s="43" t="str">
        <f>Bpredlog!A10</f>
        <v>3/2017</v>
      </c>
      <c r="B10" s="119" t="str">
        <f>Bpredlog!B10</f>
        <v>Pejović Marko</v>
      </c>
      <c r="C10" s="120"/>
      <c r="D10" s="79">
        <f>SUM(Bpredlog!D10,Bpredlog!E10,Bpredlog!O10,Bpredlog!P10)</f>
        <v>50</v>
      </c>
      <c r="E10" s="80">
        <f>MAX(Bpredlog!R10,Bpredlog!S10)</f>
        <v>12</v>
      </c>
      <c r="F10" s="22" t="str">
        <f>Bpredlog!U10</f>
        <v>D</v>
      </c>
    </row>
    <row r="11" spans="1:6" ht="12.75" customHeight="1">
      <c r="A11" s="43" t="str">
        <f>Bpredlog!A11</f>
        <v>4/2017</v>
      </c>
      <c r="B11" s="119" t="str">
        <f>Bpredlog!B11</f>
        <v>Đaković Sava</v>
      </c>
      <c r="C11" s="120"/>
      <c r="D11" s="79">
        <f>SUM(Bpredlog!D11,Bpredlog!E11,Bpredlog!O11,Bpredlog!P11)</f>
        <v>49</v>
      </c>
      <c r="E11" s="80">
        <f>MAX(Bpredlog!R11,Bpredlog!S11)</f>
        <v>12</v>
      </c>
      <c r="F11" s="22" t="str">
        <f>Bpredlog!U11</f>
        <v>D</v>
      </c>
    </row>
    <row r="12" spans="1:6" ht="12.75" customHeight="1">
      <c r="A12" s="43" t="str">
        <f>Bpredlog!A12</f>
        <v>5/2017</v>
      </c>
      <c r="B12" s="119" t="str">
        <f>Bpredlog!B12</f>
        <v>Nuković Samir</v>
      </c>
      <c r="C12" s="120"/>
      <c r="D12" s="79">
        <f>SUM(Bpredlog!D12,Bpredlog!E12,Bpredlog!O12,Bpredlog!P12)</f>
        <v>50</v>
      </c>
      <c r="E12" s="80">
        <f>MAX(Bpredlog!R12,Bpredlog!S12)</f>
        <v>12</v>
      </c>
      <c r="F12" s="22" t="str">
        <f>Bpredlog!U12</f>
        <v>D</v>
      </c>
    </row>
    <row r="13" spans="1:6" ht="12.75" customHeight="1">
      <c r="A13" s="43" t="str">
        <f>Bpredlog!A13</f>
        <v>6/2017</v>
      </c>
      <c r="B13" s="119" t="str">
        <f>Bpredlog!B13</f>
        <v>Gledović Maja</v>
      </c>
      <c r="C13" s="120"/>
      <c r="D13" s="79">
        <f>SUM(Bpredlog!D13,Bpredlog!E13,Bpredlog!O13,Bpredlog!P13)</f>
        <v>48</v>
      </c>
      <c r="E13" s="80">
        <f>MAX(Bpredlog!R13,Bpredlog!S13)</f>
        <v>12</v>
      </c>
      <c r="F13" s="22" t="str">
        <f>Bpredlog!U13</f>
        <v>D</v>
      </c>
    </row>
    <row r="14" spans="1:6" ht="12.75" customHeight="1">
      <c r="A14" s="43" t="str">
        <f>Bpredlog!A14</f>
        <v>7/2017</v>
      </c>
      <c r="B14" s="119" t="str">
        <f>Bpredlog!B14</f>
        <v>Zeković Aleksandar</v>
      </c>
      <c r="C14" s="120"/>
      <c r="D14" s="79">
        <f>SUM(Bpredlog!D14,Bpredlog!E14,Bpredlog!O14,Bpredlog!P14)</f>
        <v>50</v>
      </c>
      <c r="E14" s="80">
        <f>MAX(Bpredlog!R14,Bpredlog!S14)</f>
        <v>12</v>
      </c>
      <c r="F14" s="22" t="str">
        <f>Bpredlog!U14</f>
        <v>D</v>
      </c>
    </row>
    <row r="15" spans="1:6" ht="12.75" customHeight="1">
      <c r="A15" s="43" t="str">
        <f>Bpredlog!A15</f>
        <v>8/2017</v>
      </c>
      <c r="B15" s="119" t="str">
        <f>Bpredlog!B15</f>
        <v>Jovanović Anđela</v>
      </c>
      <c r="C15" s="120"/>
      <c r="D15" s="79">
        <f>SUM(Bpredlog!D15,Bpredlog!E15,Bpredlog!O15,Bpredlog!P15)</f>
        <v>48</v>
      </c>
      <c r="E15" s="80">
        <f>MAX(Bpredlog!R15,Bpredlog!S15)</f>
        <v>12</v>
      </c>
      <c r="F15" s="22" t="str">
        <f>Bpredlog!U15</f>
        <v>D</v>
      </c>
    </row>
    <row r="16" spans="1:6" ht="12.75" customHeight="1">
      <c r="A16" s="43" t="str">
        <f>Bpredlog!A16</f>
        <v>9/2017</v>
      </c>
      <c r="B16" s="119" t="str">
        <f>Bpredlog!B16</f>
        <v>Zeković Aleksandra</v>
      </c>
      <c r="C16" s="120"/>
      <c r="D16" s="79">
        <f>SUM(Bpredlog!D16,Bpredlog!E16,Bpredlog!O16,Bpredlog!P16)</f>
        <v>49</v>
      </c>
      <c r="E16" s="80">
        <f>MAX(Bpredlog!R16,Bpredlog!S16)</f>
        <v>12</v>
      </c>
      <c r="F16" s="22" t="str">
        <f>Bpredlog!U16</f>
        <v>D</v>
      </c>
    </row>
    <row r="17" spans="1:6" ht="12.75" customHeight="1">
      <c r="A17" s="43" t="str">
        <f>Bpredlog!A17</f>
        <v>10/2017</v>
      </c>
      <c r="B17" s="119" t="str">
        <f>Bpredlog!B17</f>
        <v>Ivanović Ana</v>
      </c>
      <c r="C17" s="120"/>
      <c r="D17" s="79">
        <f>SUM(Bpredlog!D17,Bpredlog!E17,Bpredlog!O17,Bpredlog!P17)</f>
        <v>48</v>
      </c>
      <c r="E17" s="80">
        <f>MAX(Bpredlog!R17,Bpredlog!S17)</f>
        <v>12</v>
      </c>
      <c r="F17" s="22" t="str">
        <f>Bpredlog!U17</f>
        <v>D</v>
      </c>
    </row>
    <row r="18" spans="1:6" ht="12.75" customHeight="1">
      <c r="A18" s="43" t="str">
        <f>Bpredlog!A18</f>
        <v>11/2017</v>
      </c>
      <c r="B18" s="119" t="str">
        <f>Bpredlog!B18</f>
        <v>Kastratović Ana</v>
      </c>
      <c r="C18" s="120"/>
      <c r="D18" s="79">
        <f>SUM(Bpredlog!D18,Bpredlog!E18,Bpredlog!O18,Bpredlog!P18)</f>
        <v>0</v>
      </c>
      <c r="E18" s="80">
        <f>MAX(Bpredlog!R18,Bpredlog!S18)</f>
        <v>0</v>
      </c>
      <c r="F18" s="22" t="str">
        <f>Bpredlog!U18</f>
        <v>F</v>
      </c>
    </row>
    <row r="19" spans="1:6" ht="12.75" customHeight="1">
      <c r="A19" s="43"/>
      <c r="B19" s="119"/>
      <c r="C19" s="120"/>
      <c r="D19" s="79"/>
      <c r="E19" s="80"/>
      <c r="F19" s="22"/>
    </row>
    <row r="20" spans="1:6" ht="12.75" customHeight="1">
      <c r="A20" s="43"/>
      <c r="B20" s="119"/>
      <c r="C20" s="120"/>
      <c r="D20" s="79"/>
      <c r="E20" s="80"/>
      <c r="F20" s="22"/>
    </row>
    <row r="21" spans="1:6" ht="12.75" customHeight="1">
      <c r="A21" s="43"/>
      <c r="B21" s="119"/>
      <c r="C21" s="120"/>
      <c r="D21" s="79"/>
      <c r="E21" s="80"/>
      <c r="F21" s="22"/>
    </row>
    <row r="22" spans="1:6" ht="12.75" customHeight="1">
      <c r="A22" s="43"/>
      <c r="B22" s="119"/>
      <c r="C22" s="120"/>
      <c r="D22" s="79"/>
      <c r="E22" s="80"/>
      <c r="F22" s="22"/>
    </row>
    <row r="23" spans="1:6" ht="12.75">
      <c r="A23" s="43"/>
      <c r="B23" s="119"/>
      <c r="C23" s="120"/>
      <c r="D23" s="79"/>
      <c r="E23" s="80"/>
      <c r="F23" s="22"/>
    </row>
    <row r="24" spans="1:6" ht="12.75">
      <c r="A24" s="43"/>
      <c r="B24" s="119"/>
      <c r="C24" s="120"/>
      <c r="D24" s="79"/>
      <c r="E24" s="80"/>
      <c r="F24" s="22"/>
    </row>
    <row r="25" spans="1:6" ht="12.75">
      <c r="A25" s="43"/>
      <c r="B25" s="119"/>
      <c r="C25" s="120"/>
      <c r="D25" s="79"/>
      <c r="E25" s="80"/>
      <c r="F25" s="22"/>
    </row>
    <row r="26" spans="1:6" ht="12.75">
      <c r="A26" s="23"/>
      <c r="B26" s="119"/>
      <c r="C26" s="120"/>
      <c r="D26" s="24"/>
      <c r="E26" s="24"/>
      <c r="F26" s="25"/>
    </row>
    <row r="27" spans="2:3" ht="15.75">
      <c r="B27" s="26"/>
      <c r="C27" s="26"/>
    </row>
    <row r="28" spans="1:4" ht="15.75">
      <c r="A28" s="27" t="s">
        <v>26</v>
      </c>
      <c r="B28" s="26"/>
      <c r="C28" s="26"/>
      <c r="D28" s="14" t="s">
        <v>27</v>
      </c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</sheetData>
  <sheetProtection/>
  <mergeCells count="31">
    <mergeCell ref="B26:C26"/>
    <mergeCell ref="B22:C22"/>
    <mergeCell ref="B23:C23"/>
    <mergeCell ref="B25:C25"/>
    <mergeCell ref="B18:C18"/>
    <mergeCell ref="B19:C19"/>
    <mergeCell ref="B20:C20"/>
    <mergeCell ref="B17:C17"/>
    <mergeCell ref="A6:A7"/>
    <mergeCell ref="B8:C8"/>
    <mergeCell ref="B9:C9"/>
    <mergeCell ref="B10:C10"/>
    <mergeCell ref="B24:C24"/>
    <mergeCell ref="B15:C15"/>
    <mergeCell ref="B14:C14"/>
    <mergeCell ref="A1:E1"/>
    <mergeCell ref="A2:F2"/>
    <mergeCell ref="A3:B3"/>
    <mergeCell ref="C3:F3"/>
    <mergeCell ref="A4:C4"/>
    <mergeCell ref="B21:C21"/>
    <mergeCell ref="A5:C5"/>
    <mergeCell ref="D5:F5"/>
    <mergeCell ref="B11:C11"/>
    <mergeCell ref="B16:C16"/>
    <mergeCell ref="D4:F4"/>
    <mergeCell ref="B6:C7"/>
    <mergeCell ref="D6:E6"/>
    <mergeCell ref="F6:F7"/>
    <mergeCell ref="B13:C13"/>
    <mergeCell ref="B12:C1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U21" sqref="U21"/>
    </sheetView>
  </sheetViews>
  <sheetFormatPr defaultColWidth="9.140625" defaultRowHeight="12.75"/>
  <cols>
    <col min="1" max="1" width="8.57421875" style="44" customWidth="1"/>
    <col min="2" max="2" width="27.7109375" style="44" customWidth="1"/>
    <col min="3" max="3" width="8.140625" style="44" customWidth="1"/>
    <col min="4" max="14" width="3.8515625" style="44" customWidth="1"/>
    <col min="15" max="17" width="5.421875" style="44" customWidth="1"/>
    <col min="18" max="18" width="8.421875" style="44" customWidth="1"/>
    <col min="19" max="19" width="9.140625" style="44" customWidth="1"/>
    <col min="20" max="20" width="6.28125" style="44" customWidth="1"/>
    <col min="21" max="21" width="5.8515625" style="44" customWidth="1"/>
    <col min="22" max="16384" width="9.140625" style="44" customWidth="1"/>
  </cols>
  <sheetData>
    <row r="1" spans="1:21" ht="18.7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  <c r="T1" s="149"/>
      <c r="U1" s="149"/>
    </row>
    <row r="2" spans="1:21" ht="12.75">
      <c r="A2" s="150" t="s">
        <v>48</v>
      </c>
      <c r="B2" s="151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  <c r="O2" s="154" t="s">
        <v>53</v>
      </c>
      <c r="P2" s="155"/>
      <c r="Q2" s="155"/>
      <c r="R2" s="156"/>
      <c r="S2" s="156"/>
      <c r="T2" s="156"/>
      <c r="U2" s="157"/>
    </row>
    <row r="3" spans="1:21" ht="21" customHeight="1">
      <c r="A3" s="158" t="s">
        <v>55</v>
      </c>
      <c r="B3" s="158"/>
      <c r="C3" s="158"/>
      <c r="D3" s="159" t="s">
        <v>51</v>
      </c>
      <c r="E3" s="159"/>
      <c r="F3" s="159"/>
      <c r="G3" s="159"/>
      <c r="H3" s="160" t="s">
        <v>49</v>
      </c>
      <c r="I3" s="160"/>
      <c r="J3" s="160"/>
      <c r="K3" s="160"/>
      <c r="L3" s="160"/>
      <c r="M3" s="160"/>
      <c r="N3" s="160"/>
      <c r="O3" s="160"/>
      <c r="P3" s="160"/>
      <c r="Q3" s="161" t="s">
        <v>50</v>
      </c>
      <c r="R3" s="161"/>
      <c r="S3" s="161"/>
      <c r="T3" s="161"/>
      <c r="U3" s="161"/>
    </row>
    <row r="4" spans="4:8" ht="6.75" customHeight="1">
      <c r="D4" s="45"/>
      <c r="E4" s="45"/>
      <c r="F4" s="45"/>
      <c r="G4" s="45"/>
      <c r="H4" s="45"/>
    </row>
    <row r="5" spans="1:21" ht="21" customHeight="1">
      <c r="A5" s="136" t="s">
        <v>1</v>
      </c>
      <c r="B5" s="139" t="s">
        <v>2</v>
      </c>
      <c r="C5" s="142" t="s">
        <v>3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3" t="s">
        <v>4</v>
      </c>
      <c r="U5" s="145" t="s">
        <v>5</v>
      </c>
    </row>
    <row r="6" spans="1:21" ht="21" customHeight="1">
      <c r="A6" s="137"/>
      <c r="B6" s="140"/>
      <c r="C6" s="46"/>
      <c r="D6" s="147" t="s">
        <v>6</v>
      </c>
      <c r="E6" s="147"/>
      <c r="F6" s="147"/>
      <c r="G6" s="147"/>
      <c r="H6" s="147"/>
      <c r="I6" s="147" t="s">
        <v>7</v>
      </c>
      <c r="J6" s="147"/>
      <c r="K6" s="147"/>
      <c r="L6" s="147" t="s">
        <v>8</v>
      </c>
      <c r="M6" s="147"/>
      <c r="N6" s="147"/>
      <c r="O6" s="147" t="s">
        <v>9</v>
      </c>
      <c r="P6" s="147"/>
      <c r="Q6" s="147"/>
      <c r="R6" s="147" t="s">
        <v>10</v>
      </c>
      <c r="S6" s="147"/>
      <c r="T6" s="143"/>
      <c r="U6" s="145"/>
    </row>
    <row r="7" spans="1:21" ht="21" customHeight="1" thickBot="1">
      <c r="A7" s="138"/>
      <c r="B7" s="141"/>
      <c r="C7" s="47" t="s">
        <v>11</v>
      </c>
      <c r="D7" s="48" t="s">
        <v>12</v>
      </c>
      <c r="E7" s="48" t="s">
        <v>13</v>
      </c>
      <c r="F7" s="48" t="s">
        <v>14</v>
      </c>
      <c r="G7" s="48" t="s">
        <v>15</v>
      </c>
      <c r="H7" s="48" t="s">
        <v>16</v>
      </c>
      <c r="I7" s="48" t="s">
        <v>12</v>
      </c>
      <c r="J7" s="48" t="s">
        <v>13</v>
      </c>
      <c r="K7" s="48" t="s">
        <v>14</v>
      </c>
      <c r="L7" s="48" t="s">
        <v>12</v>
      </c>
      <c r="M7" s="48" t="s">
        <v>13</v>
      </c>
      <c r="N7" s="48" t="s">
        <v>14</v>
      </c>
      <c r="O7" s="48" t="s">
        <v>12</v>
      </c>
      <c r="P7" s="48" t="s">
        <v>13</v>
      </c>
      <c r="Q7" s="48" t="s">
        <v>14</v>
      </c>
      <c r="R7" s="48" t="s">
        <v>17</v>
      </c>
      <c r="S7" s="48" t="s">
        <v>18</v>
      </c>
      <c r="T7" s="144"/>
      <c r="U7" s="146"/>
    </row>
    <row r="8" spans="1:21" ht="13.5" thickTop="1">
      <c r="A8" s="87" t="str">
        <f>C!I2</f>
        <v>1/2017</v>
      </c>
      <c r="B8" s="49" t="str">
        <f>C!J2</f>
        <v>Marković Ban</v>
      </c>
      <c r="C8" s="50"/>
      <c r="D8" s="51">
        <v>5</v>
      </c>
      <c r="E8" s="51">
        <v>5</v>
      </c>
      <c r="F8" s="50"/>
      <c r="G8" s="50"/>
      <c r="H8" s="50"/>
      <c r="I8" s="52"/>
      <c r="J8" s="52"/>
      <c r="K8" s="52"/>
      <c r="L8" s="52"/>
      <c r="M8" s="52"/>
      <c r="N8" s="52"/>
      <c r="O8" s="52">
        <v>19</v>
      </c>
      <c r="P8" s="53">
        <v>18</v>
      </c>
      <c r="Q8" s="52"/>
      <c r="R8" s="50"/>
      <c r="S8" s="85">
        <v>13</v>
      </c>
      <c r="T8" s="50">
        <f aca="true" t="shared" si="0" ref="T8:T18">SUM(D8:E8,O8,P8,MAX(R8,S8))</f>
        <v>60</v>
      </c>
      <c r="U8" s="50" t="str">
        <f aca="true" t="shared" si="1" ref="U8:U18">IF(T8&gt;89,"A",IF(T8&gt;79,"B",IF(T8&gt;69,"C",IF(T8&gt;59,"D",IF(T8&gt;49,"E","F")))))</f>
        <v>D</v>
      </c>
    </row>
    <row r="9" spans="1:21" ht="12.75">
      <c r="A9" s="87" t="str">
        <f>C!I3</f>
        <v>2/2017</v>
      </c>
      <c r="B9" s="54" t="str">
        <f>C!J3</f>
        <v>Vujović Marko</v>
      </c>
      <c r="C9" s="50"/>
      <c r="D9" s="56">
        <v>5</v>
      </c>
      <c r="E9" s="56">
        <v>5</v>
      </c>
      <c r="F9" s="50"/>
      <c r="G9" s="50"/>
      <c r="H9" s="50"/>
      <c r="I9" s="52"/>
      <c r="J9" s="52"/>
      <c r="K9" s="52"/>
      <c r="L9" s="52"/>
      <c r="M9" s="52"/>
      <c r="N9" s="52"/>
      <c r="O9" s="52">
        <v>20</v>
      </c>
      <c r="P9" s="58">
        <v>20</v>
      </c>
      <c r="Q9" s="52"/>
      <c r="R9" s="50"/>
      <c r="S9" s="50">
        <v>12</v>
      </c>
      <c r="T9" s="50">
        <f t="shared" si="0"/>
        <v>62</v>
      </c>
      <c r="U9" s="50" t="str">
        <f t="shared" si="1"/>
        <v>D</v>
      </c>
    </row>
    <row r="10" spans="1:21" ht="12.75">
      <c r="A10" s="87" t="str">
        <f>C!I4</f>
        <v>3/2017</v>
      </c>
      <c r="B10" s="54" t="str">
        <f>C!J4</f>
        <v>Spahić Amar</v>
      </c>
      <c r="C10" s="55"/>
      <c r="D10" s="56">
        <v>5</v>
      </c>
      <c r="E10" s="56">
        <v>5</v>
      </c>
      <c r="F10" s="55"/>
      <c r="G10" s="55"/>
      <c r="H10" s="55"/>
      <c r="I10" s="57"/>
      <c r="J10" s="57"/>
      <c r="K10" s="57"/>
      <c r="L10" s="57"/>
      <c r="M10" s="57"/>
      <c r="N10" s="57"/>
      <c r="O10" s="58">
        <v>22</v>
      </c>
      <c r="P10" s="58">
        <v>18</v>
      </c>
      <c r="Q10" s="57"/>
      <c r="R10" s="55"/>
      <c r="S10" s="50">
        <v>12</v>
      </c>
      <c r="T10" s="50">
        <f t="shared" si="0"/>
        <v>62</v>
      </c>
      <c r="U10" s="50" t="str">
        <f t="shared" si="1"/>
        <v>D</v>
      </c>
    </row>
    <row r="11" spans="1:21" ht="12.75">
      <c r="A11" s="87" t="str">
        <f>C!I5</f>
        <v>4/2017</v>
      </c>
      <c r="B11" s="54" t="str">
        <f>C!J5</f>
        <v>Živković Ivana</v>
      </c>
      <c r="C11" s="55"/>
      <c r="D11" s="56">
        <v>5</v>
      </c>
      <c r="E11" s="56">
        <v>5</v>
      </c>
      <c r="F11" s="55"/>
      <c r="G11" s="55"/>
      <c r="H11" s="55"/>
      <c r="I11" s="57"/>
      <c r="J11" s="57"/>
      <c r="K11" s="57"/>
      <c r="L11" s="57"/>
      <c r="M11" s="57"/>
      <c r="N11" s="57"/>
      <c r="O11" s="58">
        <v>20</v>
      </c>
      <c r="P11" s="58">
        <v>18</v>
      </c>
      <c r="Q11" s="57"/>
      <c r="R11" s="55"/>
      <c r="S11" s="50">
        <v>12</v>
      </c>
      <c r="T11" s="50">
        <f t="shared" si="0"/>
        <v>60</v>
      </c>
      <c r="U11" s="50" t="str">
        <f t="shared" si="1"/>
        <v>D</v>
      </c>
    </row>
    <row r="12" spans="1:21" ht="12.75">
      <c r="A12" s="87" t="str">
        <f>C!I6</f>
        <v>6/2017</v>
      </c>
      <c r="B12" s="54" t="str">
        <f>C!J6</f>
        <v>Lozo Bojan</v>
      </c>
      <c r="C12" s="55"/>
      <c r="D12" s="56">
        <v>5</v>
      </c>
      <c r="E12" s="56">
        <v>5</v>
      </c>
      <c r="F12" s="55"/>
      <c r="G12" s="55"/>
      <c r="H12" s="55"/>
      <c r="I12" s="57"/>
      <c r="J12" s="57"/>
      <c r="K12" s="57"/>
      <c r="L12" s="57"/>
      <c r="M12" s="57"/>
      <c r="N12" s="57"/>
      <c r="O12" s="58">
        <v>20</v>
      </c>
      <c r="P12" s="58">
        <v>18</v>
      </c>
      <c r="Q12" s="57"/>
      <c r="R12" s="55"/>
      <c r="S12" s="50">
        <v>12</v>
      </c>
      <c r="T12" s="50">
        <f t="shared" si="0"/>
        <v>60</v>
      </c>
      <c r="U12" s="50" t="str">
        <f t="shared" si="1"/>
        <v>D</v>
      </c>
    </row>
    <row r="13" spans="1:21" ht="12.75">
      <c r="A13" s="87" t="str">
        <f>C!I7</f>
        <v>7/2017</v>
      </c>
      <c r="B13" s="54" t="str">
        <f>C!J7</f>
        <v>Radović Andrej</v>
      </c>
      <c r="C13" s="55"/>
      <c r="D13" s="56">
        <v>5</v>
      </c>
      <c r="E13" s="56">
        <v>5</v>
      </c>
      <c r="F13" s="55"/>
      <c r="G13" s="55"/>
      <c r="H13" s="55"/>
      <c r="I13" s="57"/>
      <c r="J13" s="57"/>
      <c r="K13" s="57"/>
      <c r="L13" s="57"/>
      <c r="M13" s="57"/>
      <c r="N13" s="57"/>
      <c r="O13" s="58">
        <v>18</v>
      </c>
      <c r="P13" s="58">
        <v>22</v>
      </c>
      <c r="Q13" s="57"/>
      <c r="R13" s="55"/>
      <c r="S13" s="50">
        <v>22</v>
      </c>
      <c r="T13" s="50">
        <f t="shared" si="0"/>
        <v>72</v>
      </c>
      <c r="U13" s="50" t="str">
        <f t="shared" si="1"/>
        <v>C</v>
      </c>
    </row>
    <row r="14" spans="1:21" ht="12.75">
      <c r="A14" s="87" t="str">
        <f>C!I8</f>
        <v>8/2017</v>
      </c>
      <c r="B14" s="54" t="str">
        <f>C!J8</f>
        <v>Đerković Petar</v>
      </c>
      <c r="C14" s="55"/>
      <c r="D14" s="56">
        <v>5</v>
      </c>
      <c r="E14" s="56">
        <v>5</v>
      </c>
      <c r="F14" s="55"/>
      <c r="G14" s="55"/>
      <c r="H14" s="55"/>
      <c r="I14" s="57"/>
      <c r="J14" s="57"/>
      <c r="K14" s="57"/>
      <c r="L14" s="57"/>
      <c r="M14" s="57"/>
      <c r="N14" s="57"/>
      <c r="O14" s="58">
        <v>22</v>
      </c>
      <c r="P14" s="58">
        <v>22</v>
      </c>
      <c r="Q14" s="57"/>
      <c r="R14" s="55"/>
      <c r="S14" s="50">
        <v>40</v>
      </c>
      <c r="T14" s="50">
        <f t="shared" si="0"/>
        <v>94</v>
      </c>
      <c r="U14" s="50" t="str">
        <f t="shared" si="1"/>
        <v>A</v>
      </c>
    </row>
    <row r="15" spans="1:21" ht="12.75">
      <c r="A15" s="87" t="str">
        <f>C!I9</f>
        <v>9/2017</v>
      </c>
      <c r="B15" s="54" t="str">
        <f>C!J9</f>
        <v>Popović Anja</v>
      </c>
      <c r="C15" s="55"/>
      <c r="D15" s="56">
        <v>5</v>
      </c>
      <c r="E15" s="56">
        <v>5</v>
      </c>
      <c r="F15" s="55"/>
      <c r="G15" s="55"/>
      <c r="H15" s="55"/>
      <c r="I15" s="57"/>
      <c r="J15" s="57"/>
      <c r="K15" s="57"/>
      <c r="L15" s="57"/>
      <c r="M15" s="57"/>
      <c r="N15" s="57"/>
      <c r="O15" s="58">
        <v>20</v>
      </c>
      <c r="P15" s="58">
        <v>18</v>
      </c>
      <c r="Q15" s="57"/>
      <c r="R15" s="55"/>
      <c r="S15" s="50">
        <v>12</v>
      </c>
      <c r="T15" s="50">
        <f t="shared" si="0"/>
        <v>60</v>
      </c>
      <c r="U15" s="50" t="str">
        <f t="shared" si="1"/>
        <v>D</v>
      </c>
    </row>
    <row r="16" spans="1:21" ht="12.75">
      <c r="A16" s="87" t="str">
        <f>C!I10</f>
        <v>10/2017</v>
      </c>
      <c r="B16" s="54" t="str">
        <f>C!J10</f>
        <v>Vuković Bogoljub</v>
      </c>
      <c r="C16" s="55"/>
      <c r="D16" s="56">
        <v>5</v>
      </c>
      <c r="E16" s="56">
        <v>5</v>
      </c>
      <c r="F16" s="55"/>
      <c r="G16" s="55"/>
      <c r="H16" s="55"/>
      <c r="I16" s="57"/>
      <c r="J16" s="57"/>
      <c r="K16" s="57"/>
      <c r="L16" s="57"/>
      <c r="M16" s="57"/>
      <c r="N16" s="57"/>
      <c r="O16" s="58">
        <v>13</v>
      </c>
      <c r="P16" s="58">
        <v>18</v>
      </c>
      <c r="Q16" s="57"/>
      <c r="R16" s="55"/>
      <c r="S16" s="50">
        <v>12</v>
      </c>
      <c r="T16" s="50">
        <f t="shared" si="0"/>
        <v>53</v>
      </c>
      <c r="U16" s="50" t="str">
        <f t="shared" si="1"/>
        <v>E</v>
      </c>
    </row>
    <row r="17" spans="1:21" ht="12.75">
      <c r="A17" s="87" t="str">
        <f>C!I11</f>
        <v>11/2017</v>
      </c>
      <c r="B17" s="54" t="str">
        <f>C!J11</f>
        <v>Milenković Dušan</v>
      </c>
      <c r="C17" s="55"/>
      <c r="D17" s="56">
        <v>5</v>
      </c>
      <c r="E17" s="56">
        <v>5</v>
      </c>
      <c r="F17" s="55"/>
      <c r="G17" s="55"/>
      <c r="H17" s="55"/>
      <c r="I17" s="57"/>
      <c r="J17" s="57"/>
      <c r="K17" s="57"/>
      <c r="L17" s="57"/>
      <c r="M17" s="57"/>
      <c r="N17" s="57"/>
      <c r="O17" s="58">
        <v>17</v>
      </c>
      <c r="P17" s="58">
        <v>20</v>
      </c>
      <c r="Q17" s="57"/>
      <c r="R17" s="55">
        <v>23</v>
      </c>
      <c r="S17" s="50"/>
      <c r="T17" s="50">
        <f t="shared" si="0"/>
        <v>70</v>
      </c>
      <c r="U17" s="50" t="str">
        <f t="shared" si="1"/>
        <v>C</v>
      </c>
    </row>
    <row r="18" spans="1:21" ht="12.75">
      <c r="A18" s="87" t="str">
        <f>C!I12</f>
        <v>12/2017</v>
      </c>
      <c r="B18" s="54" t="str">
        <f>C!J12</f>
        <v>Marković Milovan</v>
      </c>
      <c r="C18" s="55"/>
      <c r="D18" s="56">
        <v>5</v>
      </c>
      <c r="E18" s="56">
        <v>5</v>
      </c>
      <c r="F18" s="55"/>
      <c r="G18" s="55"/>
      <c r="H18" s="55"/>
      <c r="I18" s="57"/>
      <c r="J18" s="57"/>
      <c r="K18" s="57"/>
      <c r="L18" s="57"/>
      <c r="M18" s="57"/>
      <c r="N18" s="57"/>
      <c r="O18" s="58">
        <v>22</v>
      </c>
      <c r="P18" s="58">
        <v>18</v>
      </c>
      <c r="Q18" s="57"/>
      <c r="R18" s="55"/>
      <c r="S18" s="50">
        <v>22</v>
      </c>
      <c r="T18" s="50">
        <f t="shared" si="0"/>
        <v>72</v>
      </c>
      <c r="U18" s="50" t="str">
        <f t="shared" si="1"/>
        <v>C</v>
      </c>
    </row>
    <row r="19" spans="1:21" ht="12.75">
      <c r="A19" s="87" t="str">
        <f>C!I13</f>
        <v>13/2017</v>
      </c>
      <c r="B19" s="54" t="str">
        <f>C!J13</f>
        <v>Duraković Jasmin</v>
      </c>
      <c r="C19" s="55"/>
      <c r="D19" s="56">
        <v>5</v>
      </c>
      <c r="E19" s="56">
        <v>5</v>
      </c>
      <c r="F19" s="55"/>
      <c r="G19" s="55"/>
      <c r="H19" s="55"/>
      <c r="I19" s="57"/>
      <c r="J19" s="57"/>
      <c r="K19" s="57"/>
      <c r="L19" s="57"/>
      <c r="M19" s="57"/>
      <c r="N19" s="57"/>
      <c r="O19" s="58">
        <v>22</v>
      </c>
      <c r="P19" s="58">
        <v>18</v>
      </c>
      <c r="Q19" s="57"/>
      <c r="R19" s="55"/>
      <c r="S19" s="50">
        <v>12</v>
      </c>
      <c r="T19" s="50">
        <f>SUM(D19:E19,O19,P19,MAX(R19,S19))</f>
        <v>62</v>
      </c>
      <c r="U19" s="50" t="str">
        <f>IF(T19&gt;89,"A",IF(T19&gt;79,"B",IF(T19&gt;69,"C",IF(T19&gt;59,"D",IF(T19&gt;49,"E","F")))))</f>
        <v>D</v>
      </c>
    </row>
    <row r="20" spans="1:21" ht="12.75">
      <c r="A20" s="87" t="str">
        <f>C!I14</f>
        <v>14/2017</v>
      </c>
      <c r="B20" s="54" t="str">
        <f>C!J14</f>
        <v>Radević Nemanja</v>
      </c>
      <c r="C20" s="55"/>
      <c r="D20" s="56">
        <v>5</v>
      </c>
      <c r="E20" s="56">
        <v>5</v>
      </c>
      <c r="F20" s="55"/>
      <c r="G20" s="55"/>
      <c r="H20" s="55"/>
      <c r="I20" s="57"/>
      <c r="J20" s="57"/>
      <c r="K20" s="57"/>
      <c r="L20" s="57"/>
      <c r="M20" s="57"/>
      <c r="N20" s="57"/>
      <c r="O20" s="58">
        <v>20</v>
      </c>
      <c r="P20" s="58">
        <v>18</v>
      </c>
      <c r="Q20" s="57"/>
      <c r="R20" s="55"/>
      <c r="S20" s="50">
        <v>12</v>
      </c>
      <c r="T20" s="50">
        <f>SUM(D20:E20,O20,P20,MAX(R20,S20))</f>
        <v>60</v>
      </c>
      <c r="U20" s="50" t="str">
        <f>IF(T20&gt;89,"A",IF(T20&gt;79,"B",IF(T20&gt;69,"C",IF(T20&gt;59,"D",IF(T20&gt;49,"E","F")))))</f>
        <v>D</v>
      </c>
    </row>
    <row r="21" spans="1:21" ht="12.75">
      <c r="A21" s="87"/>
      <c r="B21" s="54"/>
      <c r="C21" s="55"/>
      <c r="D21" s="56"/>
      <c r="E21" s="56"/>
      <c r="F21" s="55"/>
      <c r="G21" s="55"/>
      <c r="H21" s="55"/>
      <c r="I21" s="57"/>
      <c r="J21" s="57"/>
      <c r="K21" s="57"/>
      <c r="L21" s="57"/>
      <c r="M21" s="57"/>
      <c r="N21" s="57"/>
      <c r="O21" s="58"/>
      <c r="P21" s="58"/>
      <c r="Q21" s="57"/>
      <c r="R21" s="55"/>
      <c r="S21" s="50"/>
      <c r="T21" s="50"/>
      <c r="U21" s="50"/>
    </row>
    <row r="22" spans="1:21" ht="12.75">
      <c r="A22" s="87"/>
      <c r="B22" s="54"/>
      <c r="C22" s="55"/>
      <c r="D22" s="56"/>
      <c r="E22" s="56"/>
      <c r="F22" s="55"/>
      <c r="G22" s="55"/>
      <c r="H22" s="55"/>
      <c r="I22" s="57"/>
      <c r="J22" s="57"/>
      <c r="K22" s="57"/>
      <c r="L22" s="57"/>
      <c r="M22" s="57"/>
      <c r="N22" s="57"/>
      <c r="O22" s="58"/>
      <c r="P22" s="58"/>
      <c r="Q22" s="57"/>
      <c r="R22" s="55"/>
      <c r="S22" s="50"/>
      <c r="T22" s="50"/>
      <c r="U22" s="50"/>
    </row>
    <row r="23" spans="1:21" ht="12.75">
      <c r="A23" s="87"/>
      <c r="B23" s="54"/>
      <c r="C23" s="55"/>
      <c r="D23" s="56"/>
      <c r="E23" s="56"/>
      <c r="F23" s="55"/>
      <c r="G23" s="55"/>
      <c r="H23" s="55"/>
      <c r="I23" s="57"/>
      <c r="J23" s="57"/>
      <c r="K23" s="57"/>
      <c r="L23" s="57"/>
      <c r="M23" s="57"/>
      <c r="N23" s="57"/>
      <c r="O23" s="58"/>
      <c r="P23" s="58"/>
      <c r="Q23" s="57"/>
      <c r="R23" s="55"/>
      <c r="S23" s="50"/>
      <c r="T23" s="50"/>
      <c r="U23" s="50"/>
    </row>
    <row r="24" spans="1:21" ht="12.75">
      <c r="A24" s="88"/>
      <c r="B24" s="60"/>
      <c r="C24" s="61"/>
      <c r="D24" s="61"/>
      <c r="E24" s="61"/>
      <c r="F24" s="61"/>
      <c r="G24" s="61"/>
      <c r="H24" s="61"/>
      <c r="I24" s="62"/>
      <c r="J24" s="62"/>
      <c r="K24" s="62"/>
      <c r="L24" s="62"/>
      <c r="M24" s="62"/>
      <c r="N24" s="62"/>
      <c r="O24" s="58"/>
      <c r="P24" s="58"/>
      <c r="Q24" s="62"/>
      <c r="R24" s="61"/>
      <c r="S24" s="50"/>
      <c r="T24" s="50"/>
      <c r="U24" s="50"/>
    </row>
    <row r="25" spans="1:21" ht="12.75">
      <c r="A25" s="88"/>
      <c r="B25" s="60"/>
      <c r="C25" s="61"/>
      <c r="D25" s="61"/>
      <c r="E25" s="61"/>
      <c r="F25" s="61"/>
      <c r="G25" s="61"/>
      <c r="H25" s="61"/>
      <c r="I25" s="62"/>
      <c r="J25" s="62"/>
      <c r="K25" s="62"/>
      <c r="L25" s="62"/>
      <c r="M25" s="62"/>
      <c r="N25" s="62"/>
      <c r="O25" s="58"/>
      <c r="P25" s="58"/>
      <c r="Q25" s="62"/>
      <c r="R25" s="61"/>
      <c r="S25" s="50"/>
      <c r="T25" s="50"/>
      <c r="U25" s="50"/>
    </row>
    <row r="26" spans="1:21" ht="12.75">
      <c r="A26" s="87"/>
      <c r="B26" s="57"/>
      <c r="C26" s="55"/>
      <c r="D26" s="55"/>
      <c r="E26" s="55"/>
      <c r="F26" s="55"/>
      <c r="G26" s="55"/>
      <c r="H26" s="55"/>
      <c r="I26" s="57"/>
      <c r="J26" s="57"/>
      <c r="K26" s="57"/>
      <c r="L26" s="57"/>
      <c r="M26" s="57"/>
      <c r="N26" s="57"/>
      <c r="O26" s="63"/>
      <c r="P26" s="64"/>
      <c r="Q26" s="57"/>
      <c r="R26" s="55"/>
      <c r="S26" s="59"/>
      <c r="T26" s="55"/>
      <c r="U26" s="55"/>
    </row>
    <row r="27" spans="4:8" ht="12.75">
      <c r="D27" s="45"/>
      <c r="E27" s="45"/>
      <c r="F27" s="45"/>
      <c r="G27" s="45"/>
      <c r="H27" s="45"/>
    </row>
    <row r="28" spans="4:16" ht="15.75">
      <c r="D28" s="45"/>
      <c r="E28" s="45"/>
      <c r="F28" s="45"/>
      <c r="G28" s="45"/>
      <c r="H28" s="45"/>
      <c r="P28" s="65" t="s">
        <v>19</v>
      </c>
    </row>
    <row r="29" spans="4:8" ht="12.75">
      <c r="D29" s="45"/>
      <c r="E29" s="45"/>
      <c r="F29" s="45"/>
      <c r="G29" s="45"/>
      <c r="H29" s="45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32" t="s">
        <v>20</v>
      </c>
      <c r="B1" s="132"/>
      <c r="C1" s="132"/>
      <c r="D1" s="132"/>
      <c r="E1" s="132"/>
      <c r="F1" s="15"/>
    </row>
    <row r="2" spans="1:6" ht="17.25" customHeight="1">
      <c r="A2" s="133" t="s">
        <v>48</v>
      </c>
      <c r="B2" s="133"/>
      <c r="C2" s="133"/>
      <c r="D2" s="133"/>
      <c r="E2" s="133"/>
      <c r="F2" s="133"/>
    </row>
    <row r="3" spans="1:6" ht="27" customHeight="1">
      <c r="A3" s="134" t="s">
        <v>53</v>
      </c>
      <c r="B3" s="134"/>
      <c r="C3" s="135" t="s">
        <v>49</v>
      </c>
      <c r="D3" s="135"/>
      <c r="E3" s="135"/>
      <c r="F3" s="135"/>
    </row>
    <row r="4" spans="1:6" ht="17.25" customHeight="1">
      <c r="A4" s="135" t="s">
        <v>55</v>
      </c>
      <c r="B4" s="135"/>
      <c r="C4" s="135"/>
      <c r="D4" s="135" t="s">
        <v>54</v>
      </c>
      <c r="E4" s="135"/>
      <c r="F4" s="135"/>
    </row>
    <row r="5" spans="1:6" ht="4.5" customHeight="1">
      <c r="A5" s="121"/>
      <c r="B5" s="121"/>
      <c r="C5" s="121"/>
      <c r="D5" s="121"/>
      <c r="E5" s="121"/>
      <c r="F5" s="121"/>
    </row>
    <row r="6" spans="1:6" s="18" customFormat="1" ht="25.5" customHeight="1">
      <c r="A6" s="122" t="s">
        <v>1</v>
      </c>
      <c r="B6" s="124" t="s">
        <v>21</v>
      </c>
      <c r="C6" s="125"/>
      <c r="D6" s="128" t="s">
        <v>22</v>
      </c>
      <c r="E6" s="129"/>
      <c r="F6" s="130" t="s">
        <v>23</v>
      </c>
    </row>
    <row r="7" spans="1:6" s="18" customFormat="1" ht="42" customHeight="1" thickBot="1">
      <c r="A7" s="123"/>
      <c r="B7" s="126"/>
      <c r="C7" s="127"/>
      <c r="D7" s="19" t="s">
        <v>24</v>
      </c>
      <c r="E7" s="20" t="s">
        <v>25</v>
      </c>
      <c r="F7" s="131"/>
    </row>
    <row r="8" spans="1:6" ht="12.75" customHeight="1" thickTop="1">
      <c r="A8" s="43" t="str">
        <f>Cpredlog!A8</f>
        <v>1/2017</v>
      </c>
      <c r="B8" s="162" t="str">
        <f>Cpredlog!B8</f>
        <v>Marković Ban</v>
      </c>
      <c r="C8" s="163"/>
      <c r="D8" s="79">
        <f>SUM(Cpredlog!D8:Q8)</f>
        <v>47</v>
      </c>
      <c r="E8" s="80">
        <f>MAX(Cpredlog!R8:S8)</f>
        <v>13</v>
      </c>
      <c r="F8" s="22" t="str">
        <f>Cpredlog!U8</f>
        <v>D</v>
      </c>
    </row>
    <row r="9" spans="1:6" ht="12.75" customHeight="1">
      <c r="A9" s="43" t="str">
        <f>Cpredlog!A9</f>
        <v>2/2017</v>
      </c>
      <c r="B9" s="162" t="str">
        <f>Cpredlog!B9</f>
        <v>Vujović Marko</v>
      </c>
      <c r="C9" s="163"/>
      <c r="D9" s="79">
        <f>SUM(Cpredlog!D9:Q9)</f>
        <v>50</v>
      </c>
      <c r="E9" s="80">
        <f>MAX(Cpredlog!R9:S9)</f>
        <v>12</v>
      </c>
      <c r="F9" s="22" t="str">
        <f>Cpredlog!U9</f>
        <v>D</v>
      </c>
    </row>
    <row r="10" spans="1:6" ht="12.75" customHeight="1">
      <c r="A10" s="43" t="str">
        <f>Cpredlog!A10</f>
        <v>3/2017</v>
      </c>
      <c r="B10" s="162" t="str">
        <f>Cpredlog!B10</f>
        <v>Spahić Amar</v>
      </c>
      <c r="C10" s="163"/>
      <c r="D10" s="79">
        <f>SUM(Cpredlog!D10:Q10)</f>
        <v>50</v>
      </c>
      <c r="E10" s="80">
        <f>MAX(Cpredlog!R10:S10)</f>
        <v>12</v>
      </c>
      <c r="F10" s="22" t="str">
        <f>Cpredlog!U10</f>
        <v>D</v>
      </c>
    </row>
    <row r="11" spans="1:6" ht="12.75" customHeight="1">
      <c r="A11" s="43" t="str">
        <f>Cpredlog!A11</f>
        <v>4/2017</v>
      </c>
      <c r="B11" s="162" t="str">
        <f>Cpredlog!B11</f>
        <v>Živković Ivana</v>
      </c>
      <c r="C11" s="163"/>
      <c r="D11" s="79">
        <f>SUM(Cpredlog!D11:Q11)</f>
        <v>48</v>
      </c>
      <c r="E11" s="80">
        <f>MAX(Cpredlog!R11:S11)</f>
        <v>12</v>
      </c>
      <c r="F11" s="22" t="str">
        <f>Cpredlog!U11</f>
        <v>D</v>
      </c>
    </row>
    <row r="12" spans="1:6" ht="12.75" customHeight="1">
      <c r="A12" s="43" t="str">
        <f>Cpredlog!A12</f>
        <v>6/2017</v>
      </c>
      <c r="B12" s="162" t="str">
        <f>Cpredlog!B12</f>
        <v>Lozo Bojan</v>
      </c>
      <c r="C12" s="163"/>
      <c r="D12" s="79">
        <f>SUM(Cpredlog!D12:Q12)</f>
        <v>48</v>
      </c>
      <c r="E12" s="80">
        <f>MAX(Cpredlog!R12:S12)</f>
        <v>12</v>
      </c>
      <c r="F12" s="22" t="str">
        <f>Cpredlog!U12</f>
        <v>D</v>
      </c>
    </row>
    <row r="13" spans="1:6" ht="12.75" customHeight="1">
      <c r="A13" s="43" t="str">
        <f>Cpredlog!A13</f>
        <v>7/2017</v>
      </c>
      <c r="B13" s="162" t="str">
        <f>Cpredlog!B13</f>
        <v>Radović Andrej</v>
      </c>
      <c r="C13" s="163"/>
      <c r="D13" s="79">
        <f>SUM(Cpredlog!D13:Q13)</f>
        <v>50</v>
      </c>
      <c r="E13" s="80">
        <f>MAX(Cpredlog!R13:S13)</f>
        <v>22</v>
      </c>
      <c r="F13" s="22" t="str">
        <f>Cpredlog!U13</f>
        <v>C</v>
      </c>
    </row>
    <row r="14" spans="1:6" ht="12.75" customHeight="1">
      <c r="A14" s="43" t="str">
        <f>Cpredlog!A14</f>
        <v>8/2017</v>
      </c>
      <c r="B14" s="162" t="str">
        <f>Cpredlog!B14</f>
        <v>Đerković Petar</v>
      </c>
      <c r="C14" s="163"/>
      <c r="D14" s="79">
        <f>SUM(Cpredlog!D14:Q14)</f>
        <v>54</v>
      </c>
      <c r="E14" s="80">
        <f>MAX(Cpredlog!R14:S14)</f>
        <v>40</v>
      </c>
      <c r="F14" s="22" t="str">
        <f>Cpredlog!U14</f>
        <v>A</v>
      </c>
    </row>
    <row r="15" spans="1:6" ht="12.75" customHeight="1">
      <c r="A15" s="43" t="str">
        <f>Cpredlog!A15</f>
        <v>9/2017</v>
      </c>
      <c r="B15" s="162" t="str">
        <f>Cpredlog!B15</f>
        <v>Popović Anja</v>
      </c>
      <c r="C15" s="163"/>
      <c r="D15" s="79">
        <f>SUM(Cpredlog!D15:Q15)</f>
        <v>48</v>
      </c>
      <c r="E15" s="80">
        <f>MAX(Cpredlog!R15:S15)</f>
        <v>12</v>
      </c>
      <c r="F15" s="22" t="str">
        <f>Cpredlog!U15</f>
        <v>D</v>
      </c>
    </row>
    <row r="16" spans="1:6" ht="12.75" customHeight="1">
      <c r="A16" s="43" t="str">
        <f>Cpredlog!A16</f>
        <v>10/2017</v>
      </c>
      <c r="B16" s="162" t="str">
        <f>Cpredlog!B16</f>
        <v>Vuković Bogoljub</v>
      </c>
      <c r="C16" s="163"/>
      <c r="D16" s="79">
        <f>SUM(Cpredlog!D16:Q16)</f>
        <v>41</v>
      </c>
      <c r="E16" s="80">
        <f>MAX(Cpredlog!R16:S16)</f>
        <v>12</v>
      </c>
      <c r="F16" s="22" t="str">
        <f>Cpredlog!U16</f>
        <v>E</v>
      </c>
    </row>
    <row r="17" spans="1:6" ht="12.75" customHeight="1">
      <c r="A17" s="43" t="str">
        <f>Cpredlog!A17</f>
        <v>11/2017</v>
      </c>
      <c r="B17" s="162" t="str">
        <f>Cpredlog!B17</f>
        <v>Milenković Dušan</v>
      </c>
      <c r="C17" s="163"/>
      <c r="D17" s="79">
        <f>SUM(Cpredlog!D17:Q17)</f>
        <v>47</v>
      </c>
      <c r="E17" s="80">
        <f>MAX(Cpredlog!R17:S17)</f>
        <v>23</v>
      </c>
      <c r="F17" s="22" t="str">
        <f>Cpredlog!U17</f>
        <v>C</v>
      </c>
    </row>
    <row r="18" spans="1:6" ht="12.75" customHeight="1">
      <c r="A18" s="43" t="str">
        <f>Cpredlog!A18</f>
        <v>12/2017</v>
      </c>
      <c r="B18" s="162" t="str">
        <f>Cpredlog!B18</f>
        <v>Marković Milovan</v>
      </c>
      <c r="C18" s="163"/>
      <c r="D18" s="79">
        <f>SUM(Cpredlog!D18:Q18)</f>
        <v>50</v>
      </c>
      <c r="E18" s="80">
        <f>MAX(Cpredlog!R18:S18)</f>
        <v>22</v>
      </c>
      <c r="F18" s="22" t="str">
        <f>Cpredlog!U18</f>
        <v>C</v>
      </c>
    </row>
    <row r="19" spans="1:6" ht="12.75" customHeight="1">
      <c r="A19" s="43" t="str">
        <f>Cpredlog!A19</f>
        <v>13/2017</v>
      </c>
      <c r="B19" s="162" t="str">
        <f>Cpredlog!B19</f>
        <v>Duraković Jasmin</v>
      </c>
      <c r="C19" s="163"/>
      <c r="D19" s="79">
        <f>SUM(Cpredlog!D19:Q19)</f>
        <v>50</v>
      </c>
      <c r="E19" s="80">
        <f>MAX(Cpredlog!R19:S19)</f>
        <v>12</v>
      </c>
      <c r="F19" s="22" t="str">
        <f>Cpredlog!U19</f>
        <v>D</v>
      </c>
    </row>
    <row r="20" spans="1:6" ht="12.75" customHeight="1">
      <c r="A20" s="43" t="str">
        <f>Cpredlog!A20</f>
        <v>14/2017</v>
      </c>
      <c r="B20" s="162" t="str">
        <f>Cpredlog!B20</f>
        <v>Radević Nemanja</v>
      </c>
      <c r="C20" s="163"/>
      <c r="D20" s="79">
        <f>SUM(Cpredlog!D20:Q20)</f>
        <v>48</v>
      </c>
      <c r="E20" s="80">
        <f>MAX(Cpredlog!R20:S20)</f>
        <v>12</v>
      </c>
      <c r="F20" s="22" t="str">
        <f>Cpredlog!U20</f>
        <v>D</v>
      </c>
    </row>
    <row r="21" spans="1:6" ht="12.75" customHeight="1">
      <c r="A21" s="43"/>
      <c r="B21" s="162"/>
      <c r="C21" s="163"/>
      <c r="D21" s="79"/>
      <c r="E21" s="80"/>
      <c r="F21" s="22"/>
    </row>
    <row r="22" spans="1:6" ht="12.75" customHeight="1">
      <c r="A22" s="43"/>
      <c r="B22" s="162"/>
      <c r="C22" s="163"/>
      <c r="D22" s="79"/>
      <c r="E22" s="80"/>
      <c r="F22" s="22"/>
    </row>
    <row r="23" spans="1:6" ht="12.75" customHeight="1">
      <c r="A23" s="43"/>
      <c r="B23" s="162"/>
      <c r="C23" s="163"/>
      <c r="D23" s="79"/>
      <c r="E23" s="80"/>
      <c r="F23" s="22"/>
    </row>
    <row r="24" spans="1:6" ht="12.75" customHeight="1">
      <c r="A24" s="43"/>
      <c r="B24" s="162"/>
      <c r="C24" s="163"/>
      <c r="D24" s="66"/>
      <c r="E24" s="67"/>
      <c r="F24" s="22"/>
    </row>
    <row r="25" spans="1:6" ht="12" customHeight="1">
      <c r="A25" s="21"/>
      <c r="B25" s="162"/>
      <c r="C25" s="163"/>
      <c r="D25" s="66"/>
      <c r="E25" s="67"/>
      <c r="F25" s="22"/>
    </row>
    <row r="26" spans="2:3" ht="12" customHeight="1">
      <c r="B26" s="26"/>
      <c r="C26" s="26"/>
    </row>
    <row r="27" spans="1:4" ht="15.75">
      <c r="A27" s="27" t="s">
        <v>26</v>
      </c>
      <c r="B27" s="26"/>
      <c r="C27" s="26"/>
      <c r="D27" s="65" t="s">
        <v>27</v>
      </c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</sheetData>
  <sheetProtection/>
  <mergeCells count="30">
    <mergeCell ref="D5:F5"/>
    <mergeCell ref="B13:C13"/>
    <mergeCell ref="B14:C14"/>
    <mergeCell ref="A6:A7"/>
    <mergeCell ref="B6:C7"/>
    <mergeCell ref="D6:E6"/>
    <mergeCell ref="B9:C9"/>
    <mergeCell ref="B10:C10"/>
    <mergeCell ref="B11:C11"/>
    <mergeCell ref="B12:C12"/>
    <mergeCell ref="B21:C21"/>
    <mergeCell ref="A1:E1"/>
    <mergeCell ref="A2:F2"/>
    <mergeCell ref="A3:B3"/>
    <mergeCell ref="C3:F3"/>
    <mergeCell ref="B8:C8"/>
    <mergeCell ref="F6:F7"/>
    <mergeCell ref="A4:C4"/>
    <mergeCell ref="D4:F4"/>
    <mergeCell ref="A5:C5"/>
    <mergeCell ref="B24:C24"/>
    <mergeCell ref="B22:C22"/>
    <mergeCell ref="B25:C25"/>
    <mergeCell ref="B23:C23"/>
    <mergeCell ref="B15:C15"/>
    <mergeCell ref="B16:C16"/>
    <mergeCell ref="B17:C17"/>
    <mergeCell ref="B18:C18"/>
    <mergeCell ref="B19:C19"/>
    <mergeCell ref="B20:C20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2015-05-20T13:10:31Z</cp:lastPrinted>
  <dcterms:created xsi:type="dcterms:W3CDTF">2007-10-09T19:03:50Z</dcterms:created>
  <dcterms:modified xsi:type="dcterms:W3CDTF">2018-06-26T21:24:00Z</dcterms:modified>
  <cp:category/>
  <cp:version/>
  <cp:contentType/>
  <cp:contentStatus/>
</cp:coreProperties>
</file>