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10" yWindow="180" windowWidth="9870" windowHeight="8115" tabRatio="826" activeTab="0"/>
  </bookViews>
  <sheets>
    <sheet name="Spisak" sheetId="1" r:id="rId1"/>
    <sheet name="Formular 1" sheetId="2" r:id="rId2"/>
    <sheet name="Formular 2" sheetId="3" r:id="rId3"/>
    <sheet name="uslovi1" sheetId="4" state="hidden" r:id="rId4"/>
  </sheets>
  <definedNames>
    <definedName name="Citava_tabela">#REF!</definedName>
    <definedName name="_xlnm.Print_Area" localSheetId="1">'Formular 1'!$A$2:$H$72</definedName>
    <definedName name="_xlnm.Print_Area" localSheetId="2">'Formular 2'!$A$1:$N$65</definedName>
    <definedName name="_xlnm.Print_Area" localSheetId="0">'Spisak'!$A$2:$O$59</definedName>
    <definedName name="_xlnm.Print_Titles" localSheetId="1">'Formular 1'!$11:$13</definedName>
    <definedName name="_xlnm.Print_Titles" localSheetId="2">'Formular 2'!$9:$11</definedName>
  </definedNames>
  <calcPr fullCalcOnLoad="1"/>
</workbook>
</file>

<file path=xl/sharedStrings.xml><?xml version="1.0" encoding="utf-8"?>
<sst xmlns="http://schemas.openxmlformats.org/spreadsheetml/2006/main" count="285" uniqueCount="195">
  <si>
    <t>B</t>
  </si>
  <si>
    <t>C</t>
  </si>
  <si>
    <t>Redni br.</t>
  </si>
  <si>
    <t>Prezime i ime studenta</t>
  </si>
  <si>
    <t>Ukupno</t>
  </si>
  <si>
    <t>Godina</t>
  </si>
  <si>
    <t>D</t>
  </si>
  <si>
    <t>k1p</t>
  </si>
  <si>
    <t>k2p</t>
  </si>
  <si>
    <t>p</t>
  </si>
  <si>
    <t>A</t>
  </si>
  <si>
    <t>E</t>
  </si>
  <si>
    <t>OBRAZAC ZA ZAKLJUČNE OCJENE</t>
  </si>
  <si>
    <t xml:space="preserve">Redni broj </t>
  </si>
  <si>
    <t>Evidencioni broj</t>
  </si>
  <si>
    <t>Osvojeni broj poena</t>
  </si>
  <si>
    <t>Zaključna ocjena</t>
  </si>
  <si>
    <t>U toku semestra</t>
  </si>
  <si>
    <t>Na završnom ispitu</t>
  </si>
  <si>
    <t>PRODEKAN ZA NASTAVU:</t>
  </si>
  <si>
    <t>DATUM:  __________</t>
  </si>
  <si>
    <t>_______________________</t>
  </si>
  <si>
    <t>OBRAZAC za evidenciju osvojenih poena na predmetu i predlog ocjene</t>
  </si>
  <si>
    <t>UKUPAN BROJ POENA</t>
  </si>
  <si>
    <t>PREDLOG OCJENE</t>
  </si>
  <si>
    <t>ZAVRŠNI ISPIT</t>
  </si>
  <si>
    <t>I</t>
  </si>
  <si>
    <t>II</t>
  </si>
  <si>
    <t>III</t>
  </si>
  <si>
    <t>Redovni</t>
  </si>
  <si>
    <t>Popravni</t>
  </si>
  <si>
    <t>POTPIS NASTAVNIKA:</t>
  </si>
  <si>
    <t>U Podgorici, ________________</t>
  </si>
  <si>
    <t>STUDIJE: Osnovne</t>
  </si>
  <si>
    <t>90-100</t>
  </si>
  <si>
    <t>F</t>
  </si>
  <si>
    <t>PREZIME I IME</t>
  </si>
  <si>
    <t>I kol.</t>
  </si>
  <si>
    <t>uslov1</t>
  </si>
  <si>
    <t>uslov2</t>
  </si>
  <si>
    <t>uslov3</t>
  </si>
  <si>
    <t>uslov4</t>
  </si>
  <si>
    <t>II kol.</t>
  </si>
  <si>
    <r>
      <t>NASTAVNIK: Prof. dr Vladan Vujičić</t>
    </r>
    <r>
      <rPr>
        <b/>
        <u val="single"/>
        <sz val="10"/>
        <rFont val="Arial"/>
        <family val="2"/>
      </rPr>
      <t xml:space="preserve"> </t>
    </r>
  </si>
  <si>
    <r>
      <t>STUDIJSKI PROGRAM</t>
    </r>
    <r>
      <rPr>
        <b/>
        <sz val="12"/>
        <rFont val="Arial"/>
        <family val="2"/>
      </rPr>
      <t xml:space="preserve">: ENERGETIKA I AUTOMATIKA,   </t>
    </r>
    <r>
      <rPr>
        <sz val="12"/>
        <rFont val="Arial"/>
        <family val="2"/>
      </rPr>
      <t>STUDIJE</t>
    </r>
    <r>
      <rPr>
        <b/>
        <sz val="12"/>
        <rFont val="Arial"/>
        <family val="2"/>
      </rPr>
      <t>: OSNOVNE</t>
    </r>
  </si>
  <si>
    <t>Broj ECTS kredita: 5.5</t>
  </si>
  <si>
    <t>PREDMET: Energetska elektronika</t>
  </si>
  <si>
    <r>
      <t>STUDIJSKI PROGRAM</t>
    </r>
    <r>
      <rPr>
        <b/>
        <sz val="10"/>
        <rFont val="Arial"/>
        <family val="2"/>
      </rPr>
      <t>: ENERGETIKA I AUTOMATIKA</t>
    </r>
  </si>
  <si>
    <r>
      <t>PREDMET</t>
    </r>
    <r>
      <rPr>
        <sz val="10"/>
        <rFont val="Arial"/>
        <family val="2"/>
      </rPr>
      <t>: Energetska elektronika                  Godina studija: III                       Semestar: Ljetnji</t>
    </r>
  </si>
  <si>
    <t>Predlog ocjene</t>
  </si>
  <si>
    <t>Domaći zadaci</t>
  </si>
  <si>
    <t>Lab</t>
  </si>
  <si>
    <t>Završni ispit</t>
  </si>
  <si>
    <t>IV</t>
  </si>
  <si>
    <t>Ukupan broj poena</t>
  </si>
  <si>
    <t>DOMAĆI</t>
  </si>
  <si>
    <t>LAB.</t>
  </si>
  <si>
    <t>I-IV</t>
  </si>
  <si>
    <t>I+II</t>
  </si>
  <si>
    <t>Broj indeksa</t>
  </si>
  <si>
    <t>Izaslo</t>
  </si>
  <si>
    <t>Prolaznost</t>
  </si>
  <si>
    <t>Konacna statistika</t>
  </si>
  <si>
    <t>k2</t>
  </si>
  <si>
    <t>k1</t>
  </si>
  <si>
    <t>60-69</t>
  </si>
  <si>
    <t>70-79</t>
  </si>
  <si>
    <t>80-89</t>
  </si>
  <si>
    <t>50-59</t>
  </si>
  <si>
    <t>nakon prvog zavrsnog ispita</t>
  </si>
  <si>
    <t>Kolokvijum</t>
  </si>
  <si>
    <t>K-P</t>
  </si>
  <si>
    <t>K</t>
  </si>
  <si>
    <t>L-I</t>
  </si>
  <si>
    <t>L-II</t>
  </si>
  <si>
    <t>I Kol- stat</t>
  </si>
  <si>
    <t>&gt; 50%</t>
  </si>
  <si>
    <t>&gt;=50%</t>
  </si>
  <si>
    <t>Procenat</t>
  </si>
  <si>
    <t>&gt;90%(38+)</t>
  </si>
  <si>
    <t>&lt;10% (4-)</t>
  </si>
  <si>
    <t>KOLOKVIJUM</t>
  </si>
  <si>
    <t>Kp</t>
  </si>
  <si>
    <t>9</t>
  </si>
  <si>
    <t>53</t>
  </si>
  <si>
    <t>70</t>
  </si>
  <si>
    <t>2011</t>
  </si>
  <si>
    <t>&gt;=21</t>
  </si>
  <si>
    <t>&gt;21</t>
  </si>
  <si>
    <t>&lt;4.2</t>
  </si>
  <si>
    <t>&gt;=37.8</t>
  </si>
  <si>
    <t xml:space="preserve">SARADNIK: </t>
  </si>
  <si>
    <t xml:space="preserve">NASTAVNIK: Prof. dr Vladan Vujičić     </t>
  </si>
  <si>
    <r>
      <t xml:space="preserve">SARADNIK: </t>
    </r>
    <r>
      <rPr>
        <sz val="10"/>
        <rFont val="Arial"/>
        <family val="2"/>
      </rPr>
      <t xml:space="preserve"> 
Mr Martin Ćalasan</t>
    </r>
  </si>
  <si>
    <t>2012</t>
  </si>
  <si>
    <t>68</t>
  </si>
  <si>
    <t>76</t>
  </si>
  <si>
    <t>2013</t>
  </si>
  <si>
    <t>6</t>
  </si>
  <si>
    <t>28</t>
  </si>
  <si>
    <t>MSc Martin Ćalasan</t>
  </si>
  <si>
    <t>2</t>
  </si>
  <si>
    <t>2014</t>
  </si>
  <si>
    <t>7</t>
  </si>
  <si>
    <t>35</t>
  </si>
  <si>
    <t>36</t>
  </si>
  <si>
    <t>43</t>
  </si>
  <si>
    <t>69</t>
  </si>
  <si>
    <t>71</t>
  </si>
  <si>
    <t>73</t>
  </si>
  <si>
    <t>75</t>
  </si>
  <si>
    <t>77</t>
  </si>
  <si>
    <t>3</t>
  </si>
  <si>
    <t>26</t>
  </si>
  <si>
    <t>49</t>
  </si>
  <si>
    <t>52</t>
  </si>
  <si>
    <t>14</t>
  </si>
  <si>
    <t>Studijska 2016/2017 godina</t>
  </si>
  <si>
    <t>1</t>
  </si>
  <si>
    <t>2015</t>
  </si>
  <si>
    <t>10</t>
  </si>
  <si>
    <t>15</t>
  </si>
  <si>
    <t>24</t>
  </si>
  <si>
    <t>30</t>
  </si>
  <si>
    <t>44</t>
  </si>
  <si>
    <t>45</t>
  </si>
  <si>
    <t>46</t>
  </si>
  <si>
    <t>47</t>
  </si>
  <si>
    <t>50</t>
  </si>
  <si>
    <t>62</t>
  </si>
  <si>
    <t>66</t>
  </si>
  <si>
    <t>72</t>
  </si>
  <si>
    <t>81</t>
  </si>
  <si>
    <t>85</t>
  </si>
  <si>
    <t>95</t>
  </si>
  <si>
    <t>9025</t>
  </si>
  <si>
    <t>60</t>
  </si>
  <si>
    <t>89</t>
  </si>
  <si>
    <t>80</t>
  </si>
  <si>
    <t>34</t>
  </si>
  <si>
    <t>Vasilije Raičević</t>
  </si>
  <si>
    <t>Tajra Hadžiosmanović</t>
  </si>
  <si>
    <t>Svetlana Zečević</t>
  </si>
  <si>
    <t>Tijana Devedžić</t>
  </si>
  <si>
    <t>Danko Krstonijević</t>
  </si>
  <si>
    <t>Andrej Jokić</t>
  </si>
  <si>
    <t>Danilo Lutovac</t>
  </si>
  <si>
    <t>Nina Rakčević</t>
  </si>
  <si>
    <t>Bojana Čvorović</t>
  </si>
  <si>
    <t>Petar Rakočević</t>
  </si>
  <si>
    <t>Nikola Vuković</t>
  </si>
  <si>
    <t>Edin Hot</t>
  </si>
  <si>
    <t>Lazar Poleksić</t>
  </si>
  <si>
    <t>Lazar Lekić</t>
  </si>
  <si>
    <t>Alen Šabotić</t>
  </si>
  <si>
    <t>Miloš Medenica</t>
  </si>
  <si>
    <t>Milena Bojović</t>
  </si>
  <si>
    <t>Kristina Tomović</t>
  </si>
  <si>
    <t>Dragan Bjelica</t>
  </si>
  <si>
    <t>Gojko Ratković</t>
  </si>
  <si>
    <t>Marijana Kračunov</t>
  </si>
  <si>
    <t>Milan Rešetar</t>
  </si>
  <si>
    <t>Milena Bakrač</t>
  </si>
  <si>
    <t>Anđela Kandić</t>
  </si>
  <si>
    <t>Desanka Stevanović</t>
  </si>
  <si>
    <t>Mirza Pijuk</t>
  </si>
  <si>
    <t>Marija Babić</t>
  </si>
  <si>
    <t>Marija Čabarkapa</t>
  </si>
  <si>
    <t>Milica Baštrica</t>
  </si>
  <si>
    <t>Slavko Kovačević</t>
  </si>
  <si>
    <t>Vesna Lješević</t>
  </si>
  <si>
    <t>Ivana Vratnica</t>
  </si>
  <si>
    <t>Danilo Lučić</t>
  </si>
  <si>
    <t>Jelena Vuković</t>
  </si>
  <si>
    <t>Pavle Krsmanović</t>
  </si>
  <si>
    <t>Dragana Miladinović</t>
  </si>
  <si>
    <t>Marija Vuković</t>
  </si>
  <si>
    <t>Anđela Spasojević</t>
  </si>
  <si>
    <t>Stefan Tomović</t>
  </si>
  <si>
    <t>Mia Mišković</t>
  </si>
  <si>
    <t>Jasmin Gutić</t>
  </si>
  <si>
    <t>Nikola Zirojević</t>
  </si>
  <si>
    <t>Ivona Vranić</t>
  </si>
  <si>
    <t>Jovan Đurković</t>
  </si>
  <si>
    <t>Ivana Nišavić</t>
  </si>
  <si>
    <t>Vladan Svrkota</t>
  </si>
  <si>
    <t>Vladimir Mrdak</t>
  </si>
  <si>
    <t>Kristina Šaranović</t>
  </si>
  <si>
    <t>Almedina Kaluđerović</t>
  </si>
  <si>
    <t>Vladimir Vuletić</t>
  </si>
  <si>
    <t>Eldin Krčiković</t>
  </si>
  <si>
    <t>Vladimir Vujošević</t>
  </si>
  <si>
    <t>Igor Čarapić</t>
  </si>
  <si>
    <t>Nikola Radonjić</t>
  </si>
  <si>
    <t>Rezultati kolokvijuma iz ENERGETSKE ELEKTRONIKE (ETR)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</si>
</sst>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dd/mm/yy"/>
    <numFmt numFmtId="197" formatCode="0.0;;"/>
    <numFmt numFmtId="198" formatCode="0.0;\-0;0"/>
    <numFmt numFmtId="199" formatCode="0.0%"/>
    <numFmt numFmtId="200" formatCode="0.0;0;"/>
    <numFmt numFmtId="201" formatCode="0.0"/>
    <numFmt numFmtId="202" formatCode="mm/dd/yy"/>
    <numFmt numFmtId="203" formatCode="mmm/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;;#"/>
    <numFmt numFmtId="208" formatCode="0;\-0;0"/>
    <numFmt numFmtId="209" formatCode="0.0;\-0.0;0.0"/>
    <numFmt numFmtId="210" formatCode="0.00;\-0.00;0.00"/>
    <numFmt numFmtId="211" formatCode="[$€-2]\ #,##0.00_);[Red]\([$€-2]\ #,##0.00\)"/>
    <numFmt numFmtId="212" formatCode="[$-409]h:mm:ss\ AM/PM"/>
    <numFmt numFmtId="213" formatCode="[$-409]dddd\,\ mmmm\ dd\,\ yyyy"/>
    <numFmt numFmtId="214" formatCode="00000"/>
    <numFmt numFmtId="215" formatCode="00\-00"/>
    <numFmt numFmtId="216" formatCode="00\-#\100"/>
    <numFmt numFmtId="217" formatCode="00\-#\1#0#0"/>
    <numFmt numFmtId="218" formatCode="General\ &quot; !!!&quot;"/>
    <numFmt numFmtId="219" formatCode="General\ &quot;   ?&quot;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2" fillId="0" borderId="14" xfId="0" applyFont="1" applyBorder="1" applyAlignment="1">
      <alignment vertical="center"/>
    </xf>
    <xf numFmtId="0" fontId="0" fillId="0" borderId="15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" fillId="0" borderId="16" xfId="0" applyFont="1" applyBorder="1" applyAlignment="1">
      <alignment horizontal="left" indent="1"/>
    </xf>
    <xf numFmtId="0" fontId="8" fillId="0" borderId="0" xfId="0" applyFont="1" applyFill="1" applyBorder="1" applyAlignment="1">
      <alignment horizontal="center"/>
    </xf>
    <xf numFmtId="0" fontId="1" fillId="35" borderId="17" xfId="0" applyFont="1" applyFill="1" applyBorder="1" applyAlignment="1" applyProtection="1">
      <alignment horizontal="center"/>
      <protection locked="0"/>
    </xf>
    <xf numFmtId="0" fontId="1" fillId="35" borderId="18" xfId="0" applyFon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vertical="center"/>
    </xf>
    <xf numFmtId="215" fontId="1" fillId="35" borderId="20" xfId="0" applyNumberFormat="1" applyFont="1" applyFill="1" applyBorder="1" applyAlignment="1" applyProtection="1">
      <alignment horizontal="center"/>
      <protection locked="0"/>
    </xf>
    <xf numFmtId="215" fontId="1" fillId="35" borderId="21" xfId="0" applyNumberFormat="1" applyFont="1" applyFill="1" applyBorder="1" applyAlignment="1" applyProtection="1">
      <alignment horizontal="center"/>
      <protection locked="0"/>
    </xf>
    <xf numFmtId="216" fontId="1" fillId="35" borderId="22" xfId="0" applyNumberFormat="1" applyFont="1" applyFill="1" applyBorder="1" applyAlignment="1" applyProtection="1">
      <alignment horizontal="center"/>
      <protection locked="0"/>
    </xf>
    <xf numFmtId="217" fontId="1" fillId="0" borderId="0" xfId="0" applyNumberFormat="1" applyFont="1" applyFill="1" applyBorder="1" applyAlignment="1" applyProtection="1">
      <alignment horizontal="center"/>
      <protection locked="0"/>
    </xf>
    <xf numFmtId="0" fontId="14" fillId="36" borderId="23" xfId="0" applyFont="1" applyFill="1" applyBorder="1" applyAlignment="1">
      <alignment vertical="center"/>
    </xf>
    <xf numFmtId="0" fontId="1" fillId="36" borderId="23" xfId="0" applyFont="1" applyFill="1" applyBorder="1" applyAlignment="1">
      <alignment horizontal="center"/>
    </xf>
    <xf numFmtId="0" fontId="1" fillId="36" borderId="23" xfId="0" applyFont="1" applyFill="1" applyBorder="1" applyAlignment="1">
      <alignment/>
    </xf>
    <xf numFmtId="1" fontId="1" fillId="36" borderId="23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0" fontId="11" fillId="0" borderId="25" xfId="0" applyFont="1" applyBorder="1" applyAlignment="1">
      <alignment vertical="center"/>
    </xf>
    <xf numFmtId="0" fontId="1" fillId="35" borderId="27" xfId="0" applyFont="1" applyFill="1" applyBorder="1" applyAlignment="1" applyProtection="1">
      <alignment horizontal="center"/>
      <protection locked="0"/>
    </xf>
    <xf numFmtId="0" fontId="1" fillId="35" borderId="28" xfId="0" applyFont="1" applyFill="1" applyBorder="1" applyAlignment="1" applyProtection="1">
      <alignment horizontal="center"/>
      <protection locked="0"/>
    </xf>
    <xf numFmtId="0" fontId="1" fillId="35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left" wrapText="1"/>
      <protection locked="0"/>
    </xf>
    <xf numFmtId="0" fontId="20" fillId="0" borderId="0" xfId="0" applyFont="1" applyAlignment="1">
      <alignment horizontal="left"/>
    </xf>
    <xf numFmtId="0" fontId="1" fillId="0" borderId="13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17" fillId="0" borderId="34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0" fontId="0" fillId="0" borderId="0" xfId="0" applyNumberFormat="1" applyAlignment="1">
      <alignment/>
    </xf>
    <xf numFmtId="201" fontId="0" fillId="0" borderId="37" xfId="0" applyNumberFormat="1" applyBorder="1" applyAlignment="1">
      <alignment horizontal="center"/>
    </xf>
    <xf numFmtId="201" fontId="0" fillId="0" borderId="13" xfId="0" applyNumberFormat="1" applyBorder="1" applyAlignment="1">
      <alignment horizontal="center"/>
    </xf>
    <xf numFmtId="201" fontId="0" fillId="0" borderId="17" xfId="0" applyNumberFormat="1" applyBorder="1" applyAlignment="1">
      <alignment horizontal="center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0" fontId="1" fillId="0" borderId="39" xfId="59" applyFont="1" applyFill="1" applyBorder="1" applyAlignment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left" wrapText="1"/>
      <protection locked="0"/>
    </xf>
    <xf numFmtId="0" fontId="1" fillId="0" borderId="40" xfId="59" applyFont="1" applyFill="1" applyBorder="1" applyAlignment="1">
      <alignment horizontal="center" vertical="center" wrapText="1"/>
      <protection/>
    </xf>
    <xf numFmtId="0" fontId="1" fillId="0" borderId="41" xfId="59" applyFont="1" applyFill="1" applyBorder="1" applyAlignment="1">
      <alignment horizontal="center" vertical="center" wrapText="1"/>
      <protection/>
    </xf>
    <xf numFmtId="0" fontId="1" fillId="0" borderId="41" xfId="59" applyFont="1" applyFill="1" applyBorder="1" applyAlignment="1">
      <alignment vertical="center" wrapText="1"/>
      <protection/>
    </xf>
    <xf numFmtId="0" fontId="1" fillId="0" borderId="39" xfId="59" applyFont="1" applyFill="1" applyBorder="1" applyAlignment="1">
      <alignment vertical="center" wrapText="1"/>
      <protection/>
    </xf>
    <xf numFmtId="0" fontId="1" fillId="0" borderId="42" xfId="0" applyFont="1" applyBorder="1" applyAlignment="1" applyProtection="1">
      <alignment/>
      <protection locked="0"/>
    </xf>
    <xf numFmtId="0" fontId="1" fillId="0" borderId="43" xfId="0" applyFont="1" applyBorder="1" applyAlignment="1" applyProtection="1">
      <alignment/>
      <protection locked="0"/>
    </xf>
    <xf numFmtId="0" fontId="1" fillId="0" borderId="2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46" xfId="0" applyFont="1" applyBorder="1" applyAlignment="1" applyProtection="1">
      <alignment/>
      <protection locked="0"/>
    </xf>
    <xf numFmtId="199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6" xfId="0" applyFont="1" applyBorder="1" applyAlignment="1">
      <alignment/>
    </xf>
    <xf numFmtId="9" fontId="1" fillId="0" borderId="43" xfId="0" applyNumberFormat="1" applyFont="1" applyBorder="1" applyAlignment="1" applyProtection="1">
      <alignment horizontal="center"/>
      <protection locked="0"/>
    </xf>
    <xf numFmtId="199" fontId="1" fillId="0" borderId="23" xfId="0" applyNumberFormat="1" applyFont="1" applyBorder="1" applyAlignment="1">
      <alignment horizontal="center"/>
    </xf>
    <xf numFmtId="199" fontId="1" fillId="0" borderId="44" xfId="0" applyNumberFormat="1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0" fillId="33" borderId="0" xfId="0" applyFill="1" applyAlignment="1">
      <alignment horizontal="right"/>
    </xf>
    <xf numFmtId="49" fontId="4" fillId="0" borderId="23" xfId="0" applyNumberFormat="1" applyFont="1" applyFill="1" applyBorder="1" applyAlignment="1" applyProtection="1">
      <alignment horizontal="center" wrapText="1"/>
      <protection locked="0"/>
    </xf>
    <xf numFmtId="49" fontId="4" fillId="0" borderId="18" xfId="0" applyNumberFormat="1" applyFont="1" applyFill="1" applyBorder="1" applyAlignment="1" applyProtection="1">
      <alignment horizontal="center" wrapText="1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1" fillId="0" borderId="51" xfId="59" applyFont="1" applyFill="1" applyBorder="1" applyAlignment="1">
      <alignment horizontal="center" vertical="center" wrapText="1"/>
      <protection/>
    </xf>
    <xf numFmtId="0" fontId="1" fillId="0" borderId="52" xfId="59" applyFont="1" applyFill="1" applyBorder="1" applyAlignment="1">
      <alignment horizontal="center" vertical="center" wrapText="1"/>
      <protection/>
    </xf>
    <xf numFmtId="201" fontId="1" fillId="0" borderId="51" xfId="58" applyNumberFormat="1" applyFont="1" applyFill="1" applyBorder="1" applyAlignment="1">
      <alignment horizontal="center" vertical="center" wrapText="1"/>
      <protection/>
    </xf>
    <xf numFmtId="0" fontId="1" fillId="0" borderId="53" xfId="59" applyFont="1" applyFill="1" applyBorder="1" applyAlignment="1">
      <alignment horizontal="center" vertical="center" wrapText="1"/>
      <protection/>
    </xf>
    <xf numFmtId="201" fontId="0" fillId="0" borderId="13" xfId="0" applyNumberFormat="1" applyFont="1" applyBorder="1" applyAlignment="1" applyProtection="1">
      <alignment horizontal="center"/>
      <protection/>
    </xf>
    <xf numFmtId="201" fontId="0" fillId="0" borderId="15" xfId="0" applyNumberFormat="1" applyFont="1" applyBorder="1" applyAlignment="1" applyProtection="1">
      <alignment horizontal="center"/>
      <protection/>
    </xf>
    <xf numFmtId="0" fontId="1" fillId="0" borderId="54" xfId="0" applyFont="1" applyBorder="1" applyAlignment="1">
      <alignment horizontal="left" indent="1"/>
    </xf>
    <xf numFmtId="0" fontId="1" fillId="0" borderId="55" xfId="0" applyFont="1" applyBorder="1" applyAlignment="1">
      <alignment horizontal="left" indent="1"/>
    </xf>
    <xf numFmtId="0" fontId="0" fillId="0" borderId="55" xfId="0" applyBorder="1" applyAlignment="1">
      <alignment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5" xfId="0" applyNumberFormat="1" applyFont="1" applyBorder="1" applyAlignment="1" applyProtection="1">
      <alignment horizontal="center"/>
      <protection/>
    </xf>
    <xf numFmtId="1" fontId="5" fillId="0" borderId="30" xfId="60" applyNumberFormat="1" applyFont="1" applyFill="1" applyBorder="1" applyAlignment="1" applyProtection="1">
      <alignment horizontal="left" wrapText="1"/>
      <protection locked="0"/>
    </xf>
    <xf numFmtId="0" fontId="5" fillId="0" borderId="30" xfId="60" applyFont="1" applyFill="1" applyBorder="1" applyAlignment="1" applyProtection="1">
      <alignment horizontal="left" wrapText="1"/>
      <protection locked="0"/>
    </xf>
    <xf numFmtId="0" fontId="5" fillId="0" borderId="56" xfId="0" applyFont="1" applyBorder="1" applyAlignment="1">
      <alignment horizontal="center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 locked="0"/>
    </xf>
    <xf numFmtId="0" fontId="5" fillId="0" borderId="57" xfId="0" applyFont="1" applyBorder="1" applyAlignment="1">
      <alignment horizontal="center"/>
    </xf>
    <xf numFmtId="0" fontId="0" fillId="0" borderId="42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>
      <alignment/>
    </xf>
    <xf numFmtId="0" fontId="0" fillId="0" borderId="4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45" xfId="0" applyFill="1" applyBorder="1" applyAlignment="1" applyProtection="1">
      <alignment/>
      <protection locked="0"/>
    </xf>
    <xf numFmtId="199" fontId="0" fillId="0" borderId="25" xfId="0" applyNumberFormat="1" applyBorder="1" applyAlignment="1">
      <alignment/>
    </xf>
    <xf numFmtId="0" fontId="0" fillId="0" borderId="46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99" fontId="0" fillId="0" borderId="26" xfId="0" applyNumberFormat="1" applyBorder="1" applyAlignment="1">
      <alignment/>
    </xf>
    <xf numFmtId="0" fontId="0" fillId="33" borderId="45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25" xfId="0" applyFill="1" applyBorder="1" applyAlignment="1">
      <alignment/>
    </xf>
    <xf numFmtId="201" fontId="0" fillId="0" borderId="15" xfId="0" applyNumberFormat="1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5" fillId="0" borderId="3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2" xfId="0" applyFont="1" applyFill="1" applyBorder="1" applyAlignment="1">
      <alignment horizontal="left"/>
    </xf>
    <xf numFmtId="0" fontId="5" fillId="0" borderId="52" xfId="0" applyFont="1" applyBorder="1" applyAlignment="1">
      <alignment/>
    </xf>
    <xf numFmtId="0" fontId="0" fillId="0" borderId="53" xfId="0" applyBorder="1" applyAlignment="1" applyProtection="1">
      <alignment horizontal="center"/>
      <protection locked="0"/>
    </xf>
    <xf numFmtId="0" fontId="1" fillId="0" borderId="58" xfId="59" applyFont="1" applyFill="1" applyBorder="1" applyAlignment="1">
      <alignment horizontal="center" vertical="center" wrapText="1"/>
      <protection/>
    </xf>
    <xf numFmtId="0" fontId="4" fillId="0" borderId="57" xfId="0" applyNumberFormat="1" applyFont="1" applyFill="1" applyBorder="1" applyAlignment="1" applyProtection="1">
      <alignment horizontal="center" wrapText="1"/>
      <protection locked="0"/>
    </xf>
    <xf numFmtId="0" fontId="4" fillId="0" borderId="56" xfId="0" applyNumberFormat="1" applyFont="1" applyFill="1" applyBorder="1" applyAlignment="1" applyProtection="1">
      <alignment horizontal="center" wrapText="1"/>
      <protection locked="0"/>
    </xf>
    <xf numFmtId="0" fontId="5" fillId="0" borderId="56" xfId="0" applyNumberFormat="1" applyFont="1" applyFill="1" applyBorder="1" applyAlignment="1" applyProtection="1">
      <alignment horizontal="center"/>
      <protection locked="0"/>
    </xf>
    <xf numFmtId="0" fontId="1" fillId="0" borderId="13" xfId="59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center" wrapText="1"/>
      <protection locked="0"/>
    </xf>
    <xf numFmtId="0" fontId="56" fillId="0" borderId="43" xfId="0" applyFont="1" applyBorder="1" applyAlignment="1" applyProtection="1">
      <alignment horizontal="center"/>
      <protection locked="0"/>
    </xf>
    <xf numFmtId="0" fontId="56" fillId="0" borderId="23" xfId="0" applyFont="1" applyBorder="1" applyAlignment="1" applyProtection="1">
      <alignment horizontal="center"/>
      <protection locked="0"/>
    </xf>
    <xf numFmtId="0" fontId="5" fillId="0" borderId="44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ont="1" applyBorder="1" applyAlignment="1">
      <alignment/>
    </xf>
    <xf numFmtId="0" fontId="1" fillId="0" borderId="48" xfId="59" applyFont="1" applyFill="1" applyBorder="1" applyAlignment="1">
      <alignment horizontal="center" vertical="center" wrapText="1"/>
      <protection/>
    </xf>
    <xf numFmtId="0" fontId="1" fillId="0" borderId="50" xfId="59" applyFont="1" applyFill="1" applyBorder="1" applyAlignment="1">
      <alignment horizontal="center" vertical="center" wrapText="1"/>
      <protection/>
    </xf>
    <xf numFmtId="0" fontId="1" fillId="0" borderId="59" xfId="59" applyFont="1" applyFill="1" applyBorder="1" applyAlignment="1">
      <alignment horizontal="center" vertical="center" wrapText="1"/>
      <protection/>
    </xf>
    <xf numFmtId="0" fontId="1" fillId="0" borderId="60" xfId="59" applyFont="1" applyFill="1" applyBorder="1" applyAlignment="1">
      <alignment horizontal="center" vertical="center" wrapText="1"/>
      <protection/>
    </xf>
    <xf numFmtId="0" fontId="1" fillId="0" borderId="61" xfId="59" applyFont="1" applyFill="1" applyBorder="1" applyAlignment="1">
      <alignment horizontal="center" vertical="center" wrapText="1"/>
      <protection/>
    </xf>
    <xf numFmtId="0" fontId="1" fillId="0" borderId="59" xfId="58" applyFont="1" applyFill="1" applyBorder="1" applyAlignment="1">
      <alignment horizontal="center" vertical="center" wrapText="1"/>
      <protection/>
    </xf>
    <xf numFmtId="0" fontId="1" fillId="0" borderId="61" xfId="58" applyFont="1" applyFill="1" applyBorder="1" applyAlignment="1">
      <alignment horizontal="center" vertical="center" wrapText="1"/>
      <protection/>
    </xf>
    <xf numFmtId="0" fontId="1" fillId="0" borderId="62" xfId="58" applyFont="1" applyFill="1" applyBorder="1" applyAlignment="1">
      <alignment horizontal="center" vertical="center" wrapText="1"/>
      <protection/>
    </xf>
    <xf numFmtId="0" fontId="0" fillId="0" borderId="63" xfId="0" applyBorder="1" applyAlignment="1">
      <alignment horizontal="left" indent="1"/>
    </xf>
    <xf numFmtId="0" fontId="0" fillId="0" borderId="47" xfId="0" applyBorder="1" applyAlignment="1">
      <alignment horizontal="left" indent="1"/>
    </xf>
    <xf numFmtId="0" fontId="0" fillId="0" borderId="64" xfId="0" applyBorder="1" applyAlignment="1">
      <alignment horizontal="left" indent="1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 indent="1"/>
    </xf>
    <xf numFmtId="0" fontId="1" fillId="0" borderId="67" xfId="0" applyFont="1" applyBorder="1" applyAlignment="1">
      <alignment horizontal="left" vertical="center" wrapText="1" indent="1"/>
    </xf>
    <xf numFmtId="0" fontId="1" fillId="0" borderId="68" xfId="0" applyFont="1" applyBorder="1" applyAlignment="1">
      <alignment horizontal="left" vertical="center" wrapText="1" indent="1"/>
    </xf>
    <xf numFmtId="0" fontId="0" fillId="0" borderId="13" xfId="0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0" fillId="0" borderId="54" xfId="0" applyBorder="1" applyAlignment="1">
      <alignment horizontal="left" indent="1"/>
    </xf>
    <xf numFmtId="0" fontId="18" fillId="0" borderId="4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6" fillId="0" borderId="42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42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Sheet1" xfId="59"/>
    <cellStyle name="Normal_Studenti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indexed="15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J564"/>
  <sheetViews>
    <sheetView tabSelected="1" zoomScale="80" zoomScaleNormal="80" zoomScalePageLayoutView="0" workbookViewId="0" topLeftCell="A19">
      <selection activeCell="N42" sqref="N42"/>
    </sheetView>
  </sheetViews>
  <sheetFormatPr defaultColWidth="9.140625" defaultRowHeight="12.75"/>
  <cols>
    <col min="1" max="1" width="6.140625" style="1" customWidth="1"/>
    <col min="2" max="2" width="8.00390625" style="1" customWidth="1"/>
    <col min="3" max="3" width="7.421875" style="1" customWidth="1"/>
    <col min="4" max="4" width="21.00390625" style="2" customWidth="1"/>
    <col min="5" max="5" width="4.140625" style="1" customWidth="1"/>
    <col min="6" max="7" width="4.421875" style="1" customWidth="1"/>
    <col min="8" max="8" width="4.28125" style="1" customWidth="1"/>
    <col min="9" max="9" width="5.140625" style="1" customWidth="1"/>
    <col min="10" max="10" width="4.421875" style="1" customWidth="1"/>
    <col min="11" max="11" width="5.140625" style="6" customWidth="1"/>
    <col min="12" max="12" width="5.8515625" style="6" customWidth="1"/>
    <col min="13" max="13" width="8.28125" style="1" customWidth="1"/>
    <col min="14" max="14" width="8.8515625" style="1" customWidth="1"/>
    <col min="15" max="15" width="10.00390625" style="5" customWidth="1"/>
    <col min="16" max="16" width="22.28125" style="12" customWidth="1"/>
    <col min="17" max="17" width="9.140625" style="13" customWidth="1"/>
    <col min="18" max="18" width="10.7109375" style="13" customWidth="1"/>
    <col min="29" max="29" width="13.00390625" style="0" customWidth="1"/>
  </cols>
  <sheetData>
    <row r="1" spans="25:29" ht="15">
      <c r="Y1" s="36" t="s">
        <v>10</v>
      </c>
      <c r="Z1" s="37" t="s">
        <v>0</v>
      </c>
      <c r="AA1" s="37" t="s">
        <v>1</v>
      </c>
      <c r="AB1" s="37" t="s">
        <v>6</v>
      </c>
      <c r="AC1" s="38" t="s">
        <v>11</v>
      </c>
    </row>
    <row r="2" spans="2:29" ht="15" customHeight="1">
      <c r="B2" s="58" t="s">
        <v>194</v>
      </c>
      <c r="Y2" s="54"/>
      <c r="Z2" s="55"/>
      <c r="AA2" s="55"/>
      <c r="AB2" s="55"/>
      <c r="AC2" s="56"/>
    </row>
    <row r="3" spans="5:29" ht="15" customHeight="1" thickBot="1">
      <c r="E3"/>
      <c r="F3"/>
      <c r="G3"/>
      <c r="H3"/>
      <c r="I3"/>
      <c r="J3"/>
      <c r="K3"/>
      <c r="L3"/>
      <c r="M3"/>
      <c r="N3"/>
      <c r="Y3" s="54"/>
      <c r="Z3" s="55"/>
      <c r="AA3" s="55"/>
      <c r="AB3" s="55"/>
      <c r="AC3" s="56"/>
    </row>
    <row r="4" spans="1:29" ht="15.75" customHeight="1" thickBot="1">
      <c r="A4" s="147"/>
      <c r="B4" s="148"/>
      <c r="C4" s="148"/>
      <c r="D4" s="149"/>
      <c r="E4" s="173" t="s">
        <v>50</v>
      </c>
      <c r="F4" s="174"/>
      <c r="G4" s="174"/>
      <c r="H4" s="175"/>
      <c r="I4" s="171" t="s">
        <v>51</v>
      </c>
      <c r="J4" s="172"/>
      <c r="K4" s="176" t="s">
        <v>70</v>
      </c>
      <c r="L4" s="177"/>
      <c r="M4" s="178" t="s">
        <v>52</v>
      </c>
      <c r="N4" s="177"/>
      <c r="O4" s="150"/>
      <c r="P4" s="151"/>
      <c r="Y4" s="42" t="s">
        <v>34</v>
      </c>
      <c r="Z4" s="40" t="s">
        <v>67</v>
      </c>
      <c r="AA4" s="40" t="s">
        <v>66</v>
      </c>
      <c r="AB4" s="40" t="s">
        <v>65</v>
      </c>
      <c r="AC4" s="41" t="s">
        <v>68</v>
      </c>
    </row>
    <row r="5" spans="1:32" s="3" customFormat="1" ht="40.5" customHeight="1" thickBot="1">
      <c r="A5" s="156" t="s">
        <v>2</v>
      </c>
      <c r="B5" s="152" t="s">
        <v>59</v>
      </c>
      <c r="C5" s="82" t="s">
        <v>5</v>
      </c>
      <c r="D5" s="83" t="s">
        <v>3</v>
      </c>
      <c r="E5" s="80" t="s">
        <v>26</v>
      </c>
      <c r="F5" s="81" t="s">
        <v>27</v>
      </c>
      <c r="G5" s="81" t="s">
        <v>28</v>
      </c>
      <c r="H5" s="78" t="s">
        <v>53</v>
      </c>
      <c r="I5" s="80" t="s">
        <v>73</v>
      </c>
      <c r="J5" s="78" t="s">
        <v>74</v>
      </c>
      <c r="K5" s="80" t="s">
        <v>72</v>
      </c>
      <c r="L5" s="78" t="s">
        <v>71</v>
      </c>
      <c r="M5" s="111" t="s">
        <v>29</v>
      </c>
      <c r="N5" s="112" t="s">
        <v>30</v>
      </c>
      <c r="O5" s="113" t="s">
        <v>54</v>
      </c>
      <c r="P5" s="114" t="s">
        <v>49</v>
      </c>
      <c r="Q5" s="14"/>
      <c r="U5" s="105" t="s">
        <v>64</v>
      </c>
      <c r="V5" s="105" t="s">
        <v>63</v>
      </c>
      <c r="W5" s="105" t="s">
        <v>30</v>
      </c>
      <c r="X5" s="105" t="s">
        <v>29</v>
      </c>
      <c r="Y5" s="43"/>
      <c r="Z5" s="39"/>
      <c r="AA5" s="39"/>
      <c r="AB5" s="39"/>
      <c r="AC5" s="39"/>
      <c r="AE5"/>
      <c r="AF5"/>
    </row>
    <row r="6" spans="1:24" ht="15" customHeight="1">
      <c r="A6" s="157">
        <v>1</v>
      </c>
      <c r="B6" s="153" t="s">
        <v>118</v>
      </c>
      <c r="C6" s="107" t="s">
        <v>119</v>
      </c>
      <c r="D6" s="79" t="s">
        <v>140</v>
      </c>
      <c r="E6" s="125"/>
      <c r="F6" s="110"/>
      <c r="G6" s="110"/>
      <c r="H6" s="145"/>
      <c r="I6" s="158"/>
      <c r="J6" s="159"/>
      <c r="K6" s="128"/>
      <c r="L6" s="69"/>
      <c r="M6" s="115"/>
      <c r="N6" s="75"/>
      <c r="O6" s="120">
        <f>SUM(E6:J6,IF(L6="",K6,L6),IF(N6="",M6,N6))</f>
        <v>0</v>
      </c>
      <c r="P6" s="117"/>
      <c r="Q6" s="15"/>
      <c r="R6"/>
      <c r="S6" s="35"/>
      <c r="U6">
        <f aca="true" t="shared" si="0" ref="U6:V21">IF(K6&lt;&gt;"",1,0)</f>
        <v>0</v>
      </c>
      <c r="V6">
        <f t="shared" si="0"/>
        <v>0</v>
      </c>
      <c r="W6">
        <f>IF(N6&lt;&gt;"",1,0)</f>
        <v>0</v>
      </c>
      <c r="X6">
        <f>IF(M6&lt;&gt;"",1,0)</f>
        <v>0</v>
      </c>
    </row>
    <row r="7" spans="1:24" ht="15">
      <c r="A7" s="157">
        <v>2</v>
      </c>
      <c r="B7" s="154" t="s">
        <v>112</v>
      </c>
      <c r="C7" s="106" t="s">
        <v>119</v>
      </c>
      <c r="D7" s="57" t="s">
        <v>141</v>
      </c>
      <c r="E7" s="126">
        <v>1</v>
      </c>
      <c r="F7" s="108">
        <v>1</v>
      </c>
      <c r="G7" s="108">
        <v>1</v>
      </c>
      <c r="H7" s="146">
        <v>1</v>
      </c>
      <c r="I7" s="160">
        <v>2.3</v>
      </c>
      <c r="J7" s="161">
        <v>1</v>
      </c>
      <c r="K7" s="124">
        <v>13</v>
      </c>
      <c r="L7" s="68">
        <v>29</v>
      </c>
      <c r="M7" s="116">
        <v>14</v>
      </c>
      <c r="N7" s="76"/>
      <c r="O7" s="121">
        <f>SUM(E7:J7,IF(L7="",K7,L7),IF(N7="",M7,N7))</f>
        <v>50.3</v>
      </c>
      <c r="P7" s="118"/>
      <c r="Q7"/>
      <c r="R7"/>
      <c r="U7">
        <f t="shared" si="0"/>
        <v>1</v>
      </c>
      <c r="V7">
        <f t="shared" si="0"/>
        <v>1</v>
      </c>
      <c r="W7">
        <f aca="true" t="shared" si="1" ref="W7:W59">IF(N7&lt;&gt;"",1,0)</f>
        <v>0</v>
      </c>
      <c r="X7">
        <f aca="true" t="shared" si="2" ref="X7:X59">IF(M7&lt;&gt;"",1,0)</f>
        <v>1</v>
      </c>
    </row>
    <row r="8" spans="1:24" ht="15">
      <c r="A8" s="157">
        <v>3</v>
      </c>
      <c r="B8" s="154" t="s">
        <v>98</v>
      </c>
      <c r="C8" s="106" t="s">
        <v>119</v>
      </c>
      <c r="D8" s="57" t="s">
        <v>142</v>
      </c>
      <c r="E8" s="126">
        <v>1</v>
      </c>
      <c r="F8" s="108">
        <v>1</v>
      </c>
      <c r="G8" s="108">
        <v>1</v>
      </c>
      <c r="H8" s="146">
        <v>1</v>
      </c>
      <c r="I8" s="160">
        <v>2.4</v>
      </c>
      <c r="J8" s="161">
        <v>1</v>
      </c>
      <c r="K8" s="124">
        <v>32</v>
      </c>
      <c r="L8" s="68"/>
      <c r="M8" s="116">
        <v>5</v>
      </c>
      <c r="N8" s="76">
        <v>35</v>
      </c>
      <c r="O8" s="121">
        <f aca="true" t="shared" si="3" ref="O8:O59">SUM(E8:J8,IF(L8="",K8,L8),IF(N8="",M8,N8))</f>
        <v>74.4</v>
      </c>
      <c r="P8" s="118"/>
      <c r="Q8"/>
      <c r="R8"/>
      <c r="U8">
        <f t="shared" si="0"/>
        <v>1</v>
      </c>
      <c r="V8">
        <f t="shared" si="0"/>
        <v>0</v>
      </c>
      <c r="W8">
        <f t="shared" si="1"/>
        <v>1</v>
      </c>
      <c r="X8">
        <f t="shared" si="2"/>
        <v>1</v>
      </c>
    </row>
    <row r="9" spans="1:24" ht="15">
      <c r="A9" s="157">
        <v>4</v>
      </c>
      <c r="B9" s="154" t="s">
        <v>103</v>
      </c>
      <c r="C9" s="106" t="s">
        <v>119</v>
      </c>
      <c r="D9" s="122" t="s">
        <v>143</v>
      </c>
      <c r="E9" s="126">
        <v>1</v>
      </c>
      <c r="F9" s="108">
        <v>1</v>
      </c>
      <c r="G9" s="108">
        <v>1</v>
      </c>
      <c r="H9" s="146">
        <v>1</v>
      </c>
      <c r="I9" s="160">
        <v>2.1</v>
      </c>
      <c r="J9" s="161">
        <v>1</v>
      </c>
      <c r="K9" s="124">
        <v>34</v>
      </c>
      <c r="L9" s="68"/>
      <c r="M9" s="116">
        <v>19</v>
      </c>
      <c r="N9" s="76"/>
      <c r="O9" s="121">
        <f t="shared" si="3"/>
        <v>60.1</v>
      </c>
      <c r="P9" s="118"/>
      <c r="Q9"/>
      <c r="R9"/>
      <c r="U9">
        <f t="shared" si="0"/>
        <v>1</v>
      </c>
      <c r="V9">
        <f t="shared" si="0"/>
        <v>0</v>
      </c>
      <c r="W9">
        <f t="shared" si="1"/>
        <v>0</v>
      </c>
      <c r="X9">
        <f t="shared" si="2"/>
        <v>1</v>
      </c>
    </row>
    <row r="10" spans="1:24" ht="15">
      <c r="A10" s="157">
        <v>5</v>
      </c>
      <c r="B10" s="154" t="s">
        <v>83</v>
      </c>
      <c r="C10" s="106" t="s">
        <v>119</v>
      </c>
      <c r="D10" s="123" t="s">
        <v>144</v>
      </c>
      <c r="E10" s="127">
        <v>1</v>
      </c>
      <c r="F10" s="109">
        <v>1</v>
      </c>
      <c r="G10" s="109">
        <v>1</v>
      </c>
      <c r="H10" s="146"/>
      <c r="I10" s="160">
        <v>2.1</v>
      </c>
      <c r="J10" s="161">
        <v>1</v>
      </c>
      <c r="K10" s="124">
        <v>19</v>
      </c>
      <c r="L10" s="70"/>
      <c r="M10" s="116">
        <v>0</v>
      </c>
      <c r="N10" s="77"/>
      <c r="O10" s="121">
        <f t="shared" si="3"/>
        <v>25.1</v>
      </c>
      <c r="P10" s="118"/>
      <c r="Q10"/>
      <c r="R10"/>
      <c r="U10">
        <f t="shared" si="0"/>
        <v>1</v>
      </c>
      <c r="V10">
        <f t="shared" si="0"/>
        <v>0</v>
      </c>
      <c r="W10">
        <f t="shared" si="1"/>
        <v>0</v>
      </c>
      <c r="X10">
        <f t="shared" si="2"/>
        <v>1</v>
      </c>
    </row>
    <row r="11" spans="1:24" ht="15">
      <c r="A11" s="157">
        <v>6</v>
      </c>
      <c r="B11" s="154" t="s">
        <v>120</v>
      </c>
      <c r="C11" s="106" t="s">
        <v>119</v>
      </c>
      <c r="D11" s="57" t="s">
        <v>145</v>
      </c>
      <c r="E11" s="126">
        <v>1</v>
      </c>
      <c r="F11" s="108">
        <v>1</v>
      </c>
      <c r="G11" s="108">
        <v>1</v>
      </c>
      <c r="H11" s="146">
        <v>1</v>
      </c>
      <c r="I11" s="160">
        <v>2.3</v>
      </c>
      <c r="J11" s="161">
        <v>1</v>
      </c>
      <c r="K11" s="124">
        <v>32</v>
      </c>
      <c r="L11" s="70">
        <v>36</v>
      </c>
      <c r="M11" s="116">
        <v>17.5</v>
      </c>
      <c r="N11" s="76"/>
      <c r="O11" s="121">
        <f t="shared" si="3"/>
        <v>60.8</v>
      </c>
      <c r="P11" s="118"/>
      <c r="Q11"/>
      <c r="R11"/>
      <c r="U11">
        <f t="shared" si="0"/>
        <v>1</v>
      </c>
      <c r="V11">
        <f t="shared" si="0"/>
        <v>1</v>
      </c>
      <c r="W11">
        <f t="shared" si="1"/>
        <v>0</v>
      </c>
      <c r="X11">
        <f t="shared" si="2"/>
        <v>1</v>
      </c>
    </row>
    <row r="12" spans="1:24" ht="15">
      <c r="A12" s="157">
        <v>7</v>
      </c>
      <c r="B12" s="154" t="s">
        <v>116</v>
      </c>
      <c r="C12" s="106" t="s">
        <v>119</v>
      </c>
      <c r="D12" s="57" t="s">
        <v>146</v>
      </c>
      <c r="E12" s="126">
        <v>1</v>
      </c>
      <c r="F12" s="108">
        <v>1</v>
      </c>
      <c r="G12" s="108">
        <v>1</v>
      </c>
      <c r="H12" s="146">
        <v>1</v>
      </c>
      <c r="I12" s="160">
        <v>2.3</v>
      </c>
      <c r="J12" s="161">
        <v>1</v>
      </c>
      <c r="K12" s="124"/>
      <c r="L12" s="68">
        <v>23</v>
      </c>
      <c r="M12" s="116"/>
      <c r="N12" s="76"/>
      <c r="O12" s="121">
        <f t="shared" si="3"/>
        <v>30.3</v>
      </c>
      <c r="P12" s="118"/>
      <c r="Q12"/>
      <c r="R12"/>
      <c r="U12">
        <f t="shared" si="0"/>
        <v>0</v>
      </c>
      <c r="V12">
        <f t="shared" si="0"/>
        <v>1</v>
      </c>
      <c r="W12">
        <f t="shared" si="1"/>
        <v>0</v>
      </c>
      <c r="X12">
        <f t="shared" si="2"/>
        <v>0</v>
      </c>
    </row>
    <row r="13" spans="1:24" ht="15">
      <c r="A13" s="157">
        <v>8</v>
      </c>
      <c r="B13" s="154" t="s">
        <v>121</v>
      </c>
      <c r="C13" s="106" t="s">
        <v>119</v>
      </c>
      <c r="D13" s="57" t="s">
        <v>147</v>
      </c>
      <c r="E13" s="126">
        <v>1</v>
      </c>
      <c r="F13" s="108">
        <v>1</v>
      </c>
      <c r="G13" s="108">
        <v>1</v>
      </c>
      <c r="H13" s="146">
        <v>1</v>
      </c>
      <c r="I13" s="160">
        <v>2.3</v>
      </c>
      <c r="J13" s="161">
        <v>1</v>
      </c>
      <c r="K13" s="124"/>
      <c r="L13" s="68">
        <v>27</v>
      </c>
      <c r="M13" s="116">
        <v>0</v>
      </c>
      <c r="N13" s="76">
        <v>16</v>
      </c>
      <c r="O13" s="121">
        <f t="shared" si="3"/>
        <v>50.3</v>
      </c>
      <c r="P13" s="119"/>
      <c r="Q13"/>
      <c r="R13"/>
      <c r="U13">
        <f t="shared" si="0"/>
        <v>0</v>
      </c>
      <c r="V13">
        <f t="shared" si="0"/>
        <v>1</v>
      </c>
      <c r="W13">
        <f t="shared" si="1"/>
        <v>1</v>
      </c>
      <c r="X13">
        <f t="shared" si="2"/>
        <v>1</v>
      </c>
    </row>
    <row r="14" spans="1:24" ht="15">
      <c r="A14" s="157">
        <v>9</v>
      </c>
      <c r="B14" s="154" t="s">
        <v>122</v>
      </c>
      <c r="C14" s="106" t="s">
        <v>119</v>
      </c>
      <c r="D14" s="57" t="s">
        <v>148</v>
      </c>
      <c r="E14" s="126">
        <v>1</v>
      </c>
      <c r="F14" s="108">
        <v>1</v>
      </c>
      <c r="G14" s="108">
        <v>1</v>
      </c>
      <c r="H14" s="146">
        <v>1</v>
      </c>
      <c r="I14" s="160">
        <v>2.7</v>
      </c>
      <c r="J14" s="161">
        <v>1</v>
      </c>
      <c r="K14" s="124">
        <v>22</v>
      </c>
      <c r="L14" s="68"/>
      <c r="M14" s="116">
        <v>10</v>
      </c>
      <c r="N14" s="76">
        <v>14</v>
      </c>
      <c r="O14" s="121">
        <f t="shared" si="3"/>
        <v>43.7</v>
      </c>
      <c r="P14" s="118"/>
      <c r="Q14"/>
      <c r="R14"/>
      <c r="U14">
        <f t="shared" si="0"/>
        <v>1</v>
      </c>
      <c r="V14">
        <f t="shared" si="0"/>
        <v>0</v>
      </c>
      <c r="W14">
        <f t="shared" si="1"/>
        <v>1</v>
      </c>
      <c r="X14">
        <f t="shared" si="2"/>
        <v>1</v>
      </c>
    </row>
    <row r="15" spans="1:24" ht="15">
      <c r="A15" s="157">
        <v>10</v>
      </c>
      <c r="B15" s="154" t="s">
        <v>99</v>
      </c>
      <c r="C15" s="106" t="s">
        <v>119</v>
      </c>
      <c r="D15" s="123" t="s">
        <v>149</v>
      </c>
      <c r="E15" s="126">
        <v>1</v>
      </c>
      <c r="F15" s="108">
        <v>1</v>
      </c>
      <c r="G15" s="108"/>
      <c r="H15" s="146"/>
      <c r="I15" s="160">
        <v>2.3</v>
      </c>
      <c r="J15" s="161">
        <v>1</v>
      </c>
      <c r="K15" s="124"/>
      <c r="L15" s="68">
        <v>25</v>
      </c>
      <c r="M15" s="116"/>
      <c r="N15" s="76">
        <v>8</v>
      </c>
      <c r="O15" s="121">
        <f t="shared" si="3"/>
        <v>38.3</v>
      </c>
      <c r="P15" s="118"/>
      <c r="Q15"/>
      <c r="R15"/>
      <c r="U15">
        <f t="shared" si="0"/>
        <v>0</v>
      </c>
      <c r="V15">
        <f t="shared" si="0"/>
        <v>1</v>
      </c>
      <c r="W15">
        <f t="shared" si="1"/>
        <v>1</v>
      </c>
      <c r="X15">
        <f t="shared" si="2"/>
        <v>0</v>
      </c>
    </row>
    <row r="16" spans="1:24" ht="15">
      <c r="A16" s="157">
        <v>11</v>
      </c>
      <c r="B16" s="154" t="s">
        <v>123</v>
      </c>
      <c r="C16" s="106" t="s">
        <v>119</v>
      </c>
      <c r="D16" s="57" t="s">
        <v>150</v>
      </c>
      <c r="E16" s="126">
        <v>1</v>
      </c>
      <c r="F16" s="108">
        <v>1</v>
      </c>
      <c r="G16" s="108">
        <v>1</v>
      </c>
      <c r="H16" s="146">
        <v>1</v>
      </c>
      <c r="I16" s="160">
        <v>2.3</v>
      </c>
      <c r="J16" s="161">
        <v>1</v>
      </c>
      <c r="K16" s="124">
        <v>25</v>
      </c>
      <c r="L16" s="68"/>
      <c r="M16" s="116">
        <v>8</v>
      </c>
      <c r="N16" s="76">
        <v>28</v>
      </c>
      <c r="O16" s="121">
        <f t="shared" si="3"/>
        <v>60.3</v>
      </c>
      <c r="P16" s="118"/>
      <c r="Q16"/>
      <c r="R16"/>
      <c r="U16">
        <f t="shared" si="0"/>
        <v>1</v>
      </c>
      <c r="V16">
        <f t="shared" si="0"/>
        <v>0</v>
      </c>
      <c r="W16">
        <f t="shared" si="1"/>
        <v>1</v>
      </c>
      <c r="X16">
        <f t="shared" si="2"/>
        <v>1</v>
      </c>
    </row>
    <row r="17" spans="1:24" ht="15">
      <c r="A17" s="157">
        <v>12</v>
      </c>
      <c r="B17" s="154" t="s">
        <v>105</v>
      </c>
      <c r="C17" s="106" t="s">
        <v>119</v>
      </c>
      <c r="D17" s="123" t="s">
        <v>151</v>
      </c>
      <c r="E17" s="126">
        <v>1</v>
      </c>
      <c r="F17" s="108">
        <v>1</v>
      </c>
      <c r="G17" s="108">
        <v>1</v>
      </c>
      <c r="H17" s="68">
        <v>1</v>
      </c>
      <c r="I17" s="160">
        <v>2.6</v>
      </c>
      <c r="J17" s="161">
        <v>1</v>
      </c>
      <c r="K17" s="124">
        <v>25</v>
      </c>
      <c r="L17" s="68"/>
      <c r="M17" s="116"/>
      <c r="N17" s="76">
        <v>13</v>
      </c>
      <c r="O17" s="121">
        <f t="shared" si="3"/>
        <v>45.6</v>
      </c>
      <c r="P17" s="118"/>
      <c r="Q17"/>
      <c r="R17"/>
      <c r="U17">
        <f t="shared" si="0"/>
        <v>1</v>
      </c>
      <c r="V17">
        <f t="shared" si="0"/>
        <v>0</v>
      </c>
      <c r="W17">
        <f t="shared" si="1"/>
        <v>1</v>
      </c>
      <c r="X17">
        <f t="shared" si="2"/>
        <v>0</v>
      </c>
    </row>
    <row r="18" spans="1:24" ht="15">
      <c r="A18" s="157">
        <v>13</v>
      </c>
      <c r="B18" s="154" t="s">
        <v>106</v>
      </c>
      <c r="C18" s="106" t="s">
        <v>119</v>
      </c>
      <c r="D18" s="123" t="s">
        <v>152</v>
      </c>
      <c r="E18" s="126">
        <v>1</v>
      </c>
      <c r="F18" s="108">
        <v>1</v>
      </c>
      <c r="G18" s="108">
        <v>1</v>
      </c>
      <c r="H18" s="146">
        <v>1</v>
      </c>
      <c r="I18" s="160">
        <v>2.3</v>
      </c>
      <c r="J18" s="161">
        <v>1</v>
      </c>
      <c r="K18" s="124"/>
      <c r="L18" s="68">
        <v>6</v>
      </c>
      <c r="M18" s="116"/>
      <c r="N18" s="76">
        <v>11</v>
      </c>
      <c r="O18" s="121">
        <f t="shared" si="3"/>
        <v>24.3</v>
      </c>
      <c r="P18" s="119"/>
      <c r="Q18"/>
      <c r="R18"/>
      <c r="U18">
        <f t="shared" si="0"/>
        <v>0</v>
      </c>
      <c r="V18">
        <f t="shared" si="0"/>
        <v>1</v>
      </c>
      <c r="W18">
        <f t="shared" si="1"/>
        <v>1</v>
      </c>
      <c r="X18">
        <f t="shared" si="2"/>
        <v>0</v>
      </c>
    </row>
    <row r="19" spans="1:24" ht="15">
      <c r="A19" s="157">
        <v>14</v>
      </c>
      <c r="B19" s="154" t="s">
        <v>124</v>
      </c>
      <c r="C19" s="106" t="s">
        <v>119</v>
      </c>
      <c r="D19" s="123" t="s">
        <v>153</v>
      </c>
      <c r="E19" s="126">
        <v>1</v>
      </c>
      <c r="F19" s="108">
        <v>1</v>
      </c>
      <c r="G19" s="108"/>
      <c r="H19" s="146">
        <v>1</v>
      </c>
      <c r="I19" s="160">
        <v>2.3</v>
      </c>
      <c r="J19" s="161">
        <v>1</v>
      </c>
      <c r="K19" s="124"/>
      <c r="L19" s="68">
        <v>13</v>
      </c>
      <c r="M19" s="116">
        <v>1</v>
      </c>
      <c r="N19" s="76"/>
      <c r="O19" s="121">
        <f t="shared" si="3"/>
        <v>20.3</v>
      </c>
      <c r="P19" s="118"/>
      <c r="Q19"/>
      <c r="R19"/>
      <c r="U19">
        <f t="shared" si="0"/>
        <v>0</v>
      </c>
      <c r="V19">
        <f t="shared" si="0"/>
        <v>1</v>
      </c>
      <c r="W19">
        <f t="shared" si="1"/>
        <v>0</v>
      </c>
      <c r="X19">
        <f t="shared" si="2"/>
        <v>1</v>
      </c>
    </row>
    <row r="20" spans="1:24" ht="15">
      <c r="A20" s="157">
        <v>15</v>
      </c>
      <c r="B20" s="155" t="s">
        <v>125</v>
      </c>
      <c r="C20" s="106" t="s">
        <v>119</v>
      </c>
      <c r="D20" s="122" t="s">
        <v>154</v>
      </c>
      <c r="E20" s="126">
        <v>1</v>
      </c>
      <c r="F20" s="108">
        <v>1</v>
      </c>
      <c r="G20" s="108">
        <v>1</v>
      </c>
      <c r="H20" s="146">
        <v>1</v>
      </c>
      <c r="I20" s="160">
        <v>2.3</v>
      </c>
      <c r="J20" s="161">
        <v>1</v>
      </c>
      <c r="K20" s="124"/>
      <c r="L20" s="68">
        <v>5</v>
      </c>
      <c r="M20" s="116"/>
      <c r="N20" s="76"/>
      <c r="O20" s="121">
        <f t="shared" si="3"/>
        <v>12.3</v>
      </c>
      <c r="P20" s="118"/>
      <c r="Q20"/>
      <c r="R20"/>
      <c r="U20">
        <f t="shared" si="0"/>
        <v>0</v>
      </c>
      <c r="V20">
        <f t="shared" si="0"/>
        <v>1</v>
      </c>
      <c r="W20">
        <f t="shared" si="1"/>
        <v>0</v>
      </c>
      <c r="X20">
        <f t="shared" si="2"/>
        <v>0</v>
      </c>
    </row>
    <row r="21" spans="1:24" ht="15">
      <c r="A21" s="157">
        <v>16</v>
      </c>
      <c r="B21" s="154" t="s">
        <v>126</v>
      </c>
      <c r="C21" s="106" t="s">
        <v>119</v>
      </c>
      <c r="D21" s="122" t="s">
        <v>155</v>
      </c>
      <c r="E21" s="126">
        <v>1</v>
      </c>
      <c r="F21" s="108">
        <v>1</v>
      </c>
      <c r="G21" s="108">
        <v>1</v>
      </c>
      <c r="H21" s="146">
        <v>1</v>
      </c>
      <c r="I21" s="160">
        <v>2.7</v>
      </c>
      <c r="J21" s="161">
        <v>1</v>
      </c>
      <c r="K21" s="124">
        <v>37</v>
      </c>
      <c r="L21" s="68"/>
      <c r="M21" s="116">
        <v>26</v>
      </c>
      <c r="N21" s="76"/>
      <c r="O21" s="121">
        <f t="shared" si="3"/>
        <v>70.7</v>
      </c>
      <c r="P21" s="118"/>
      <c r="Q21" s="15"/>
      <c r="R21"/>
      <c r="U21">
        <f t="shared" si="0"/>
        <v>1</v>
      </c>
      <c r="V21">
        <f t="shared" si="0"/>
        <v>0</v>
      </c>
      <c r="W21">
        <f t="shared" si="1"/>
        <v>0</v>
      </c>
      <c r="X21">
        <f t="shared" si="2"/>
        <v>1</v>
      </c>
    </row>
    <row r="22" spans="1:24" ht="15">
      <c r="A22" s="157">
        <v>17</v>
      </c>
      <c r="B22" s="154" t="s">
        <v>127</v>
      </c>
      <c r="C22" s="106" t="s">
        <v>119</v>
      </c>
      <c r="D22" s="57" t="s">
        <v>156</v>
      </c>
      <c r="E22" s="126">
        <v>1</v>
      </c>
      <c r="F22" s="108">
        <v>1</v>
      </c>
      <c r="G22" s="108">
        <v>1</v>
      </c>
      <c r="H22" s="146">
        <v>1</v>
      </c>
      <c r="I22" s="160">
        <v>2.3</v>
      </c>
      <c r="J22" s="161">
        <v>1</v>
      </c>
      <c r="K22" s="124"/>
      <c r="L22" s="68">
        <v>24</v>
      </c>
      <c r="M22" s="116">
        <v>15</v>
      </c>
      <c r="N22" s="76">
        <v>20</v>
      </c>
      <c r="O22" s="121">
        <f t="shared" si="3"/>
        <v>51.3</v>
      </c>
      <c r="P22" s="118"/>
      <c r="Q22" s="15"/>
      <c r="R22"/>
      <c r="U22">
        <f aca="true" t="shared" si="4" ref="U22:V59">IF(K22&lt;&gt;"",1,0)</f>
        <v>0</v>
      </c>
      <c r="V22">
        <f t="shared" si="4"/>
        <v>1</v>
      </c>
      <c r="W22">
        <f t="shared" si="1"/>
        <v>1</v>
      </c>
      <c r="X22">
        <f t="shared" si="2"/>
        <v>1</v>
      </c>
    </row>
    <row r="23" spans="1:24" ht="15">
      <c r="A23" s="157">
        <v>18</v>
      </c>
      <c r="B23" s="155" t="s">
        <v>114</v>
      </c>
      <c r="C23" s="106" t="s">
        <v>119</v>
      </c>
      <c r="D23" s="123" t="s">
        <v>157</v>
      </c>
      <c r="E23" s="127">
        <v>1</v>
      </c>
      <c r="F23" s="109">
        <v>1</v>
      </c>
      <c r="G23" s="109">
        <v>1</v>
      </c>
      <c r="H23" s="146">
        <v>1</v>
      </c>
      <c r="I23" s="160">
        <v>2.3</v>
      </c>
      <c r="J23" s="161">
        <v>1</v>
      </c>
      <c r="K23" s="124">
        <v>13</v>
      </c>
      <c r="L23" s="70">
        <v>17</v>
      </c>
      <c r="M23" s="116">
        <v>14</v>
      </c>
      <c r="N23" s="77">
        <v>18</v>
      </c>
      <c r="O23" s="121">
        <f t="shared" si="3"/>
        <v>42.3</v>
      </c>
      <c r="P23" s="118"/>
      <c r="Q23" s="15"/>
      <c r="R23"/>
      <c r="U23">
        <f t="shared" si="4"/>
        <v>1</v>
      </c>
      <c r="V23">
        <f t="shared" si="4"/>
        <v>1</v>
      </c>
      <c r="W23">
        <f t="shared" si="1"/>
        <v>1</v>
      </c>
      <c r="X23">
        <f t="shared" si="2"/>
        <v>1</v>
      </c>
    </row>
    <row r="24" spans="1:24" ht="15">
      <c r="A24" s="157">
        <v>19</v>
      </c>
      <c r="B24" s="154" t="s">
        <v>128</v>
      </c>
      <c r="C24" s="106" t="s">
        <v>119</v>
      </c>
      <c r="D24" s="57" t="s">
        <v>158</v>
      </c>
      <c r="E24" s="126">
        <v>1</v>
      </c>
      <c r="F24" s="108">
        <v>1</v>
      </c>
      <c r="G24" s="108">
        <v>1</v>
      </c>
      <c r="H24" s="146"/>
      <c r="I24" s="160">
        <v>2.3</v>
      </c>
      <c r="J24" s="161">
        <v>1</v>
      </c>
      <c r="K24" s="124"/>
      <c r="L24" s="68">
        <v>16</v>
      </c>
      <c r="M24" s="116"/>
      <c r="N24" s="76"/>
      <c r="O24" s="121">
        <f t="shared" si="3"/>
        <v>22.3</v>
      </c>
      <c r="P24" s="119"/>
      <c r="Q24" s="15"/>
      <c r="R24"/>
      <c r="U24">
        <f t="shared" si="4"/>
        <v>0</v>
      </c>
      <c r="V24">
        <f t="shared" si="4"/>
        <v>1</v>
      </c>
      <c r="W24">
        <f t="shared" si="1"/>
        <v>0</v>
      </c>
      <c r="X24">
        <f t="shared" si="2"/>
        <v>0</v>
      </c>
    </row>
    <row r="25" spans="1:28" ht="15">
      <c r="A25" s="157">
        <v>20</v>
      </c>
      <c r="B25" s="154" t="s">
        <v>115</v>
      </c>
      <c r="C25" s="106" t="s">
        <v>119</v>
      </c>
      <c r="D25" s="57" t="s">
        <v>159</v>
      </c>
      <c r="E25" s="126">
        <v>1</v>
      </c>
      <c r="F25" s="108">
        <v>1</v>
      </c>
      <c r="G25" s="108">
        <v>1</v>
      </c>
      <c r="H25" s="146">
        <v>1</v>
      </c>
      <c r="I25" s="160">
        <v>2.9</v>
      </c>
      <c r="J25" s="161">
        <v>1</v>
      </c>
      <c r="K25" s="124">
        <v>35</v>
      </c>
      <c r="L25" s="68">
        <v>42</v>
      </c>
      <c r="M25" s="116">
        <v>41</v>
      </c>
      <c r="N25" s="76"/>
      <c r="O25" s="121">
        <f t="shared" si="3"/>
        <v>90.9</v>
      </c>
      <c r="P25" s="118"/>
      <c r="Q25" s="15"/>
      <c r="R25"/>
      <c r="T25" s="71"/>
      <c r="U25">
        <f t="shared" si="4"/>
        <v>1</v>
      </c>
      <c r="V25">
        <f t="shared" si="4"/>
        <v>1</v>
      </c>
      <c r="W25">
        <f t="shared" si="1"/>
        <v>0</v>
      </c>
      <c r="X25">
        <f t="shared" si="2"/>
        <v>1</v>
      </c>
      <c r="Z25" s="71"/>
      <c r="AB25" s="71"/>
    </row>
    <row r="26" spans="1:29" ht="15.75" thickBot="1">
      <c r="A26" s="157">
        <v>21</v>
      </c>
      <c r="B26" s="154" t="s">
        <v>129</v>
      </c>
      <c r="C26" s="106" t="s">
        <v>119</v>
      </c>
      <c r="D26" s="57" t="s">
        <v>160</v>
      </c>
      <c r="E26" s="126">
        <v>1</v>
      </c>
      <c r="F26" s="108">
        <v>1</v>
      </c>
      <c r="G26" s="108">
        <v>1</v>
      </c>
      <c r="H26" s="146">
        <v>1</v>
      </c>
      <c r="I26" s="160">
        <v>2.3</v>
      </c>
      <c r="J26" s="161">
        <v>1</v>
      </c>
      <c r="K26" s="124">
        <v>42</v>
      </c>
      <c r="L26" s="68"/>
      <c r="M26" s="116">
        <v>50</v>
      </c>
      <c r="N26" s="76"/>
      <c r="O26" s="121">
        <f t="shared" si="3"/>
        <v>99.3</v>
      </c>
      <c r="P26" s="118"/>
      <c r="Q26" s="15"/>
      <c r="R26"/>
      <c r="U26">
        <f t="shared" si="4"/>
        <v>1</v>
      </c>
      <c r="V26">
        <f t="shared" si="4"/>
        <v>0</v>
      </c>
      <c r="W26">
        <f t="shared" si="1"/>
        <v>0</v>
      </c>
      <c r="X26">
        <f t="shared" si="2"/>
        <v>1</v>
      </c>
      <c r="AC26" t="s">
        <v>69</v>
      </c>
    </row>
    <row r="27" spans="1:36" ht="15.75" thickBot="1">
      <c r="A27" s="157">
        <v>22</v>
      </c>
      <c r="B27" s="154" t="s">
        <v>130</v>
      </c>
      <c r="C27" s="106" t="s">
        <v>119</v>
      </c>
      <c r="D27" s="57" t="s">
        <v>161</v>
      </c>
      <c r="E27" s="126">
        <v>1</v>
      </c>
      <c r="F27" s="108">
        <v>1</v>
      </c>
      <c r="G27" s="108">
        <v>1</v>
      </c>
      <c r="H27" s="146"/>
      <c r="I27" s="160">
        <v>2.3</v>
      </c>
      <c r="J27" s="161">
        <v>1</v>
      </c>
      <c r="K27" s="124">
        <v>22</v>
      </c>
      <c r="L27" s="68"/>
      <c r="M27" s="116"/>
      <c r="N27" s="76">
        <v>25</v>
      </c>
      <c r="O27" s="121">
        <f t="shared" si="3"/>
        <v>53.3</v>
      </c>
      <c r="P27" s="118"/>
      <c r="Q27" s="15"/>
      <c r="R27"/>
      <c r="U27">
        <f t="shared" si="4"/>
        <v>1</v>
      </c>
      <c r="V27">
        <f t="shared" si="4"/>
        <v>0</v>
      </c>
      <c r="W27">
        <f t="shared" si="1"/>
        <v>1</v>
      </c>
      <c r="X27">
        <f t="shared" si="2"/>
        <v>0</v>
      </c>
      <c r="AC27" s="84" t="s">
        <v>62</v>
      </c>
      <c r="AD27" s="102"/>
      <c r="AE27" s="103"/>
      <c r="AF27" s="103"/>
      <c r="AG27" s="103"/>
      <c r="AH27" s="103"/>
      <c r="AI27" s="103"/>
      <c r="AJ27" s="104"/>
    </row>
    <row r="28" spans="1:36" ht="15">
      <c r="A28" s="157">
        <v>23</v>
      </c>
      <c r="B28" s="154" t="s">
        <v>85</v>
      </c>
      <c r="C28" s="106" t="s">
        <v>119</v>
      </c>
      <c r="D28" s="57" t="s">
        <v>162</v>
      </c>
      <c r="E28" s="126">
        <v>1</v>
      </c>
      <c r="F28" s="108">
        <v>1</v>
      </c>
      <c r="G28" s="108">
        <v>1</v>
      </c>
      <c r="H28" s="146">
        <v>1</v>
      </c>
      <c r="I28" s="160">
        <v>2.7</v>
      </c>
      <c r="J28" s="161">
        <v>1</v>
      </c>
      <c r="K28" s="124"/>
      <c r="L28" s="68">
        <v>12</v>
      </c>
      <c r="M28" s="116"/>
      <c r="N28" s="76">
        <v>24</v>
      </c>
      <c r="O28" s="121">
        <f t="shared" si="3"/>
        <v>43.7</v>
      </c>
      <c r="P28" s="118"/>
      <c r="Q28" s="15"/>
      <c r="R28"/>
      <c r="U28">
        <f t="shared" si="4"/>
        <v>0</v>
      </c>
      <c r="V28">
        <f t="shared" si="4"/>
        <v>1</v>
      </c>
      <c r="W28">
        <f t="shared" si="1"/>
        <v>1</v>
      </c>
      <c r="X28">
        <f t="shared" si="2"/>
        <v>0</v>
      </c>
      <c r="AC28" s="85" t="s">
        <v>60</v>
      </c>
      <c r="AD28" s="99"/>
      <c r="AE28" s="100" t="s">
        <v>10</v>
      </c>
      <c r="AF28" s="100" t="s">
        <v>0</v>
      </c>
      <c r="AG28" s="100" t="s">
        <v>1</v>
      </c>
      <c r="AH28" s="100" t="s">
        <v>6</v>
      </c>
      <c r="AI28" s="100" t="s">
        <v>11</v>
      </c>
      <c r="AJ28" s="101" t="s">
        <v>35</v>
      </c>
    </row>
    <row r="29" spans="1:36" ht="15">
      <c r="A29" s="157">
        <v>24</v>
      </c>
      <c r="B29" s="154" t="s">
        <v>131</v>
      </c>
      <c r="C29" s="106" t="s">
        <v>119</v>
      </c>
      <c r="D29" s="123" t="s">
        <v>163</v>
      </c>
      <c r="E29" s="126">
        <v>1</v>
      </c>
      <c r="F29" s="108">
        <v>1</v>
      </c>
      <c r="G29" s="108">
        <v>1</v>
      </c>
      <c r="H29" s="146">
        <v>1</v>
      </c>
      <c r="I29" s="160">
        <v>2.3</v>
      </c>
      <c r="J29" s="161">
        <v>1</v>
      </c>
      <c r="K29" s="124">
        <v>8</v>
      </c>
      <c r="L29" s="68">
        <v>31</v>
      </c>
      <c r="M29" s="116">
        <v>15</v>
      </c>
      <c r="N29" s="76"/>
      <c r="O29" s="121">
        <f t="shared" si="3"/>
        <v>53.3</v>
      </c>
      <c r="P29" s="118"/>
      <c r="Q29" s="15"/>
      <c r="R29"/>
      <c r="U29">
        <f t="shared" si="4"/>
        <v>1</v>
      </c>
      <c r="V29">
        <f t="shared" si="4"/>
        <v>1</v>
      </c>
      <c r="W29">
        <f t="shared" si="1"/>
        <v>0</v>
      </c>
      <c r="X29">
        <f t="shared" si="2"/>
        <v>1</v>
      </c>
      <c r="AC29" s="88">
        <v>37</v>
      </c>
      <c r="AD29" s="86"/>
      <c r="AE29" s="86"/>
      <c r="AF29" s="86"/>
      <c r="AG29" s="86"/>
      <c r="AH29" s="86"/>
      <c r="AI29" s="86"/>
      <c r="AJ29" s="87"/>
    </row>
    <row r="30" spans="1:36" ht="15">
      <c r="A30" s="157">
        <v>25</v>
      </c>
      <c r="B30" s="154" t="s">
        <v>110</v>
      </c>
      <c r="C30" s="106" t="s">
        <v>119</v>
      </c>
      <c r="D30" s="57" t="s">
        <v>164</v>
      </c>
      <c r="E30" s="126">
        <v>1</v>
      </c>
      <c r="F30" s="108"/>
      <c r="G30" s="108"/>
      <c r="H30" s="146"/>
      <c r="I30" s="160">
        <v>2.1</v>
      </c>
      <c r="J30" s="161">
        <v>1</v>
      </c>
      <c r="K30" s="124"/>
      <c r="L30" s="68">
        <v>16</v>
      </c>
      <c r="M30" s="116"/>
      <c r="N30" s="76">
        <v>16</v>
      </c>
      <c r="O30" s="121">
        <f t="shared" si="3"/>
        <v>36.1</v>
      </c>
      <c r="P30" s="119"/>
      <c r="Q30" s="15"/>
      <c r="R30"/>
      <c r="U30">
        <f t="shared" si="4"/>
        <v>0</v>
      </c>
      <c r="V30">
        <f t="shared" si="4"/>
        <v>1</v>
      </c>
      <c r="W30">
        <f t="shared" si="1"/>
        <v>1</v>
      </c>
      <c r="X30">
        <f t="shared" si="2"/>
        <v>0</v>
      </c>
      <c r="AC30" s="96">
        <v>1</v>
      </c>
      <c r="AD30" s="86"/>
      <c r="AE30" s="97">
        <f aca="true" t="shared" si="5" ref="AE30:AJ30">AE29/$AC29</f>
        <v>0</v>
      </c>
      <c r="AF30" s="97">
        <f t="shared" si="5"/>
        <v>0</v>
      </c>
      <c r="AG30" s="97">
        <f t="shared" si="5"/>
        <v>0</v>
      </c>
      <c r="AH30" s="97">
        <f t="shared" si="5"/>
        <v>0</v>
      </c>
      <c r="AI30" s="97">
        <f t="shared" si="5"/>
        <v>0</v>
      </c>
      <c r="AJ30" s="98">
        <f t="shared" si="5"/>
        <v>0</v>
      </c>
    </row>
    <row r="31" spans="1:36" ht="15">
      <c r="A31" s="157">
        <v>26</v>
      </c>
      <c r="B31" s="154" t="s">
        <v>111</v>
      </c>
      <c r="C31" s="106" t="s">
        <v>119</v>
      </c>
      <c r="D31" s="57" t="s">
        <v>165</v>
      </c>
      <c r="E31" s="126">
        <v>1</v>
      </c>
      <c r="F31" s="108">
        <v>1</v>
      </c>
      <c r="G31" s="108">
        <v>1</v>
      </c>
      <c r="H31" s="146">
        <v>1</v>
      </c>
      <c r="I31" s="160">
        <v>2.3</v>
      </c>
      <c r="J31" s="161">
        <v>1</v>
      </c>
      <c r="K31" s="124">
        <v>31</v>
      </c>
      <c r="L31" s="68"/>
      <c r="M31" s="116">
        <v>19.5</v>
      </c>
      <c r="N31" s="76"/>
      <c r="O31" s="121">
        <f t="shared" si="3"/>
        <v>57.8</v>
      </c>
      <c r="P31" s="118"/>
      <c r="Q31" s="15"/>
      <c r="R31"/>
      <c r="U31">
        <f t="shared" si="4"/>
        <v>1</v>
      </c>
      <c r="V31">
        <f t="shared" si="4"/>
        <v>0</v>
      </c>
      <c r="W31">
        <f t="shared" si="1"/>
        <v>0</v>
      </c>
      <c r="X31">
        <f t="shared" si="2"/>
        <v>1</v>
      </c>
      <c r="AC31" s="89"/>
      <c r="AD31" s="90"/>
      <c r="AE31" s="90"/>
      <c r="AF31" s="90"/>
      <c r="AG31" s="90"/>
      <c r="AH31" s="90"/>
      <c r="AI31" s="90"/>
      <c r="AJ31" s="91"/>
    </row>
    <row r="32" spans="1:36" ht="15.75" thickBot="1">
      <c r="A32" s="157">
        <v>27</v>
      </c>
      <c r="B32" s="155" t="s">
        <v>132</v>
      </c>
      <c r="C32" s="106" t="s">
        <v>119</v>
      </c>
      <c r="D32" s="57" t="s">
        <v>166</v>
      </c>
      <c r="E32" s="126">
        <v>1</v>
      </c>
      <c r="F32" s="108">
        <v>1</v>
      </c>
      <c r="G32" s="108">
        <v>1</v>
      </c>
      <c r="H32" s="146">
        <v>1</v>
      </c>
      <c r="I32" s="160">
        <v>2.3</v>
      </c>
      <c r="J32" s="161">
        <v>1</v>
      </c>
      <c r="K32" s="124"/>
      <c r="L32" s="68">
        <v>16</v>
      </c>
      <c r="M32" s="116"/>
      <c r="N32" s="76">
        <v>34</v>
      </c>
      <c r="O32" s="121">
        <f t="shared" si="3"/>
        <v>57.3</v>
      </c>
      <c r="P32" s="118"/>
      <c r="Q32" s="15"/>
      <c r="R32"/>
      <c r="U32">
        <f t="shared" si="4"/>
        <v>0</v>
      </c>
      <c r="V32">
        <f t="shared" si="4"/>
        <v>1</v>
      </c>
      <c r="W32">
        <f t="shared" si="1"/>
        <v>1</v>
      </c>
      <c r="X32">
        <f t="shared" si="2"/>
        <v>0</v>
      </c>
      <c r="AC32" s="92" t="s">
        <v>61</v>
      </c>
      <c r="AD32" s="93">
        <f>AC30-AJ30</f>
        <v>1</v>
      </c>
      <c r="AE32" s="94"/>
      <c r="AF32" s="94"/>
      <c r="AG32" s="94"/>
      <c r="AH32" s="94"/>
      <c r="AI32" s="94"/>
      <c r="AJ32" s="95"/>
    </row>
    <row r="33" spans="1:24" ht="15">
      <c r="A33" s="157">
        <v>28</v>
      </c>
      <c r="B33" s="154" t="s">
        <v>133</v>
      </c>
      <c r="C33" s="106" t="s">
        <v>119</v>
      </c>
      <c r="D33" s="57" t="s">
        <v>167</v>
      </c>
      <c r="E33" s="126">
        <v>1</v>
      </c>
      <c r="F33" s="108">
        <v>1</v>
      </c>
      <c r="G33" s="108">
        <v>1</v>
      </c>
      <c r="H33" s="146">
        <v>1</v>
      </c>
      <c r="I33" s="160">
        <v>2.3</v>
      </c>
      <c r="J33" s="161">
        <v>1</v>
      </c>
      <c r="K33" s="124">
        <v>12</v>
      </c>
      <c r="L33" s="68">
        <v>33</v>
      </c>
      <c r="M33" s="116">
        <v>13</v>
      </c>
      <c r="N33" s="76"/>
      <c r="O33" s="121">
        <f t="shared" si="3"/>
        <v>53.3</v>
      </c>
      <c r="P33" s="118"/>
      <c r="Q33" s="15"/>
      <c r="R33"/>
      <c r="U33">
        <f t="shared" si="4"/>
        <v>1</v>
      </c>
      <c r="V33">
        <f t="shared" si="4"/>
        <v>1</v>
      </c>
      <c r="W33">
        <f t="shared" si="1"/>
        <v>0</v>
      </c>
      <c r="X33">
        <f t="shared" si="2"/>
        <v>1</v>
      </c>
    </row>
    <row r="34" spans="1:24" ht="15">
      <c r="A34" s="157">
        <v>29</v>
      </c>
      <c r="B34" s="154" t="s">
        <v>134</v>
      </c>
      <c r="C34" s="106" t="s">
        <v>119</v>
      </c>
      <c r="D34" s="57" t="s">
        <v>168</v>
      </c>
      <c r="E34" s="126">
        <v>1</v>
      </c>
      <c r="F34" s="108">
        <v>1</v>
      </c>
      <c r="G34" s="108">
        <v>1</v>
      </c>
      <c r="H34" s="146">
        <v>1</v>
      </c>
      <c r="I34" s="160">
        <v>2.7</v>
      </c>
      <c r="J34" s="161">
        <v>1</v>
      </c>
      <c r="K34" s="124"/>
      <c r="L34" s="68">
        <v>29</v>
      </c>
      <c r="M34" s="116">
        <v>31</v>
      </c>
      <c r="N34" s="76"/>
      <c r="O34" s="121">
        <f t="shared" si="3"/>
        <v>67.7</v>
      </c>
      <c r="P34" s="118"/>
      <c r="Q34" s="15"/>
      <c r="R34"/>
      <c r="U34">
        <f t="shared" si="4"/>
        <v>0</v>
      </c>
      <c r="V34">
        <f t="shared" si="4"/>
        <v>1</v>
      </c>
      <c r="W34">
        <f t="shared" si="1"/>
        <v>0</v>
      </c>
      <c r="X34">
        <f t="shared" si="2"/>
        <v>1</v>
      </c>
    </row>
    <row r="35" spans="1:24" ht="15">
      <c r="A35" s="157">
        <v>30</v>
      </c>
      <c r="B35" s="154" t="s">
        <v>135</v>
      </c>
      <c r="C35" s="106" t="s">
        <v>119</v>
      </c>
      <c r="D35" s="122" t="s">
        <v>169</v>
      </c>
      <c r="E35" s="126">
        <v>1</v>
      </c>
      <c r="F35" s="108">
        <v>1</v>
      </c>
      <c r="G35" s="108">
        <v>1</v>
      </c>
      <c r="H35" s="146">
        <v>1</v>
      </c>
      <c r="I35" s="160">
        <v>2.3</v>
      </c>
      <c r="J35" s="161">
        <v>1</v>
      </c>
      <c r="K35" s="124">
        <v>37</v>
      </c>
      <c r="L35" s="68"/>
      <c r="M35" s="116">
        <v>30</v>
      </c>
      <c r="N35" s="76">
        <v>36</v>
      </c>
      <c r="O35" s="121">
        <f t="shared" si="3"/>
        <v>80.3</v>
      </c>
      <c r="P35" s="118"/>
      <c r="R35"/>
      <c r="U35">
        <f t="shared" si="4"/>
        <v>1</v>
      </c>
      <c r="V35">
        <f t="shared" si="4"/>
        <v>0</v>
      </c>
      <c r="W35">
        <f t="shared" si="1"/>
        <v>1</v>
      </c>
      <c r="X35">
        <f t="shared" si="2"/>
        <v>1</v>
      </c>
    </row>
    <row r="36" spans="1:24" ht="15">
      <c r="A36" s="157">
        <v>31</v>
      </c>
      <c r="B36" s="155" t="s">
        <v>101</v>
      </c>
      <c r="C36" s="106" t="s">
        <v>102</v>
      </c>
      <c r="D36" s="123" t="s">
        <v>170</v>
      </c>
      <c r="E36" s="126">
        <v>1</v>
      </c>
      <c r="F36" s="108">
        <v>1</v>
      </c>
      <c r="G36" s="108">
        <v>1</v>
      </c>
      <c r="H36" s="146">
        <v>1</v>
      </c>
      <c r="I36" s="160">
        <v>2.5</v>
      </c>
      <c r="J36" s="161">
        <v>1</v>
      </c>
      <c r="K36" s="124"/>
      <c r="L36" s="68">
        <v>12</v>
      </c>
      <c r="M36" s="116">
        <v>2</v>
      </c>
      <c r="N36" s="76">
        <v>7</v>
      </c>
      <c r="O36" s="121">
        <f t="shared" si="3"/>
        <v>26.5</v>
      </c>
      <c r="P36" s="118"/>
      <c r="Q36" s="15"/>
      <c r="R36"/>
      <c r="U36">
        <f t="shared" si="4"/>
        <v>0</v>
      </c>
      <c r="V36">
        <f t="shared" si="4"/>
        <v>1</v>
      </c>
      <c r="W36">
        <f t="shared" si="1"/>
        <v>1</v>
      </c>
      <c r="X36">
        <f t="shared" si="2"/>
        <v>1</v>
      </c>
    </row>
    <row r="37" spans="1:24" ht="15">
      <c r="A37" s="157">
        <v>32</v>
      </c>
      <c r="B37" s="154" t="s">
        <v>98</v>
      </c>
      <c r="C37" s="106" t="s">
        <v>102</v>
      </c>
      <c r="D37" s="57" t="s">
        <v>171</v>
      </c>
      <c r="E37" s="126"/>
      <c r="F37" s="108"/>
      <c r="G37" s="108"/>
      <c r="H37" s="146"/>
      <c r="I37" s="169"/>
      <c r="J37" s="162"/>
      <c r="K37" s="124"/>
      <c r="L37" s="68"/>
      <c r="M37" s="116"/>
      <c r="N37" s="76"/>
      <c r="O37" s="121">
        <f t="shared" si="3"/>
        <v>0</v>
      </c>
      <c r="P37" s="118"/>
      <c r="Q37" s="15"/>
      <c r="R37"/>
      <c r="U37">
        <f t="shared" si="4"/>
        <v>0</v>
      </c>
      <c r="V37">
        <f t="shared" si="4"/>
        <v>0</v>
      </c>
      <c r="W37">
        <f t="shared" si="1"/>
        <v>0</v>
      </c>
      <c r="X37">
        <f t="shared" si="2"/>
        <v>0</v>
      </c>
    </row>
    <row r="38" spans="1:24" ht="15">
      <c r="A38" s="157">
        <v>33</v>
      </c>
      <c r="B38" s="154" t="s">
        <v>120</v>
      </c>
      <c r="C38" s="106" t="s">
        <v>102</v>
      </c>
      <c r="D38" s="57" t="s">
        <v>172</v>
      </c>
      <c r="E38" s="165">
        <v>1</v>
      </c>
      <c r="F38" s="166">
        <v>1</v>
      </c>
      <c r="G38" s="108">
        <v>1</v>
      </c>
      <c r="H38" s="146">
        <v>1</v>
      </c>
      <c r="I38" s="169">
        <v>2.3</v>
      </c>
      <c r="J38" s="162">
        <v>1</v>
      </c>
      <c r="K38" s="124">
        <v>0</v>
      </c>
      <c r="L38" s="68">
        <v>18</v>
      </c>
      <c r="M38" s="116">
        <v>5</v>
      </c>
      <c r="N38" s="76">
        <v>5</v>
      </c>
      <c r="O38" s="121">
        <f t="shared" si="3"/>
        <v>30.3</v>
      </c>
      <c r="P38" s="118"/>
      <c r="Q38" s="15"/>
      <c r="R38"/>
      <c r="U38">
        <f t="shared" si="4"/>
        <v>1</v>
      </c>
      <c r="V38">
        <f t="shared" si="4"/>
        <v>1</v>
      </c>
      <c r="W38">
        <f t="shared" si="1"/>
        <v>1</v>
      </c>
      <c r="X38">
        <f t="shared" si="2"/>
        <v>1</v>
      </c>
    </row>
    <row r="39" spans="1:24" ht="15">
      <c r="A39" s="157">
        <v>34</v>
      </c>
      <c r="B39" s="154" t="s">
        <v>104</v>
      </c>
      <c r="C39" s="106" t="s">
        <v>102</v>
      </c>
      <c r="D39" s="57" t="s">
        <v>173</v>
      </c>
      <c r="E39" s="126">
        <v>1</v>
      </c>
      <c r="F39" s="166">
        <v>1</v>
      </c>
      <c r="G39" s="108">
        <v>1</v>
      </c>
      <c r="H39" s="146">
        <v>1</v>
      </c>
      <c r="I39" s="170">
        <v>2.7</v>
      </c>
      <c r="J39" s="168">
        <v>1</v>
      </c>
      <c r="K39" s="124">
        <v>32</v>
      </c>
      <c r="L39" s="68"/>
      <c r="M39" s="116">
        <v>7</v>
      </c>
      <c r="N39" s="76">
        <v>21</v>
      </c>
      <c r="O39" s="121">
        <f t="shared" si="3"/>
        <v>60.7</v>
      </c>
      <c r="P39" s="118"/>
      <c r="Q39" s="15"/>
      <c r="R39"/>
      <c r="U39">
        <f t="shared" si="4"/>
        <v>1</v>
      </c>
      <c r="V39">
        <f t="shared" si="4"/>
        <v>0</v>
      </c>
      <c r="W39">
        <f t="shared" si="1"/>
        <v>1</v>
      </c>
      <c r="X39">
        <f t="shared" si="2"/>
        <v>1</v>
      </c>
    </row>
    <row r="40" spans="1:24" ht="15">
      <c r="A40" s="157">
        <v>35</v>
      </c>
      <c r="B40" s="154" t="s">
        <v>84</v>
      </c>
      <c r="C40" s="106" t="s">
        <v>102</v>
      </c>
      <c r="D40" s="57" t="s">
        <v>174</v>
      </c>
      <c r="E40" s="126">
        <v>1</v>
      </c>
      <c r="F40" s="108">
        <v>1</v>
      </c>
      <c r="G40" s="108">
        <v>1</v>
      </c>
      <c r="H40" s="146">
        <v>1</v>
      </c>
      <c r="I40" s="160">
        <v>2.1</v>
      </c>
      <c r="J40" s="161">
        <v>1</v>
      </c>
      <c r="K40" s="124">
        <v>19</v>
      </c>
      <c r="L40" s="68"/>
      <c r="M40" s="143">
        <v>0</v>
      </c>
      <c r="N40" s="76">
        <v>7</v>
      </c>
      <c r="O40" s="121">
        <f t="shared" si="3"/>
        <v>33.1</v>
      </c>
      <c r="P40" s="118"/>
      <c r="Q40" s="15"/>
      <c r="R40"/>
      <c r="U40">
        <f t="shared" si="4"/>
        <v>1</v>
      </c>
      <c r="V40">
        <f t="shared" si="4"/>
        <v>0</v>
      </c>
      <c r="W40">
        <f t="shared" si="1"/>
        <v>1</v>
      </c>
      <c r="X40">
        <f t="shared" si="2"/>
        <v>1</v>
      </c>
    </row>
    <row r="41" spans="1:24" ht="15">
      <c r="A41" s="157">
        <v>36</v>
      </c>
      <c r="B41" s="154" t="s">
        <v>136</v>
      </c>
      <c r="C41" s="106" t="s">
        <v>102</v>
      </c>
      <c r="D41" s="57" t="s">
        <v>175</v>
      </c>
      <c r="E41" s="126"/>
      <c r="F41" s="108"/>
      <c r="G41" s="108"/>
      <c r="H41" s="146"/>
      <c r="I41" s="169"/>
      <c r="J41" s="162"/>
      <c r="K41" s="124"/>
      <c r="L41" s="68"/>
      <c r="M41" s="116"/>
      <c r="N41" s="76"/>
      <c r="O41" s="121">
        <f t="shared" si="3"/>
        <v>0</v>
      </c>
      <c r="P41" s="118"/>
      <c r="Q41" s="15"/>
      <c r="R41"/>
      <c r="U41">
        <f t="shared" si="4"/>
        <v>0</v>
      </c>
      <c r="V41">
        <f t="shared" si="4"/>
        <v>0</v>
      </c>
      <c r="W41">
        <f t="shared" si="1"/>
        <v>0</v>
      </c>
      <c r="X41">
        <f t="shared" si="2"/>
        <v>0</v>
      </c>
    </row>
    <row r="42" spans="1:24" ht="15">
      <c r="A42" s="157">
        <v>37</v>
      </c>
      <c r="B42" s="154" t="s">
        <v>107</v>
      </c>
      <c r="C42" s="106" t="s">
        <v>102</v>
      </c>
      <c r="D42" s="57" t="s">
        <v>176</v>
      </c>
      <c r="E42" s="126">
        <v>1</v>
      </c>
      <c r="F42" s="108">
        <v>1</v>
      </c>
      <c r="G42" s="108">
        <v>1</v>
      </c>
      <c r="H42" s="146">
        <v>1</v>
      </c>
      <c r="I42" s="170">
        <v>2.3</v>
      </c>
      <c r="J42" s="168">
        <v>1</v>
      </c>
      <c r="K42" s="124"/>
      <c r="L42" s="68">
        <v>15</v>
      </c>
      <c r="M42" s="116"/>
      <c r="N42" s="76">
        <v>21.5</v>
      </c>
      <c r="O42" s="121">
        <f t="shared" si="3"/>
        <v>43.8</v>
      </c>
      <c r="P42" s="118"/>
      <c r="Q42" s="15"/>
      <c r="R42"/>
      <c r="U42">
        <f t="shared" si="4"/>
        <v>0</v>
      </c>
      <c r="V42">
        <f t="shared" si="4"/>
        <v>1</v>
      </c>
      <c r="W42">
        <f t="shared" si="1"/>
        <v>1</v>
      </c>
      <c r="X42">
        <f t="shared" si="2"/>
        <v>0</v>
      </c>
    </row>
    <row r="43" spans="1:24" ht="15">
      <c r="A43" s="157">
        <v>38</v>
      </c>
      <c r="B43" s="155" t="s">
        <v>85</v>
      </c>
      <c r="C43" s="106" t="s">
        <v>102</v>
      </c>
      <c r="D43" s="57" t="s">
        <v>177</v>
      </c>
      <c r="E43" s="126"/>
      <c r="F43" s="108">
        <v>1</v>
      </c>
      <c r="G43" s="108">
        <v>1</v>
      </c>
      <c r="H43" s="146">
        <v>1</v>
      </c>
      <c r="I43" s="170">
        <v>2.7</v>
      </c>
      <c r="J43" s="168">
        <v>1</v>
      </c>
      <c r="K43" s="124">
        <v>11</v>
      </c>
      <c r="L43" s="68">
        <v>15</v>
      </c>
      <c r="M43" s="116">
        <v>0</v>
      </c>
      <c r="N43" s="76"/>
      <c r="O43" s="121">
        <f t="shared" si="3"/>
        <v>21.7</v>
      </c>
      <c r="P43" s="118"/>
      <c r="Q43" s="15"/>
      <c r="R43"/>
      <c r="U43">
        <f t="shared" si="4"/>
        <v>1</v>
      </c>
      <c r="V43">
        <f t="shared" si="4"/>
        <v>1</v>
      </c>
      <c r="W43">
        <f t="shared" si="1"/>
        <v>0</v>
      </c>
      <c r="X43">
        <f t="shared" si="2"/>
        <v>1</v>
      </c>
    </row>
    <row r="44" spans="1:24" ht="15">
      <c r="A44" s="157">
        <v>39</v>
      </c>
      <c r="B44" s="154" t="s">
        <v>109</v>
      </c>
      <c r="C44" s="106" t="s">
        <v>102</v>
      </c>
      <c r="D44" s="57" t="s">
        <v>178</v>
      </c>
      <c r="E44" s="126"/>
      <c r="F44" s="108"/>
      <c r="G44" s="108">
        <v>1</v>
      </c>
      <c r="H44" s="146"/>
      <c r="I44" s="170">
        <v>2.1</v>
      </c>
      <c r="J44" s="168">
        <v>1</v>
      </c>
      <c r="K44" s="124">
        <v>13</v>
      </c>
      <c r="L44" s="68">
        <v>13</v>
      </c>
      <c r="M44" s="116"/>
      <c r="N44" s="76"/>
      <c r="O44" s="121">
        <f t="shared" si="3"/>
        <v>17.1</v>
      </c>
      <c r="P44" s="118"/>
      <c r="Q44" s="15"/>
      <c r="R44"/>
      <c r="U44">
        <f t="shared" si="4"/>
        <v>1</v>
      </c>
      <c r="V44">
        <f t="shared" si="4"/>
        <v>1</v>
      </c>
      <c r="W44">
        <f t="shared" si="1"/>
        <v>0</v>
      </c>
      <c r="X44">
        <f t="shared" si="2"/>
        <v>0</v>
      </c>
    </row>
    <row r="45" spans="1:24" ht="15">
      <c r="A45" s="157">
        <v>40</v>
      </c>
      <c r="B45" s="155" t="s">
        <v>137</v>
      </c>
      <c r="C45" s="106" t="s">
        <v>102</v>
      </c>
      <c r="D45" s="57" t="s">
        <v>179</v>
      </c>
      <c r="E45" s="126"/>
      <c r="F45" s="108">
        <v>1</v>
      </c>
      <c r="G45" s="108">
        <v>1</v>
      </c>
      <c r="H45" s="146"/>
      <c r="I45" s="170">
        <v>2.7</v>
      </c>
      <c r="J45" s="168">
        <v>1</v>
      </c>
      <c r="K45" s="124"/>
      <c r="L45" s="68">
        <v>1</v>
      </c>
      <c r="M45" s="116"/>
      <c r="N45" s="76"/>
      <c r="O45" s="121">
        <f t="shared" si="3"/>
        <v>6.7</v>
      </c>
      <c r="P45" s="119"/>
      <c r="Q45" s="15"/>
      <c r="R45"/>
      <c r="U45">
        <f t="shared" si="4"/>
        <v>0</v>
      </c>
      <c r="V45">
        <f t="shared" si="4"/>
        <v>1</v>
      </c>
      <c r="W45">
        <f t="shared" si="1"/>
        <v>0</v>
      </c>
      <c r="X45">
        <f t="shared" si="2"/>
        <v>0</v>
      </c>
    </row>
    <row r="46" spans="1:24" ht="15">
      <c r="A46" s="157">
        <v>41</v>
      </c>
      <c r="B46" s="154" t="s">
        <v>134</v>
      </c>
      <c r="C46" s="106" t="s">
        <v>102</v>
      </c>
      <c r="D46" s="57" t="s">
        <v>180</v>
      </c>
      <c r="E46" s="126">
        <v>1</v>
      </c>
      <c r="F46" s="108"/>
      <c r="G46" s="108"/>
      <c r="H46" s="146"/>
      <c r="I46" s="169"/>
      <c r="J46" s="162"/>
      <c r="K46" s="124"/>
      <c r="L46" s="68"/>
      <c r="M46" s="116"/>
      <c r="N46" s="76"/>
      <c r="O46" s="121">
        <f t="shared" si="3"/>
        <v>1</v>
      </c>
      <c r="P46" s="118"/>
      <c r="Q46" s="15"/>
      <c r="R46"/>
      <c r="U46">
        <f t="shared" si="4"/>
        <v>0</v>
      </c>
      <c r="V46">
        <f t="shared" si="4"/>
        <v>0</v>
      </c>
      <c r="W46">
        <f t="shared" si="1"/>
        <v>0</v>
      </c>
      <c r="X46">
        <f t="shared" si="2"/>
        <v>0</v>
      </c>
    </row>
    <row r="47" spans="1:24" ht="15">
      <c r="A47" s="157">
        <v>42</v>
      </c>
      <c r="B47" s="154" t="s">
        <v>113</v>
      </c>
      <c r="C47" s="106" t="s">
        <v>97</v>
      </c>
      <c r="D47" s="57" t="s">
        <v>181</v>
      </c>
      <c r="E47" s="126">
        <v>1</v>
      </c>
      <c r="F47" s="108"/>
      <c r="G47" s="108"/>
      <c r="H47" s="146"/>
      <c r="I47" s="170">
        <v>2.3</v>
      </c>
      <c r="J47" s="168">
        <v>1</v>
      </c>
      <c r="K47" s="124"/>
      <c r="L47" s="68"/>
      <c r="M47" s="116"/>
      <c r="N47" s="76"/>
      <c r="O47" s="121">
        <f t="shared" si="3"/>
        <v>4.3</v>
      </c>
      <c r="P47" s="118"/>
      <c r="Q47" s="15"/>
      <c r="R47"/>
      <c r="U47">
        <f t="shared" si="4"/>
        <v>0</v>
      </c>
      <c r="V47">
        <f t="shared" si="4"/>
        <v>0</v>
      </c>
      <c r="W47">
        <f t="shared" si="1"/>
        <v>0</v>
      </c>
      <c r="X47">
        <f t="shared" si="2"/>
        <v>0</v>
      </c>
    </row>
    <row r="48" spans="1:24" ht="15">
      <c r="A48" s="157">
        <v>43</v>
      </c>
      <c r="B48" s="154" t="s">
        <v>123</v>
      </c>
      <c r="C48" s="106" t="s">
        <v>97</v>
      </c>
      <c r="D48" s="57" t="s">
        <v>182</v>
      </c>
      <c r="E48" s="165">
        <v>1</v>
      </c>
      <c r="F48" s="166">
        <v>1</v>
      </c>
      <c r="G48" s="108">
        <v>1</v>
      </c>
      <c r="H48" s="146"/>
      <c r="I48" s="169">
        <v>2.5</v>
      </c>
      <c r="J48" s="162">
        <v>1</v>
      </c>
      <c r="K48" s="124">
        <v>23</v>
      </c>
      <c r="L48" s="68"/>
      <c r="M48" s="116"/>
      <c r="N48" s="76">
        <v>10</v>
      </c>
      <c r="O48" s="121">
        <f t="shared" si="3"/>
        <v>39.5</v>
      </c>
      <c r="P48" s="118"/>
      <c r="Q48" s="15"/>
      <c r="R48"/>
      <c r="U48">
        <f t="shared" si="4"/>
        <v>1</v>
      </c>
      <c r="V48">
        <f t="shared" si="4"/>
        <v>0</v>
      </c>
      <c r="W48">
        <f t="shared" si="1"/>
        <v>1</v>
      </c>
      <c r="X48">
        <f t="shared" si="2"/>
        <v>0</v>
      </c>
    </row>
    <row r="49" spans="1:24" ht="15">
      <c r="A49" s="157">
        <v>44</v>
      </c>
      <c r="B49" s="154" t="s">
        <v>115</v>
      </c>
      <c r="C49" s="106" t="s">
        <v>97</v>
      </c>
      <c r="D49" s="57" t="s">
        <v>183</v>
      </c>
      <c r="E49" s="165"/>
      <c r="F49" s="166">
        <v>1</v>
      </c>
      <c r="G49" s="108"/>
      <c r="H49" s="146">
        <v>1</v>
      </c>
      <c r="I49" s="169"/>
      <c r="J49" s="162"/>
      <c r="K49" s="124"/>
      <c r="L49" s="68">
        <v>6</v>
      </c>
      <c r="M49" s="116"/>
      <c r="N49" s="76">
        <v>6</v>
      </c>
      <c r="O49" s="121">
        <f t="shared" si="3"/>
        <v>14</v>
      </c>
      <c r="P49" s="118"/>
      <c r="Q49" s="15"/>
      <c r="R49"/>
      <c r="U49">
        <f t="shared" si="4"/>
        <v>0</v>
      </c>
      <c r="V49">
        <f t="shared" si="4"/>
        <v>1</v>
      </c>
      <c r="W49">
        <f t="shared" si="1"/>
        <v>1</v>
      </c>
      <c r="X49">
        <f t="shared" si="2"/>
        <v>0</v>
      </c>
    </row>
    <row r="50" spans="1:24" ht="15">
      <c r="A50" s="157">
        <v>45</v>
      </c>
      <c r="B50" s="154" t="s">
        <v>129</v>
      </c>
      <c r="C50" s="106" t="s">
        <v>97</v>
      </c>
      <c r="D50" s="57" t="s">
        <v>184</v>
      </c>
      <c r="E50" s="126">
        <v>1</v>
      </c>
      <c r="F50" s="108">
        <v>1</v>
      </c>
      <c r="G50" s="108">
        <v>1</v>
      </c>
      <c r="H50" s="146">
        <v>1</v>
      </c>
      <c r="I50" s="169">
        <v>2.3</v>
      </c>
      <c r="J50" s="162">
        <v>1</v>
      </c>
      <c r="K50" s="124">
        <v>20</v>
      </c>
      <c r="L50" s="68"/>
      <c r="M50" s="116">
        <v>10</v>
      </c>
      <c r="N50" s="76">
        <v>11</v>
      </c>
      <c r="O50" s="121">
        <f t="shared" si="3"/>
        <v>38.3</v>
      </c>
      <c r="P50" s="118"/>
      <c r="Q50" s="15"/>
      <c r="R50"/>
      <c r="U50">
        <f t="shared" si="4"/>
        <v>1</v>
      </c>
      <c r="V50">
        <f t="shared" si="4"/>
        <v>0</v>
      </c>
      <c r="W50">
        <f t="shared" si="1"/>
        <v>1</v>
      </c>
      <c r="X50">
        <f t="shared" si="2"/>
        <v>1</v>
      </c>
    </row>
    <row r="51" spans="1:24" ht="15">
      <c r="A51" s="157">
        <v>46</v>
      </c>
      <c r="B51" s="154" t="s">
        <v>110</v>
      </c>
      <c r="C51" s="106" t="s">
        <v>97</v>
      </c>
      <c r="D51" s="57" t="s">
        <v>185</v>
      </c>
      <c r="E51" s="126">
        <v>1</v>
      </c>
      <c r="F51" s="108">
        <v>1</v>
      </c>
      <c r="G51" s="108">
        <v>1</v>
      </c>
      <c r="H51" s="146"/>
      <c r="I51" s="169">
        <v>2.5</v>
      </c>
      <c r="J51" s="162">
        <v>1</v>
      </c>
      <c r="K51" s="124">
        <v>24</v>
      </c>
      <c r="L51" s="68"/>
      <c r="M51" s="116">
        <v>13</v>
      </c>
      <c r="N51" s="76">
        <v>10</v>
      </c>
      <c r="O51" s="121">
        <f t="shared" si="3"/>
        <v>40.5</v>
      </c>
      <c r="P51" s="118"/>
      <c r="Q51" s="15"/>
      <c r="R51"/>
      <c r="U51">
        <f t="shared" si="4"/>
        <v>1</v>
      </c>
      <c r="V51">
        <f t="shared" si="4"/>
        <v>0</v>
      </c>
      <c r="W51">
        <f t="shared" si="1"/>
        <v>1</v>
      </c>
      <c r="X51">
        <f t="shared" si="2"/>
        <v>1</v>
      </c>
    </row>
    <row r="52" spans="1:24" ht="15">
      <c r="A52" s="157">
        <v>47</v>
      </c>
      <c r="B52" s="154" t="s">
        <v>96</v>
      </c>
      <c r="C52" s="106" t="s">
        <v>97</v>
      </c>
      <c r="D52" s="57" t="s">
        <v>186</v>
      </c>
      <c r="E52" s="126">
        <v>1</v>
      </c>
      <c r="F52" s="108"/>
      <c r="G52" s="108"/>
      <c r="H52" s="146"/>
      <c r="I52" s="169">
        <v>2.3</v>
      </c>
      <c r="J52" s="162">
        <v>1</v>
      </c>
      <c r="K52" s="124"/>
      <c r="L52" s="68"/>
      <c r="M52" s="116"/>
      <c r="N52" s="76"/>
      <c r="O52" s="121">
        <f t="shared" si="3"/>
        <v>4.3</v>
      </c>
      <c r="P52" s="118"/>
      <c r="Q52" s="15"/>
      <c r="R52"/>
      <c r="U52">
        <f t="shared" si="4"/>
        <v>0</v>
      </c>
      <c r="V52">
        <f t="shared" si="4"/>
        <v>0</v>
      </c>
      <c r="W52">
        <f t="shared" si="1"/>
        <v>0</v>
      </c>
      <c r="X52">
        <f t="shared" si="2"/>
        <v>0</v>
      </c>
    </row>
    <row r="53" spans="1:24" ht="15">
      <c r="A53" s="157">
        <v>48</v>
      </c>
      <c r="B53" s="154" t="s">
        <v>138</v>
      </c>
      <c r="C53" s="106" t="s">
        <v>97</v>
      </c>
      <c r="D53" s="57" t="s">
        <v>187</v>
      </c>
      <c r="E53" s="126"/>
      <c r="F53" s="108"/>
      <c r="G53" s="108"/>
      <c r="H53" s="146"/>
      <c r="I53" s="170"/>
      <c r="J53" s="168"/>
      <c r="K53" s="124">
        <v>18</v>
      </c>
      <c r="L53" s="68"/>
      <c r="M53" s="116"/>
      <c r="N53" s="76"/>
      <c r="O53" s="121">
        <f t="shared" si="3"/>
        <v>18</v>
      </c>
      <c r="P53" s="118"/>
      <c r="Q53" s="15"/>
      <c r="R53"/>
      <c r="S53" s="71"/>
      <c r="U53">
        <f t="shared" si="4"/>
        <v>1</v>
      </c>
      <c r="V53">
        <f t="shared" si="4"/>
        <v>0</v>
      </c>
      <c r="W53">
        <f t="shared" si="1"/>
        <v>0</v>
      </c>
      <c r="X53">
        <f t="shared" si="2"/>
        <v>0</v>
      </c>
    </row>
    <row r="54" spans="1:24" ht="15">
      <c r="A54" s="157">
        <v>49</v>
      </c>
      <c r="B54" s="154" t="s">
        <v>139</v>
      </c>
      <c r="C54" s="106" t="s">
        <v>94</v>
      </c>
      <c r="D54" s="57" t="s">
        <v>188</v>
      </c>
      <c r="E54" s="126">
        <v>1</v>
      </c>
      <c r="F54" s="108">
        <v>1</v>
      </c>
      <c r="G54" s="108">
        <v>1</v>
      </c>
      <c r="H54" s="146">
        <v>1</v>
      </c>
      <c r="I54" s="169">
        <v>2.7</v>
      </c>
      <c r="J54" s="162">
        <v>1</v>
      </c>
      <c r="K54" s="124">
        <v>30</v>
      </c>
      <c r="L54" s="68"/>
      <c r="M54" s="116">
        <v>14</v>
      </c>
      <c r="N54" s="76"/>
      <c r="O54" s="121">
        <f t="shared" si="3"/>
        <v>51.7</v>
      </c>
      <c r="P54" s="118"/>
      <c r="R54"/>
      <c r="U54">
        <f t="shared" si="4"/>
        <v>1</v>
      </c>
      <c r="V54">
        <f t="shared" si="4"/>
        <v>0</v>
      </c>
      <c r="W54">
        <f t="shared" si="1"/>
        <v>0</v>
      </c>
      <c r="X54">
        <f t="shared" si="2"/>
        <v>1</v>
      </c>
    </row>
    <row r="55" spans="1:24" ht="15">
      <c r="A55" s="157">
        <v>50</v>
      </c>
      <c r="B55" s="154" t="s">
        <v>126</v>
      </c>
      <c r="C55" s="106" t="s">
        <v>94</v>
      </c>
      <c r="D55" s="57" t="s">
        <v>189</v>
      </c>
      <c r="E55" s="165"/>
      <c r="F55" s="166"/>
      <c r="G55" s="108"/>
      <c r="H55" s="167"/>
      <c r="I55" s="169"/>
      <c r="J55" s="162"/>
      <c r="K55" s="124"/>
      <c r="L55" s="68"/>
      <c r="M55" s="116"/>
      <c r="N55" s="76"/>
      <c r="O55" s="121">
        <f t="shared" si="3"/>
        <v>0</v>
      </c>
      <c r="P55" s="118"/>
      <c r="R55"/>
      <c r="U55">
        <f t="shared" si="4"/>
        <v>0</v>
      </c>
      <c r="V55">
        <f t="shared" si="4"/>
        <v>0</v>
      </c>
      <c r="W55">
        <f t="shared" si="1"/>
        <v>0</v>
      </c>
      <c r="X55">
        <f t="shared" si="2"/>
        <v>0</v>
      </c>
    </row>
    <row r="56" spans="1:24" ht="15">
      <c r="A56" s="157">
        <v>51</v>
      </c>
      <c r="B56" s="154" t="s">
        <v>95</v>
      </c>
      <c r="C56" s="106" t="s">
        <v>94</v>
      </c>
      <c r="D56" s="57" t="s">
        <v>190</v>
      </c>
      <c r="E56" s="126"/>
      <c r="F56" s="108"/>
      <c r="G56" s="108"/>
      <c r="H56" s="146"/>
      <c r="I56" s="169"/>
      <c r="J56" s="162"/>
      <c r="K56" s="124"/>
      <c r="L56" s="68"/>
      <c r="M56" s="116"/>
      <c r="N56" s="76"/>
      <c r="O56" s="121">
        <f t="shared" si="3"/>
        <v>0</v>
      </c>
      <c r="P56" s="118"/>
      <c r="R56"/>
      <c r="U56">
        <f t="shared" si="4"/>
        <v>0</v>
      </c>
      <c r="V56">
        <f t="shared" si="4"/>
        <v>0</v>
      </c>
      <c r="W56">
        <f t="shared" si="1"/>
        <v>0</v>
      </c>
      <c r="X56">
        <f t="shared" si="2"/>
        <v>0</v>
      </c>
    </row>
    <row r="57" spans="1:24" ht="15">
      <c r="A57" s="157">
        <v>52</v>
      </c>
      <c r="B57" s="154" t="s">
        <v>85</v>
      </c>
      <c r="C57" s="106" t="s">
        <v>94</v>
      </c>
      <c r="D57" s="57" t="s">
        <v>191</v>
      </c>
      <c r="E57" s="126"/>
      <c r="F57" s="108"/>
      <c r="G57" s="108"/>
      <c r="H57" s="146"/>
      <c r="I57" s="169"/>
      <c r="J57" s="162"/>
      <c r="K57" s="124"/>
      <c r="L57" s="68"/>
      <c r="M57" s="116"/>
      <c r="N57" s="76"/>
      <c r="O57" s="121">
        <f t="shared" si="3"/>
        <v>0</v>
      </c>
      <c r="P57" s="118"/>
      <c r="R57"/>
      <c r="U57">
        <f t="shared" si="4"/>
        <v>0</v>
      </c>
      <c r="V57">
        <f t="shared" si="4"/>
        <v>0</v>
      </c>
      <c r="W57">
        <f t="shared" si="1"/>
        <v>0</v>
      </c>
      <c r="X57">
        <f t="shared" si="2"/>
        <v>0</v>
      </c>
    </row>
    <row r="58" spans="1:24" ht="15">
      <c r="A58" s="157">
        <v>53</v>
      </c>
      <c r="B58" s="154" t="s">
        <v>108</v>
      </c>
      <c r="C58" s="106" t="s">
        <v>86</v>
      </c>
      <c r="D58" s="57" t="s">
        <v>192</v>
      </c>
      <c r="E58" s="126">
        <v>1</v>
      </c>
      <c r="F58" s="108">
        <v>1</v>
      </c>
      <c r="G58" s="108">
        <v>1</v>
      </c>
      <c r="H58" s="146">
        <v>1</v>
      </c>
      <c r="I58" s="170">
        <v>2.2</v>
      </c>
      <c r="J58" s="168">
        <v>1</v>
      </c>
      <c r="K58" s="124">
        <v>20</v>
      </c>
      <c r="L58" s="68"/>
      <c r="M58" s="143">
        <v>8</v>
      </c>
      <c r="N58" s="76">
        <v>16</v>
      </c>
      <c r="O58" s="121">
        <f t="shared" si="3"/>
        <v>43.2</v>
      </c>
      <c r="P58" s="118"/>
      <c r="R58"/>
      <c r="U58">
        <f t="shared" si="4"/>
        <v>1</v>
      </c>
      <c r="V58">
        <f t="shared" si="4"/>
        <v>0</v>
      </c>
      <c r="W58">
        <f t="shared" si="1"/>
        <v>1</v>
      </c>
      <c r="X58">
        <f t="shared" si="2"/>
        <v>1</v>
      </c>
    </row>
    <row r="59" spans="1:24" ht="15">
      <c r="A59" s="157">
        <v>54</v>
      </c>
      <c r="B59" s="154" t="s">
        <v>96</v>
      </c>
      <c r="C59" s="106" t="s">
        <v>86</v>
      </c>
      <c r="D59" s="57" t="s">
        <v>193</v>
      </c>
      <c r="E59" s="126"/>
      <c r="F59" s="108"/>
      <c r="G59" s="108"/>
      <c r="H59" s="146"/>
      <c r="I59" s="170"/>
      <c r="J59" s="168"/>
      <c r="K59" s="124"/>
      <c r="L59" s="68"/>
      <c r="M59" s="116"/>
      <c r="N59" s="76"/>
      <c r="O59" s="121">
        <f t="shared" si="3"/>
        <v>0</v>
      </c>
      <c r="P59" s="118"/>
      <c r="R59"/>
      <c r="U59">
        <f t="shared" si="4"/>
        <v>0</v>
      </c>
      <c r="V59">
        <f t="shared" si="4"/>
        <v>0</v>
      </c>
      <c r="W59">
        <f t="shared" si="1"/>
        <v>0</v>
      </c>
      <c r="X59">
        <f t="shared" si="2"/>
        <v>0</v>
      </c>
    </row>
    <row r="60" spans="1:24" ht="15">
      <c r="A60"/>
      <c r="B60" s="163"/>
      <c r="C60" s="164"/>
      <c r="D60" s="144"/>
      <c r="E60"/>
      <c r="F60"/>
      <c r="G60"/>
      <c r="H60"/>
      <c r="I60"/>
      <c r="J60"/>
      <c r="K60"/>
      <c r="L60"/>
      <c r="M60"/>
      <c r="N60"/>
      <c r="O60"/>
      <c r="U60">
        <f aca="true" t="shared" si="6" ref="U60:V105">IF(K60&lt;&gt;"",1,0)</f>
        <v>0</v>
      </c>
      <c r="V60">
        <f t="shared" si="6"/>
        <v>0</v>
      </c>
      <c r="W60">
        <f aca="true" t="shared" si="7" ref="W60:W95">IF(N60&lt;&gt;"",1,0)</f>
        <v>0</v>
      </c>
      <c r="X60">
        <f aca="true" t="shared" si="8" ref="X60:X95">IF(M60&lt;&gt;"",1,0)</f>
        <v>0</v>
      </c>
    </row>
    <row r="61" spans="1:2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U61">
        <f t="shared" si="6"/>
        <v>0</v>
      </c>
      <c r="V61">
        <f t="shared" si="6"/>
        <v>0</v>
      </c>
      <c r="W61">
        <f t="shared" si="7"/>
        <v>0</v>
      </c>
      <c r="X61">
        <f t="shared" si="8"/>
        <v>0</v>
      </c>
    </row>
    <row r="62" spans="1:2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U62">
        <f t="shared" si="6"/>
        <v>0</v>
      </c>
      <c r="V62">
        <f t="shared" si="6"/>
        <v>0</v>
      </c>
      <c r="W62">
        <f t="shared" si="7"/>
        <v>0</v>
      </c>
      <c r="X62">
        <f t="shared" si="8"/>
        <v>0</v>
      </c>
    </row>
    <row r="63" spans="1:24" ht="13.5" thickBo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U63">
        <f t="shared" si="6"/>
        <v>0</v>
      </c>
      <c r="V63">
        <f t="shared" si="6"/>
        <v>0</v>
      </c>
      <c r="W63">
        <f t="shared" si="7"/>
        <v>0</v>
      </c>
      <c r="X63">
        <f t="shared" si="8"/>
        <v>0</v>
      </c>
    </row>
    <row r="64" spans="1:24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Q64" s="129"/>
      <c r="R64" s="130" t="s">
        <v>87</v>
      </c>
      <c r="S64" s="131"/>
      <c r="U64">
        <f t="shared" si="6"/>
        <v>0</v>
      </c>
      <c r="V64">
        <f t="shared" si="6"/>
        <v>0</v>
      </c>
      <c r="W64">
        <f t="shared" si="7"/>
        <v>0</v>
      </c>
      <c r="X64">
        <f t="shared" si="8"/>
        <v>0</v>
      </c>
    </row>
    <row r="65" spans="1:24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Q65" s="132"/>
      <c r="R65" s="133" t="s">
        <v>88</v>
      </c>
      <c r="S65" s="134"/>
      <c r="U65">
        <f t="shared" si="6"/>
        <v>0</v>
      </c>
      <c r="V65">
        <f t="shared" si="6"/>
        <v>0</v>
      </c>
      <c r="W65">
        <f t="shared" si="7"/>
        <v>0</v>
      </c>
      <c r="X65">
        <f t="shared" si="8"/>
        <v>0</v>
      </c>
    </row>
    <row r="66" spans="1:24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 s="17"/>
      <c r="Q66" s="135"/>
      <c r="R66" s="133" t="s">
        <v>90</v>
      </c>
      <c r="S66" s="134"/>
      <c r="U66">
        <f t="shared" si="6"/>
        <v>0</v>
      </c>
      <c r="V66">
        <f t="shared" si="6"/>
        <v>0</v>
      </c>
      <c r="W66">
        <f t="shared" si="7"/>
        <v>0</v>
      </c>
      <c r="X66">
        <f t="shared" si="8"/>
        <v>0</v>
      </c>
    </row>
    <row r="67" spans="1:24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Q67" s="135"/>
      <c r="R67" s="133" t="s">
        <v>89</v>
      </c>
      <c r="S67" s="134"/>
      <c r="U67">
        <f t="shared" si="6"/>
        <v>0</v>
      </c>
      <c r="V67">
        <f t="shared" si="6"/>
        <v>0</v>
      </c>
      <c r="W67">
        <f t="shared" si="7"/>
        <v>0</v>
      </c>
      <c r="X67">
        <f t="shared" si="8"/>
        <v>0</v>
      </c>
    </row>
    <row r="68" spans="1:24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Q68" s="135"/>
      <c r="R68" s="133"/>
      <c r="S68" s="134"/>
      <c r="U68">
        <f t="shared" si="6"/>
        <v>0</v>
      </c>
      <c r="V68">
        <f t="shared" si="6"/>
        <v>0</v>
      </c>
      <c r="W68">
        <f t="shared" si="7"/>
        <v>0</v>
      </c>
      <c r="X68">
        <f t="shared" si="8"/>
        <v>0</v>
      </c>
    </row>
    <row r="69" spans="1:24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Q69" s="140"/>
      <c r="R69" s="141" t="s">
        <v>75</v>
      </c>
      <c r="S69" s="142"/>
      <c r="U69">
        <f t="shared" si="6"/>
        <v>0</v>
      </c>
      <c r="V69">
        <f t="shared" si="6"/>
        <v>0</v>
      </c>
      <c r="W69">
        <f t="shared" si="7"/>
        <v>0</v>
      </c>
      <c r="X69">
        <f t="shared" si="8"/>
        <v>0</v>
      </c>
    </row>
    <row r="70" spans="1:24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 s="17"/>
      <c r="Q70" s="135"/>
      <c r="R70" s="133"/>
      <c r="S70" s="134" t="s">
        <v>78</v>
      </c>
      <c r="U70">
        <f t="shared" si="6"/>
        <v>0</v>
      </c>
      <c r="V70">
        <f t="shared" si="6"/>
        <v>0</v>
      </c>
      <c r="W70">
        <f t="shared" si="7"/>
        <v>0</v>
      </c>
      <c r="X70">
        <f t="shared" si="8"/>
        <v>0</v>
      </c>
    </row>
    <row r="71" spans="1:24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Q71" s="135" t="s">
        <v>60</v>
      </c>
      <c r="R71" s="133">
        <f>COUNT(K6:K59)</f>
        <v>28</v>
      </c>
      <c r="S71" s="134">
        <v>100</v>
      </c>
      <c r="U71">
        <f t="shared" si="6"/>
        <v>0</v>
      </c>
      <c r="V71">
        <f t="shared" si="6"/>
        <v>0</v>
      </c>
      <c r="W71">
        <f t="shared" si="7"/>
        <v>0</v>
      </c>
      <c r="X71">
        <f t="shared" si="8"/>
        <v>0</v>
      </c>
    </row>
    <row r="72" spans="1:24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Q72" s="135" t="s">
        <v>77</v>
      </c>
      <c r="R72" s="133">
        <f>COUNTIF(K6:K59,"&gt;=21")</f>
        <v>16</v>
      </c>
      <c r="S72" s="136">
        <f>R72/$R$71</f>
        <v>0.5714285714285714</v>
      </c>
      <c r="U72">
        <f t="shared" si="6"/>
        <v>0</v>
      </c>
      <c r="V72">
        <f t="shared" si="6"/>
        <v>0</v>
      </c>
      <c r="W72">
        <f t="shared" si="7"/>
        <v>0</v>
      </c>
      <c r="X72">
        <f t="shared" si="8"/>
        <v>0</v>
      </c>
    </row>
    <row r="73" spans="1:24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Q73" s="135" t="s">
        <v>76</v>
      </c>
      <c r="R73" s="133">
        <f>COUNTIF(K6:K59,"&gt;21")</f>
        <v>16</v>
      </c>
      <c r="S73" s="136">
        <f>R73/$R$71</f>
        <v>0.5714285714285714</v>
      </c>
      <c r="U73">
        <f t="shared" si="6"/>
        <v>0</v>
      </c>
      <c r="V73">
        <f t="shared" si="6"/>
        <v>0</v>
      </c>
      <c r="W73">
        <f t="shared" si="7"/>
        <v>0</v>
      </c>
      <c r="X73">
        <f t="shared" si="8"/>
        <v>0</v>
      </c>
    </row>
    <row r="74" spans="1:24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Q74" s="135" t="s">
        <v>79</v>
      </c>
      <c r="R74" s="133">
        <f>COUNTIF(K6:K59,"&gt;=37.8")</f>
        <v>1</v>
      </c>
      <c r="S74" s="136">
        <f>R74/$R$71</f>
        <v>0.03571428571428571</v>
      </c>
      <c r="U74">
        <f t="shared" si="6"/>
        <v>0</v>
      </c>
      <c r="V74">
        <f t="shared" si="6"/>
        <v>0</v>
      </c>
      <c r="W74">
        <f t="shared" si="7"/>
        <v>0</v>
      </c>
      <c r="X74">
        <f t="shared" si="8"/>
        <v>0</v>
      </c>
    </row>
    <row r="75" spans="1:24" ht="13.5" thickBo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Q75" s="137" t="s">
        <v>80</v>
      </c>
      <c r="R75" s="138">
        <f>COUNTIF(K6:K59,"&lt;4.2")</f>
        <v>1</v>
      </c>
      <c r="S75" s="139">
        <f>R75/$R$71</f>
        <v>0.03571428571428571</v>
      </c>
      <c r="U75">
        <f t="shared" si="6"/>
        <v>0</v>
      </c>
      <c r="V75">
        <f t="shared" si="6"/>
        <v>0</v>
      </c>
      <c r="W75">
        <f t="shared" si="7"/>
        <v>0</v>
      </c>
      <c r="X75">
        <f t="shared" si="8"/>
        <v>0</v>
      </c>
    </row>
    <row r="76" spans="1:24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Q76" s="15"/>
      <c r="U76">
        <f t="shared" si="6"/>
        <v>0</v>
      </c>
      <c r="V76">
        <f t="shared" si="6"/>
        <v>0</v>
      </c>
      <c r="W76">
        <f t="shared" si="7"/>
        <v>0</v>
      </c>
      <c r="X76">
        <f t="shared" si="8"/>
        <v>0</v>
      </c>
    </row>
    <row r="77" spans="1:24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Q77" s="15"/>
      <c r="U77">
        <f t="shared" si="6"/>
        <v>0</v>
      </c>
      <c r="V77">
        <f t="shared" si="6"/>
        <v>0</v>
      </c>
      <c r="W77">
        <f t="shared" si="7"/>
        <v>0</v>
      </c>
      <c r="X77">
        <f t="shared" si="8"/>
        <v>0</v>
      </c>
    </row>
    <row r="78" spans="1:24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Q78" s="15"/>
      <c r="U78">
        <f t="shared" si="6"/>
        <v>0</v>
      </c>
      <c r="V78">
        <f t="shared" si="6"/>
        <v>0</v>
      </c>
      <c r="W78">
        <f t="shared" si="7"/>
        <v>0</v>
      </c>
      <c r="X78">
        <f t="shared" si="8"/>
        <v>0</v>
      </c>
    </row>
    <row r="79" spans="1:24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Q79" s="15"/>
      <c r="U79">
        <f t="shared" si="6"/>
        <v>0</v>
      </c>
      <c r="V79">
        <f t="shared" si="6"/>
        <v>0</v>
      </c>
      <c r="W79">
        <f t="shared" si="7"/>
        <v>0</v>
      </c>
      <c r="X79">
        <f t="shared" si="8"/>
        <v>0</v>
      </c>
    </row>
    <row r="80" spans="1:24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17"/>
      <c r="Q80" s="15"/>
      <c r="U80">
        <f t="shared" si="6"/>
        <v>0</v>
      </c>
      <c r="V80">
        <f t="shared" si="6"/>
        <v>0</v>
      </c>
      <c r="W80">
        <f t="shared" si="7"/>
        <v>0</v>
      </c>
      <c r="X80">
        <f t="shared" si="8"/>
        <v>0</v>
      </c>
    </row>
    <row r="81" spans="1:24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Q81" s="15"/>
      <c r="U81">
        <f t="shared" si="6"/>
        <v>0</v>
      </c>
      <c r="V81">
        <f t="shared" si="6"/>
        <v>0</v>
      </c>
      <c r="W81">
        <f t="shared" si="7"/>
        <v>0</v>
      </c>
      <c r="X81">
        <f t="shared" si="8"/>
        <v>0</v>
      </c>
    </row>
    <row r="82" spans="1:24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Q82" s="15"/>
      <c r="U82">
        <f t="shared" si="6"/>
        <v>0</v>
      </c>
      <c r="V82">
        <f t="shared" si="6"/>
        <v>0</v>
      </c>
      <c r="W82">
        <f t="shared" si="7"/>
        <v>0</v>
      </c>
      <c r="X82">
        <f t="shared" si="8"/>
        <v>0</v>
      </c>
    </row>
    <row r="83" spans="1:24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Q83" s="15"/>
      <c r="U83">
        <f t="shared" si="6"/>
        <v>0</v>
      </c>
      <c r="V83">
        <f t="shared" si="6"/>
        <v>0</v>
      </c>
      <c r="W83">
        <f t="shared" si="7"/>
        <v>0</v>
      </c>
      <c r="X83">
        <f t="shared" si="8"/>
        <v>0</v>
      </c>
    </row>
    <row r="84" spans="1:24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Q84" s="15"/>
      <c r="U84">
        <f t="shared" si="6"/>
        <v>0</v>
      </c>
      <c r="V84">
        <f t="shared" si="6"/>
        <v>0</v>
      </c>
      <c r="W84">
        <f t="shared" si="7"/>
        <v>0</v>
      </c>
      <c r="X84">
        <f t="shared" si="8"/>
        <v>0</v>
      </c>
    </row>
    <row r="85" spans="1:24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Q85" s="15"/>
      <c r="U85">
        <f t="shared" si="6"/>
        <v>0</v>
      </c>
      <c r="V85">
        <f t="shared" si="6"/>
        <v>0</v>
      </c>
      <c r="W85">
        <f t="shared" si="7"/>
        <v>0</v>
      </c>
      <c r="X85">
        <f t="shared" si="8"/>
        <v>0</v>
      </c>
    </row>
    <row r="86" spans="1:24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Q86" s="15"/>
      <c r="U86">
        <f t="shared" si="6"/>
        <v>0</v>
      </c>
      <c r="V86">
        <f t="shared" si="6"/>
        <v>0</v>
      </c>
      <c r="W86">
        <f t="shared" si="7"/>
        <v>0</v>
      </c>
      <c r="X86">
        <f t="shared" si="8"/>
        <v>0</v>
      </c>
    </row>
    <row r="87" spans="1:24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Q87" s="15"/>
      <c r="U87">
        <f t="shared" si="6"/>
        <v>0</v>
      </c>
      <c r="V87">
        <f t="shared" si="6"/>
        <v>0</v>
      </c>
      <c r="W87">
        <f t="shared" si="7"/>
        <v>0</v>
      </c>
      <c r="X87">
        <f t="shared" si="8"/>
        <v>0</v>
      </c>
    </row>
    <row r="88" spans="1:24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Q88" s="15"/>
      <c r="U88">
        <f t="shared" si="6"/>
        <v>0</v>
      </c>
      <c r="V88">
        <f t="shared" si="6"/>
        <v>0</v>
      </c>
      <c r="W88">
        <f t="shared" si="7"/>
        <v>0</v>
      </c>
      <c r="X88">
        <f t="shared" si="8"/>
        <v>0</v>
      </c>
    </row>
    <row r="89" spans="1:24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Q89" s="15"/>
      <c r="U89">
        <f t="shared" si="6"/>
        <v>0</v>
      </c>
      <c r="V89">
        <f t="shared" si="6"/>
        <v>0</v>
      </c>
      <c r="W89">
        <f t="shared" si="7"/>
        <v>0</v>
      </c>
      <c r="X89">
        <f t="shared" si="8"/>
        <v>0</v>
      </c>
    </row>
    <row r="90" spans="1:24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Q90" s="15"/>
      <c r="U90">
        <f t="shared" si="6"/>
        <v>0</v>
      </c>
      <c r="V90">
        <f t="shared" si="6"/>
        <v>0</v>
      </c>
      <c r="W90">
        <f t="shared" si="7"/>
        <v>0</v>
      </c>
      <c r="X90">
        <f t="shared" si="8"/>
        <v>0</v>
      </c>
    </row>
    <row r="91" spans="1:24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Q91" s="15"/>
      <c r="U91">
        <f t="shared" si="6"/>
        <v>0</v>
      </c>
      <c r="V91">
        <f t="shared" si="6"/>
        <v>0</v>
      </c>
      <c r="W91">
        <f t="shared" si="7"/>
        <v>0</v>
      </c>
      <c r="X91">
        <f t="shared" si="8"/>
        <v>0</v>
      </c>
    </row>
    <row r="92" spans="1:24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Q92" s="15"/>
      <c r="U92">
        <f t="shared" si="6"/>
        <v>0</v>
      </c>
      <c r="V92">
        <f t="shared" si="6"/>
        <v>0</v>
      </c>
      <c r="W92">
        <f t="shared" si="7"/>
        <v>0</v>
      </c>
      <c r="X92">
        <f t="shared" si="8"/>
        <v>0</v>
      </c>
    </row>
    <row r="93" spans="1:24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Q93" s="15"/>
      <c r="U93">
        <f t="shared" si="6"/>
        <v>0</v>
      </c>
      <c r="V93">
        <f t="shared" si="6"/>
        <v>0</v>
      </c>
      <c r="W93">
        <f t="shared" si="7"/>
        <v>0</v>
      </c>
      <c r="X93">
        <f t="shared" si="8"/>
        <v>0</v>
      </c>
    </row>
    <row r="94" spans="1:24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Q94" s="15"/>
      <c r="U94">
        <f t="shared" si="6"/>
        <v>0</v>
      </c>
      <c r="V94">
        <f t="shared" si="6"/>
        <v>0</v>
      </c>
      <c r="W94">
        <f t="shared" si="7"/>
        <v>0</v>
      </c>
      <c r="X94">
        <f t="shared" si="8"/>
        <v>0</v>
      </c>
    </row>
    <row r="95" spans="1:24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 s="17"/>
      <c r="Q95" s="15"/>
      <c r="U95">
        <f t="shared" si="6"/>
        <v>0</v>
      </c>
      <c r="V95">
        <f t="shared" si="6"/>
        <v>0</v>
      </c>
      <c r="W95">
        <f t="shared" si="7"/>
        <v>0</v>
      </c>
      <c r="X95">
        <f t="shared" si="8"/>
        <v>0</v>
      </c>
    </row>
    <row r="96" spans="1:24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Q96" s="15"/>
      <c r="U96">
        <f t="shared" si="6"/>
        <v>0</v>
      </c>
      <c r="V96">
        <f>IF(L80&lt;&gt;"",1,0)</f>
        <v>0</v>
      </c>
      <c r="W96">
        <f aca="true" t="shared" si="9" ref="W96:W137">IF(N96&lt;&gt;"",1,0)</f>
        <v>0</v>
      </c>
      <c r="X96">
        <f aca="true" t="shared" si="10" ref="X96:X159">IF(M96&lt;&gt;"",1,0)</f>
        <v>0</v>
      </c>
    </row>
    <row r="97" spans="1:24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Q97" s="15"/>
      <c r="U97">
        <f t="shared" si="6"/>
        <v>0</v>
      </c>
      <c r="V97">
        <f aca="true" t="shared" si="11" ref="V97:V160">IF(L81&lt;&gt;"",1,0)</f>
        <v>0</v>
      </c>
      <c r="W97">
        <f t="shared" si="9"/>
        <v>0</v>
      </c>
      <c r="X97">
        <f t="shared" si="10"/>
        <v>0</v>
      </c>
    </row>
    <row r="98" spans="1:24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Q98" s="15"/>
      <c r="U98">
        <f t="shared" si="6"/>
        <v>0</v>
      </c>
      <c r="V98">
        <f t="shared" si="11"/>
        <v>0</v>
      </c>
      <c r="W98">
        <f t="shared" si="9"/>
        <v>0</v>
      </c>
      <c r="X98">
        <f t="shared" si="10"/>
        <v>0</v>
      </c>
    </row>
    <row r="99" spans="1:24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Q99" s="15"/>
      <c r="U99">
        <f t="shared" si="6"/>
        <v>0</v>
      </c>
      <c r="V99">
        <f t="shared" si="11"/>
        <v>0</v>
      </c>
      <c r="W99">
        <f t="shared" si="9"/>
        <v>0</v>
      </c>
      <c r="X99">
        <f t="shared" si="10"/>
        <v>0</v>
      </c>
    </row>
    <row r="100" spans="1:24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 s="17"/>
      <c r="Q100" s="15"/>
      <c r="U100">
        <f t="shared" si="6"/>
        <v>0</v>
      </c>
      <c r="V100">
        <f t="shared" si="11"/>
        <v>0</v>
      </c>
      <c r="W100">
        <f t="shared" si="9"/>
        <v>0</v>
      </c>
      <c r="X100">
        <f t="shared" si="10"/>
        <v>0</v>
      </c>
    </row>
    <row r="101" spans="1:24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 s="17"/>
      <c r="Q101" s="15"/>
      <c r="U101">
        <f t="shared" si="6"/>
        <v>0</v>
      </c>
      <c r="V101">
        <f t="shared" si="11"/>
        <v>0</v>
      </c>
      <c r="W101">
        <f t="shared" si="9"/>
        <v>0</v>
      </c>
      <c r="X101">
        <f t="shared" si="10"/>
        <v>0</v>
      </c>
    </row>
    <row r="102" spans="1:24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Q102" s="15"/>
      <c r="U102">
        <f t="shared" si="6"/>
        <v>0</v>
      </c>
      <c r="V102">
        <f t="shared" si="11"/>
        <v>0</v>
      </c>
      <c r="W102">
        <f t="shared" si="9"/>
        <v>0</v>
      </c>
      <c r="X102">
        <f t="shared" si="10"/>
        <v>0</v>
      </c>
    </row>
    <row r="103" spans="1:24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Q103" s="15"/>
      <c r="U103">
        <f t="shared" si="6"/>
        <v>0</v>
      </c>
      <c r="V103">
        <f t="shared" si="11"/>
        <v>0</v>
      </c>
      <c r="W103">
        <f t="shared" si="9"/>
        <v>0</v>
      </c>
      <c r="X103">
        <f t="shared" si="10"/>
        <v>0</v>
      </c>
    </row>
    <row r="104" spans="1:24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Q104" s="15"/>
      <c r="U104">
        <f t="shared" si="6"/>
        <v>0</v>
      </c>
      <c r="V104">
        <f t="shared" si="11"/>
        <v>0</v>
      </c>
      <c r="W104">
        <f t="shared" si="9"/>
        <v>0</v>
      </c>
      <c r="X104">
        <f t="shared" si="10"/>
        <v>0</v>
      </c>
    </row>
    <row r="105" spans="1:24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 s="17"/>
      <c r="Q105" s="15"/>
      <c r="U105">
        <f t="shared" si="6"/>
        <v>0</v>
      </c>
      <c r="V105">
        <f t="shared" si="11"/>
        <v>0</v>
      </c>
      <c r="W105">
        <f t="shared" si="9"/>
        <v>0</v>
      </c>
      <c r="X105">
        <f t="shared" si="10"/>
        <v>0</v>
      </c>
    </row>
    <row r="106" spans="1:24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Q106" s="15"/>
      <c r="U106">
        <f aca="true" t="shared" si="12" ref="U106:U160">IF(K90&lt;&gt;"",1,0)</f>
        <v>0</v>
      </c>
      <c r="V106">
        <f t="shared" si="11"/>
        <v>0</v>
      </c>
      <c r="W106">
        <f t="shared" si="9"/>
        <v>0</v>
      </c>
      <c r="X106">
        <f t="shared" si="10"/>
        <v>0</v>
      </c>
    </row>
    <row r="107" spans="1:24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Q107" s="15"/>
      <c r="U107">
        <f t="shared" si="12"/>
        <v>0</v>
      </c>
      <c r="V107">
        <f t="shared" si="11"/>
        <v>0</v>
      </c>
      <c r="W107">
        <f t="shared" si="9"/>
        <v>0</v>
      </c>
      <c r="X107">
        <f t="shared" si="10"/>
        <v>0</v>
      </c>
    </row>
    <row r="108" spans="1:24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Q108" s="15"/>
      <c r="U108">
        <f t="shared" si="12"/>
        <v>0</v>
      </c>
      <c r="V108">
        <f t="shared" si="11"/>
        <v>0</v>
      </c>
      <c r="W108">
        <f t="shared" si="9"/>
        <v>0</v>
      </c>
      <c r="X108">
        <f t="shared" si="10"/>
        <v>0</v>
      </c>
    </row>
    <row r="109" spans="1:24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 s="17"/>
      <c r="Q109" s="15"/>
      <c r="U109">
        <f t="shared" si="12"/>
        <v>0</v>
      </c>
      <c r="V109">
        <f t="shared" si="11"/>
        <v>0</v>
      </c>
      <c r="W109">
        <f t="shared" si="9"/>
        <v>0</v>
      </c>
      <c r="X109">
        <f t="shared" si="10"/>
        <v>0</v>
      </c>
    </row>
    <row r="110" spans="1:24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Q110" s="15"/>
      <c r="U110">
        <f t="shared" si="12"/>
        <v>0</v>
      </c>
      <c r="V110">
        <f t="shared" si="11"/>
        <v>0</v>
      </c>
      <c r="W110">
        <f t="shared" si="9"/>
        <v>0</v>
      </c>
      <c r="X110">
        <f t="shared" si="10"/>
        <v>0</v>
      </c>
    </row>
    <row r="111" spans="1:24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Q111" s="15"/>
      <c r="U111">
        <f t="shared" si="12"/>
        <v>0</v>
      </c>
      <c r="V111">
        <f t="shared" si="11"/>
        <v>0</v>
      </c>
      <c r="W111">
        <f t="shared" si="9"/>
        <v>0</v>
      </c>
      <c r="X111">
        <f t="shared" si="10"/>
        <v>0</v>
      </c>
    </row>
    <row r="112" spans="1:24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Q112" s="15"/>
      <c r="U112">
        <f t="shared" si="12"/>
        <v>0</v>
      </c>
      <c r="V112">
        <f t="shared" si="11"/>
        <v>0</v>
      </c>
      <c r="W112">
        <f t="shared" si="9"/>
        <v>0</v>
      </c>
      <c r="X112">
        <f t="shared" si="10"/>
        <v>0</v>
      </c>
    </row>
    <row r="113" spans="1:24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Q113" s="15"/>
      <c r="U113">
        <f t="shared" si="12"/>
        <v>0</v>
      </c>
      <c r="V113">
        <f t="shared" si="11"/>
        <v>0</v>
      </c>
      <c r="W113">
        <f t="shared" si="9"/>
        <v>0</v>
      </c>
      <c r="X113">
        <f t="shared" si="10"/>
        <v>0</v>
      </c>
    </row>
    <row r="114" spans="1:24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 s="18"/>
      <c r="Q114" s="15"/>
      <c r="U114">
        <f t="shared" si="12"/>
        <v>0</v>
      </c>
      <c r="V114">
        <f t="shared" si="11"/>
        <v>0</v>
      </c>
      <c r="W114">
        <f t="shared" si="9"/>
        <v>0</v>
      </c>
      <c r="X114">
        <f t="shared" si="10"/>
        <v>0</v>
      </c>
    </row>
    <row r="115" spans="1:24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 s="18"/>
      <c r="Q115" s="15"/>
      <c r="U115">
        <f t="shared" si="12"/>
        <v>0</v>
      </c>
      <c r="V115">
        <f t="shared" si="11"/>
        <v>0</v>
      </c>
      <c r="W115">
        <f t="shared" si="9"/>
        <v>0</v>
      </c>
      <c r="X115">
        <f t="shared" si="10"/>
        <v>0</v>
      </c>
    </row>
    <row r="116" spans="1:24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 s="18"/>
      <c r="Q116" s="15"/>
      <c r="U116">
        <f t="shared" si="12"/>
        <v>0</v>
      </c>
      <c r="V116">
        <f t="shared" si="11"/>
        <v>0</v>
      </c>
      <c r="W116">
        <f t="shared" si="9"/>
        <v>0</v>
      </c>
      <c r="X116">
        <f t="shared" si="10"/>
        <v>0</v>
      </c>
    </row>
    <row r="117" spans="1:24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 s="18"/>
      <c r="Q117" s="15"/>
      <c r="U117">
        <f t="shared" si="12"/>
        <v>0</v>
      </c>
      <c r="V117">
        <f t="shared" si="11"/>
        <v>0</v>
      </c>
      <c r="W117">
        <f t="shared" si="9"/>
        <v>0</v>
      </c>
      <c r="X117">
        <f t="shared" si="10"/>
        <v>0</v>
      </c>
    </row>
    <row r="118" spans="1:24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 s="18"/>
      <c r="Q118" s="15"/>
      <c r="U118">
        <f t="shared" si="12"/>
        <v>0</v>
      </c>
      <c r="V118">
        <f t="shared" si="11"/>
        <v>0</v>
      </c>
      <c r="W118">
        <f t="shared" si="9"/>
        <v>0</v>
      </c>
      <c r="X118">
        <f t="shared" si="10"/>
        <v>0</v>
      </c>
    </row>
    <row r="119" spans="1:24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Q119" s="15"/>
      <c r="U119">
        <f t="shared" si="12"/>
        <v>0</v>
      </c>
      <c r="V119">
        <f t="shared" si="11"/>
        <v>0</v>
      </c>
      <c r="W119">
        <f t="shared" si="9"/>
        <v>0</v>
      </c>
      <c r="X119">
        <f t="shared" si="10"/>
        <v>0</v>
      </c>
    </row>
    <row r="120" spans="1:24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Q120" s="15"/>
      <c r="U120">
        <f t="shared" si="12"/>
        <v>0</v>
      </c>
      <c r="V120">
        <f t="shared" si="11"/>
        <v>0</v>
      </c>
      <c r="W120">
        <f t="shared" si="9"/>
        <v>0</v>
      </c>
      <c r="X120">
        <f t="shared" si="10"/>
        <v>0</v>
      </c>
    </row>
    <row r="121" spans="1:24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Q121" s="15"/>
      <c r="U121">
        <f t="shared" si="12"/>
        <v>0</v>
      </c>
      <c r="V121">
        <f t="shared" si="11"/>
        <v>0</v>
      </c>
      <c r="W121">
        <f t="shared" si="9"/>
        <v>0</v>
      </c>
      <c r="X121">
        <f t="shared" si="10"/>
        <v>0</v>
      </c>
    </row>
    <row r="122" spans="1:24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Q122" s="15"/>
      <c r="U122">
        <f t="shared" si="12"/>
        <v>0</v>
      </c>
      <c r="V122">
        <f t="shared" si="11"/>
        <v>0</v>
      </c>
      <c r="W122">
        <f t="shared" si="9"/>
        <v>0</v>
      </c>
      <c r="X122">
        <f t="shared" si="10"/>
        <v>0</v>
      </c>
    </row>
    <row r="123" spans="1:24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Q123" s="15"/>
      <c r="U123">
        <f t="shared" si="12"/>
        <v>0</v>
      </c>
      <c r="V123">
        <f t="shared" si="11"/>
        <v>0</v>
      </c>
      <c r="W123">
        <f t="shared" si="9"/>
        <v>0</v>
      </c>
      <c r="X123">
        <f t="shared" si="10"/>
        <v>0</v>
      </c>
    </row>
    <row r="124" spans="1:24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Q124" s="15"/>
      <c r="U124">
        <f t="shared" si="12"/>
        <v>0</v>
      </c>
      <c r="V124">
        <f t="shared" si="11"/>
        <v>0</v>
      </c>
      <c r="W124">
        <f t="shared" si="9"/>
        <v>0</v>
      </c>
      <c r="X124">
        <f t="shared" si="10"/>
        <v>0</v>
      </c>
    </row>
    <row r="125" spans="1:24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Q125" s="15"/>
      <c r="U125">
        <f t="shared" si="12"/>
        <v>0</v>
      </c>
      <c r="V125">
        <f t="shared" si="11"/>
        <v>0</v>
      </c>
      <c r="W125">
        <f t="shared" si="9"/>
        <v>0</v>
      </c>
      <c r="X125">
        <f t="shared" si="10"/>
        <v>0</v>
      </c>
    </row>
    <row r="126" spans="1:24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Q126" s="15"/>
      <c r="U126">
        <f t="shared" si="12"/>
        <v>0</v>
      </c>
      <c r="V126">
        <f t="shared" si="11"/>
        <v>0</v>
      </c>
      <c r="W126">
        <f t="shared" si="9"/>
        <v>0</v>
      </c>
      <c r="X126">
        <f t="shared" si="10"/>
        <v>0</v>
      </c>
    </row>
    <row r="127" spans="1:2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Q127" s="15"/>
      <c r="R127" s="15"/>
      <c r="S127" s="4"/>
      <c r="T127" s="4"/>
      <c r="U127">
        <f t="shared" si="12"/>
        <v>0</v>
      </c>
      <c r="V127">
        <f t="shared" si="11"/>
        <v>0</v>
      </c>
      <c r="W127">
        <f t="shared" si="9"/>
        <v>0</v>
      </c>
      <c r="X127">
        <f t="shared" si="10"/>
        <v>0</v>
      </c>
      <c r="Y127" s="4"/>
    </row>
    <row r="128" spans="1:2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Q128" s="15"/>
      <c r="R128" s="15"/>
      <c r="S128" s="4"/>
      <c r="T128" s="4"/>
      <c r="U128">
        <f t="shared" si="12"/>
        <v>0</v>
      </c>
      <c r="V128">
        <f t="shared" si="11"/>
        <v>0</v>
      </c>
      <c r="W128">
        <f t="shared" si="9"/>
        <v>0</v>
      </c>
      <c r="X128">
        <f t="shared" si="10"/>
        <v>0</v>
      </c>
      <c r="Y128" s="4"/>
    </row>
    <row r="129" spans="1:2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Q129" s="15"/>
      <c r="R129" s="15"/>
      <c r="S129" s="4"/>
      <c r="T129" s="4"/>
      <c r="U129">
        <f t="shared" si="12"/>
        <v>0</v>
      </c>
      <c r="V129">
        <f t="shared" si="11"/>
        <v>0</v>
      </c>
      <c r="W129">
        <f t="shared" si="9"/>
        <v>0</v>
      </c>
      <c r="X129">
        <f t="shared" si="10"/>
        <v>0</v>
      </c>
      <c r="Y129" s="4"/>
    </row>
    <row r="130" spans="1:2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Q130" s="15"/>
      <c r="R130" s="15"/>
      <c r="S130" s="4"/>
      <c r="T130" s="4"/>
      <c r="U130">
        <f t="shared" si="12"/>
        <v>0</v>
      </c>
      <c r="V130">
        <f t="shared" si="11"/>
        <v>0</v>
      </c>
      <c r="W130">
        <f t="shared" si="9"/>
        <v>0</v>
      </c>
      <c r="X130">
        <f t="shared" si="10"/>
        <v>0</v>
      </c>
      <c r="Y130" s="4"/>
    </row>
    <row r="131" spans="1:26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Q131" s="15"/>
      <c r="R131" s="15"/>
      <c r="S131" s="4"/>
      <c r="T131" s="4"/>
      <c r="U131">
        <f t="shared" si="12"/>
        <v>0</v>
      </c>
      <c r="V131">
        <f t="shared" si="11"/>
        <v>0</v>
      </c>
      <c r="W131">
        <f t="shared" si="9"/>
        <v>0</v>
      </c>
      <c r="X131">
        <f t="shared" si="10"/>
        <v>0</v>
      </c>
      <c r="Y131" s="4"/>
      <c r="Z131" s="4"/>
    </row>
    <row r="132" spans="1:26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Q132" s="15"/>
      <c r="U132">
        <f t="shared" si="12"/>
        <v>0</v>
      </c>
      <c r="V132">
        <f t="shared" si="11"/>
        <v>0</v>
      </c>
      <c r="W132">
        <f t="shared" si="9"/>
        <v>0</v>
      </c>
      <c r="X132">
        <f t="shared" si="10"/>
        <v>0</v>
      </c>
      <c r="Z132" s="4"/>
    </row>
    <row r="133" spans="1:26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Q133" s="15"/>
      <c r="U133">
        <f t="shared" si="12"/>
        <v>0</v>
      </c>
      <c r="V133">
        <f t="shared" si="11"/>
        <v>0</v>
      </c>
      <c r="W133">
        <f t="shared" si="9"/>
        <v>0</v>
      </c>
      <c r="X133">
        <f t="shared" si="10"/>
        <v>0</v>
      </c>
      <c r="Z133" s="4"/>
    </row>
    <row r="134" spans="1:26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Q134" s="15"/>
      <c r="U134">
        <f t="shared" si="12"/>
        <v>0</v>
      </c>
      <c r="V134">
        <f t="shared" si="11"/>
        <v>0</v>
      </c>
      <c r="W134">
        <f t="shared" si="9"/>
        <v>0</v>
      </c>
      <c r="X134">
        <f t="shared" si="10"/>
        <v>0</v>
      </c>
      <c r="Z134" s="4"/>
    </row>
    <row r="135" spans="1:26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Q135" s="15"/>
      <c r="U135">
        <f t="shared" si="12"/>
        <v>0</v>
      </c>
      <c r="V135">
        <f t="shared" si="11"/>
        <v>0</v>
      </c>
      <c r="W135">
        <f t="shared" si="9"/>
        <v>0</v>
      </c>
      <c r="X135">
        <f t="shared" si="10"/>
        <v>0</v>
      </c>
      <c r="Z135" s="4"/>
    </row>
    <row r="136" spans="1:24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Q136" s="15"/>
      <c r="U136">
        <f t="shared" si="12"/>
        <v>0</v>
      </c>
      <c r="V136">
        <f t="shared" si="11"/>
        <v>0</v>
      </c>
      <c r="W136">
        <f t="shared" si="9"/>
        <v>0</v>
      </c>
      <c r="X136">
        <f t="shared" si="10"/>
        <v>0</v>
      </c>
    </row>
    <row r="137" spans="1:24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Q137" s="15"/>
      <c r="U137">
        <f t="shared" si="12"/>
        <v>0</v>
      </c>
      <c r="V137">
        <f t="shared" si="11"/>
        <v>0</v>
      </c>
      <c r="W137">
        <f t="shared" si="9"/>
        <v>0</v>
      </c>
      <c r="X137">
        <f t="shared" si="10"/>
        <v>0</v>
      </c>
    </row>
    <row r="138" spans="1:24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Q138" s="15"/>
      <c r="U138">
        <f t="shared" si="12"/>
        <v>0</v>
      </c>
      <c r="V138">
        <f t="shared" si="11"/>
        <v>0</v>
      </c>
      <c r="W138">
        <f aca="true" t="shared" si="13" ref="W138:W160">IF(N122&lt;&gt;"",1,0)</f>
        <v>0</v>
      </c>
      <c r="X138">
        <f t="shared" si="10"/>
        <v>0</v>
      </c>
    </row>
    <row r="139" spans="1:24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Q139" s="15"/>
      <c r="U139">
        <f t="shared" si="12"/>
        <v>0</v>
      </c>
      <c r="V139">
        <f t="shared" si="11"/>
        <v>0</v>
      </c>
      <c r="W139">
        <f t="shared" si="13"/>
        <v>0</v>
      </c>
      <c r="X139">
        <f t="shared" si="10"/>
        <v>0</v>
      </c>
    </row>
    <row r="140" spans="1:24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Q140" s="15"/>
      <c r="U140">
        <f t="shared" si="12"/>
        <v>0</v>
      </c>
      <c r="V140">
        <f t="shared" si="11"/>
        <v>0</v>
      </c>
      <c r="W140">
        <f t="shared" si="13"/>
        <v>0</v>
      </c>
      <c r="X140">
        <f t="shared" si="10"/>
        <v>0</v>
      </c>
    </row>
    <row r="141" spans="1:24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Q141" s="15"/>
      <c r="U141">
        <f t="shared" si="12"/>
        <v>0</v>
      </c>
      <c r="V141">
        <f t="shared" si="11"/>
        <v>0</v>
      </c>
      <c r="W141">
        <f t="shared" si="13"/>
        <v>0</v>
      </c>
      <c r="X141">
        <f t="shared" si="10"/>
        <v>0</v>
      </c>
    </row>
    <row r="142" spans="1:24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Q142" s="15"/>
      <c r="U142">
        <f t="shared" si="12"/>
        <v>0</v>
      </c>
      <c r="V142">
        <f t="shared" si="11"/>
        <v>0</v>
      </c>
      <c r="W142">
        <f t="shared" si="13"/>
        <v>0</v>
      </c>
      <c r="X142">
        <f t="shared" si="10"/>
        <v>0</v>
      </c>
    </row>
    <row r="143" spans="1:24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Q143" s="15"/>
      <c r="U143">
        <f t="shared" si="12"/>
        <v>0</v>
      </c>
      <c r="V143">
        <f t="shared" si="11"/>
        <v>0</v>
      </c>
      <c r="W143">
        <f t="shared" si="13"/>
        <v>0</v>
      </c>
      <c r="X143">
        <f t="shared" si="10"/>
        <v>0</v>
      </c>
    </row>
    <row r="144" spans="1:24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Q144" s="15"/>
      <c r="U144">
        <f t="shared" si="12"/>
        <v>0</v>
      </c>
      <c r="V144">
        <f t="shared" si="11"/>
        <v>0</v>
      </c>
      <c r="W144">
        <f t="shared" si="13"/>
        <v>0</v>
      </c>
      <c r="X144">
        <f t="shared" si="10"/>
        <v>0</v>
      </c>
    </row>
    <row r="145" spans="1:24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Q145" s="15"/>
      <c r="U145">
        <f t="shared" si="12"/>
        <v>0</v>
      </c>
      <c r="V145">
        <f t="shared" si="11"/>
        <v>0</v>
      </c>
      <c r="W145">
        <f t="shared" si="13"/>
        <v>0</v>
      </c>
      <c r="X145">
        <f t="shared" si="10"/>
        <v>0</v>
      </c>
    </row>
    <row r="146" spans="1:24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Q146" s="15"/>
      <c r="U146">
        <f t="shared" si="12"/>
        <v>0</v>
      </c>
      <c r="V146">
        <f t="shared" si="11"/>
        <v>0</v>
      </c>
      <c r="W146">
        <f t="shared" si="13"/>
        <v>0</v>
      </c>
      <c r="X146">
        <f t="shared" si="10"/>
        <v>0</v>
      </c>
    </row>
    <row r="147" spans="1:24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Q147" s="15"/>
      <c r="U147">
        <f t="shared" si="12"/>
        <v>0</v>
      </c>
      <c r="V147">
        <f t="shared" si="11"/>
        <v>0</v>
      </c>
      <c r="W147">
        <f t="shared" si="13"/>
        <v>0</v>
      </c>
      <c r="X147">
        <f t="shared" si="10"/>
        <v>0</v>
      </c>
    </row>
    <row r="148" spans="1:24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Q148" s="15"/>
      <c r="U148">
        <f t="shared" si="12"/>
        <v>0</v>
      </c>
      <c r="V148">
        <f t="shared" si="11"/>
        <v>0</v>
      </c>
      <c r="W148">
        <f t="shared" si="13"/>
        <v>0</v>
      </c>
      <c r="X148">
        <f t="shared" si="10"/>
        <v>0</v>
      </c>
    </row>
    <row r="149" spans="1:24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Q149" s="15"/>
      <c r="U149">
        <f t="shared" si="12"/>
        <v>0</v>
      </c>
      <c r="V149">
        <f t="shared" si="11"/>
        <v>0</v>
      </c>
      <c r="W149">
        <f t="shared" si="13"/>
        <v>0</v>
      </c>
      <c r="X149">
        <f t="shared" si="10"/>
        <v>0</v>
      </c>
    </row>
    <row r="150" spans="1:24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Q150" s="15"/>
      <c r="U150">
        <f t="shared" si="12"/>
        <v>0</v>
      </c>
      <c r="V150">
        <f t="shared" si="11"/>
        <v>0</v>
      </c>
      <c r="W150">
        <f t="shared" si="13"/>
        <v>0</v>
      </c>
      <c r="X150">
        <f t="shared" si="10"/>
        <v>0</v>
      </c>
    </row>
    <row r="151" spans="1:24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Q151" s="15"/>
      <c r="U151">
        <f t="shared" si="12"/>
        <v>0</v>
      </c>
      <c r="V151">
        <f t="shared" si="11"/>
        <v>0</v>
      </c>
      <c r="W151">
        <f t="shared" si="13"/>
        <v>0</v>
      </c>
      <c r="X151">
        <f t="shared" si="10"/>
        <v>0</v>
      </c>
    </row>
    <row r="152" spans="1:24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Q152" s="15"/>
      <c r="U152">
        <f t="shared" si="12"/>
        <v>0</v>
      </c>
      <c r="V152">
        <f t="shared" si="11"/>
        <v>0</v>
      </c>
      <c r="W152">
        <f t="shared" si="13"/>
        <v>0</v>
      </c>
      <c r="X152">
        <f t="shared" si="10"/>
        <v>0</v>
      </c>
    </row>
    <row r="153" spans="1:24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Q153" s="15"/>
      <c r="U153">
        <f t="shared" si="12"/>
        <v>0</v>
      </c>
      <c r="V153">
        <f t="shared" si="11"/>
        <v>0</v>
      </c>
      <c r="W153">
        <f t="shared" si="13"/>
        <v>0</v>
      </c>
      <c r="X153">
        <f t="shared" si="10"/>
        <v>0</v>
      </c>
    </row>
    <row r="154" spans="1:24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Q154" s="15"/>
      <c r="U154">
        <f t="shared" si="12"/>
        <v>0</v>
      </c>
      <c r="V154">
        <f t="shared" si="11"/>
        <v>0</v>
      </c>
      <c r="W154">
        <f t="shared" si="13"/>
        <v>0</v>
      </c>
      <c r="X154">
        <f t="shared" si="10"/>
        <v>0</v>
      </c>
    </row>
    <row r="155" spans="1:24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Q155" s="15"/>
      <c r="U155">
        <f t="shared" si="12"/>
        <v>0</v>
      </c>
      <c r="V155">
        <f t="shared" si="11"/>
        <v>0</v>
      </c>
      <c r="W155">
        <f t="shared" si="13"/>
        <v>0</v>
      </c>
      <c r="X155">
        <f t="shared" si="10"/>
        <v>0</v>
      </c>
    </row>
    <row r="156" spans="1:24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Q156" s="15"/>
      <c r="U156">
        <f t="shared" si="12"/>
        <v>0</v>
      </c>
      <c r="V156">
        <f t="shared" si="11"/>
        <v>0</v>
      </c>
      <c r="W156">
        <f t="shared" si="13"/>
        <v>0</v>
      </c>
      <c r="X156">
        <f t="shared" si="10"/>
        <v>0</v>
      </c>
    </row>
    <row r="157" spans="1:24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Q157" s="15"/>
      <c r="U157">
        <f t="shared" si="12"/>
        <v>0</v>
      </c>
      <c r="V157">
        <f t="shared" si="11"/>
        <v>0</v>
      </c>
      <c r="W157">
        <f t="shared" si="13"/>
        <v>0</v>
      </c>
      <c r="X157">
        <f t="shared" si="10"/>
        <v>0</v>
      </c>
    </row>
    <row r="158" spans="1:24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Q158" s="15"/>
      <c r="U158">
        <f t="shared" si="12"/>
        <v>0</v>
      </c>
      <c r="V158">
        <f t="shared" si="11"/>
        <v>0</v>
      </c>
      <c r="W158">
        <f t="shared" si="13"/>
        <v>0</v>
      </c>
      <c r="X158">
        <f t="shared" si="10"/>
        <v>0</v>
      </c>
    </row>
    <row r="159" spans="1:24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Q159" s="15"/>
      <c r="U159">
        <f t="shared" si="12"/>
        <v>0</v>
      </c>
      <c r="V159">
        <f t="shared" si="11"/>
        <v>0</v>
      </c>
      <c r="W159">
        <f t="shared" si="13"/>
        <v>0</v>
      </c>
      <c r="X159">
        <f t="shared" si="10"/>
        <v>0</v>
      </c>
    </row>
    <row r="160" spans="1:24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Q160" s="15"/>
      <c r="U160">
        <f t="shared" si="12"/>
        <v>0</v>
      </c>
      <c r="V160">
        <f t="shared" si="11"/>
        <v>0</v>
      </c>
      <c r="W160">
        <f t="shared" si="13"/>
        <v>0</v>
      </c>
      <c r="X160">
        <f aca="true" t="shared" si="14" ref="X160:X165">IF(M160&lt;&gt;"",1,0)</f>
        <v>0</v>
      </c>
    </row>
    <row r="161" spans="1:24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Q161" s="15"/>
      <c r="U161">
        <f aca="true" t="shared" si="15" ref="U161:U211">IF(K145&lt;&gt;"",1,0)</f>
        <v>0</v>
      </c>
      <c r="V161">
        <f aca="true" t="shared" si="16" ref="V161:V211">IF(L145&lt;&gt;"",1,0)</f>
        <v>0</v>
      </c>
      <c r="W161">
        <f aca="true" t="shared" si="17" ref="W161:W211">IF(N145&lt;&gt;"",1,0)</f>
        <v>0</v>
      </c>
      <c r="X161">
        <f t="shared" si="14"/>
        <v>0</v>
      </c>
    </row>
    <row r="162" spans="1:24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Q162" s="15"/>
      <c r="U162">
        <f t="shared" si="15"/>
        <v>0</v>
      </c>
      <c r="V162">
        <f t="shared" si="16"/>
        <v>0</v>
      </c>
      <c r="W162">
        <f t="shared" si="17"/>
        <v>0</v>
      </c>
      <c r="X162">
        <f t="shared" si="14"/>
        <v>0</v>
      </c>
    </row>
    <row r="163" spans="1:24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Q163" s="15"/>
      <c r="U163">
        <f t="shared" si="15"/>
        <v>0</v>
      </c>
      <c r="V163">
        <f t="shared" si="16"/>
        <v>0</v>
      </c>
      <c r="W163">
        <f t="shared" si="17"/>
        <v>0</v>
      </c>
      <c r="X163">
        <f t="shared" si="14"/>
        <v>0</v>
      </c>
    </row>
    <row r="164" spans="1:24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Q164" s="15"/>
      <c r="U164">
        <f t="shared" si="15"/>
        <v>0</v>
      </c>
      <c r="V164">
        <f t="shared" si="16"/>
        <v>0</v>
      </c>
      <c r="W164">
        <f t="shared" si="17"/>
        <v>0</v>
      </c>
      <c r="X164">
        <f t="shared" si="14"/>
        <v>0</v>
      </c>
    </row>
    <row r="165" spans="1:29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Q165" s="15"/>
      <c r="U165">
        <f t="shared" si="15"/>
        <v>0</v>
      </c>
      <c r="V165">
        <f t="shared" si="16"/>
        <v>0</v>
      </c>
      <c r="W165">
        <f t="shared" si="17"/>
        <v>0</v>
      </c>
      <c r="X165">
        <f t="shared" si="14"/>
        <v>0</v>
      </c>
      <c r="AA165" s="4"/>
      <c r="AB165" s="4"/>
      <c r="AC165" s="4"/>
    </row>
    <row r="166" spans="1:29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Q166" s="15"/>
      <c r="U166">
        <f t="shared" si="15"/>
        <v>0</v>
      </c>
      <c r="V166">
        <f t="shared" si="16"/>
        <v>0</v>
      </c>
      <c r="W166">
        <f t="shared" si="17"/>
        <v>0</v>
      </c>
      <c r="X166">
        <f aca="true" t="shared" si="18" ref="X166:X211">IF(M150&lt;&gt;"",1,0)</f>
        <v>0</v>
      </c>
      <c r="AA166" s="4"/>
      <c r="AB166" s="4"/>
      <c r="AC166" s="4"/>
    </row>
    <row r="167" spans="1:29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Q167" s="15"/>
      <c r="U167">
        <f t="shared" si="15"/>
        <v>0</v>
      </c>
      <c r="V167">
        <f t="shared" si="16"/>
        <v>0</v>
      </c>
      <c r="W167">
        <f t="shared" si="17"/>
        <v>0</v>
      </c>
      <c r="X167">
        <f t="shared" si="18"/>
        <v>0</v>
      </c>
      <c r="AA167" s="4"/>
      <c r="AB167" s="4"/>
      <c r="AC167" s="4"/>
    </row>
    <row r="168" spans="1:26" s="4" customFormat="1" ht="1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 s="12"/>
      <c r="Q168" s="15"/>
      <c r="R168" s="13"/>
      <c r="S168"/>
      <c r="T168"/>
      <c r="U168">
        <f t="shared" si="15"/>
        <v>0</v>
      </c>
      <c r="V168">
        <f t="shared" si="16"/>
        <v>0</v>
      </c>
      <c r="W168">
        <f t="shared" si="17"/>
        <v>0</v>
      </c>
      <c r="X168">
        <f t="shared" si="18"/>
        <v>0</v>
      </c>
      <c r="Y168"/>
      <c r="Z168"/>
    </row>
    <row r="169" spans="1:26" s="4" customFormat="1" ht="1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 s="12"/>
      <c r="Q169" s="15"/>
      <c r="R169" s="13"/>
      <c r="S169"/>
      <c r="T169"/>
      <c r="U169">
        <f t="shared" si="15"/>
        <v>0</v>
      </c>
      <c r="V169">
        <f t="shared" si="16"/>
        <v>0</v>
      </c>
      <c r="W169">
        <f t="shared" si="17"/>
        <v>0</v>
      </c>
      <c r="X169">
        <f t="shared" si="18"/>
        <v>0</v>
      </c>
      <c r="Y169"/>
      <c r="Z169"/>
    </row>
    <row r="170" spans="1:29" s="4" customFormat="1" ht="1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 s="12"/>
      <c r="Q170" s="13"/>
      <c r="R170" s="13"/>
      <c r="S170"/>
      <c r="T170"/>
      <c r="U170">
        <f t="shared" si="15"/>
        <v>0</v>
      </c>
      <c r="V170">
        <f t="shared" si="16"/>
        <v>0</v>
      </c>
      <c r="W170">
        <f t="shared" si="17"/>
        <v>0</v>
      </c>
      <c r="X170">
        <f t="shared" si="18"/>
        <v>0</v>
      </c>
      <c r="Y170"/>
      <c r="Z170"/>
      <c r="AA170"/>
      <c r="AB170"/>
      <c r="AC170"/>
    </row>
    <row r="171" spans="1:29" s="4" customFormat="1" ht="1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 s="12"/>
      <c r="Q171" s="13"/>
      <c r="R171" s="13"/>
      <c r="S171"/>
      <c r="T171"/>
      <c r="U171">
        <f t="shared" si="15"/>
        <v>0</v>
      </c>
      <c r="V171">
        <f t="shared" si="16"/>
        <v>0</v>
      </c>
      <c r="W171">
        <f t="shared" si="17"/>
        <v>0</v>
      </c>
      <c r="X171">
        <f t="shared" si="18"/>
        <v>0</v>
      </c>
      <c r="Y171"/>
      <c r="Z171"/>
      <c r="AA171"/>
      <c r="AB171"/>
      <c r="AC171"/>
    </row>
    <row r="172" spans="1:29" s="4" customFormat="1" ht="1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 s="12"/>
      <c r="Q172" s="13"/>
      <c r="R172" s="13"/>
      <c r="S172"/>
      <c r="T172"/>
      <c r="U172">
        <f t="shared" si="15"/>
        <v>0</v>
      </c>
      <c r="V172">
        <f t="shared" si="16"/>
        <v>0</v>
      </c>
      <c r="W172">
        <f t="shared" si="17"/>
        <v>0</v>
      </c>
      <c r="X172">
        <f t="shared" si="18"/>
        <v>0</v>
      </c>
      <c r="Y172"/>
      <c r="Z172"/>
      <c r="AA172"/>
      <c r="AB172"/>
      <c r="AC172"/>
    </row>
    <row r="173" spans="1:24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U173">
        <f t="shared" si="15"/>
        <v>0</v>
      </c>
      <c r="V173">
        <f t="shared" si="16"/>
        <v>0</v>
      </c>
      <c r="W173">
        <f t="shared" si="17"/>
        <v>0</v>
      </c>
      <c r="X173">
        <f t="shared" si="18"/>
        <v>0</v>
      </c>
    </row>
    <row r="174" spans="1:24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U174">
        <f t="shared" si="15"/>
        <v>0</v>
      </c>
      <c r="V174">
        <f t="shared" si="16"/>
        <v>0</v>
      </c>
      <c r="W174">
        <f t="shared" si="17"/>
        <v>0</v>
      </c>
      <c r="X174">
        <f t="shared" si="18"/>
        <v>0</v>
      </c>
    </row>
    <row r="175" spans="1:24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R175" s="16"/>
      <c r="U175">
        <f t="shared" si="15"/>
        <v>0</v>
      </c>
      <c r="V175">
        <f t="shared" si="16"/>
        <v>0</v>
      </c>
      <c r="W175">
        <f t="shared" si="17"/>
        <v>0</v>
      </c>
      <c r="X175">
        <f t="shared" si="18"/>
        <v>0</v>
      </c>
    </row>
    <row r="176" spans="1:24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U176">
        <f t="shared" si="15"/>
        <v>0</v>
      </c>
      <c r="V176">
        <f t="shared" si="16"/>
        <v>0</v>
      </c>
      <c r="W176">
        <f t="shared" si="17"/>
        <v>0</v>
      </c>
      <c r="X176">
        <f t="shared" si="18"/>
        <v>0</v>
      </c>
    </row>
    <row r="177" spans="1:24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U177">
        <f t="shared" si="15"/>
        <v>0</v>
      </c>
      <c r="V177">
        <f t="shared" si="16"/>
        <v>0</v>
      </c>
      <c r="W177">
        <f t="shared" si="17"/>
        <v>0</v>
      </c>
      <c r="X177">
        <f t="shared" si="18"/>
        <v>0</v>
      </c>
    </row>
    <row r="178" spans="1:24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U178">
        <f t="shared" si="15"/>
        <v>0</v>
      </c>
      <c r="V178">
        <f t="shared" si="16"/>
        <v>0</v>
      </c>
      <c r="W178">
        <f t="shared" si="17"/>
        <v>0</v>
      </c>
      <c r="X178">
        <f t="shared" si="18"/>
        <v>0</v>
      </c>
    </row>
    <row r="179" spans="1:24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U179">
        <f t="shared" si="15"/>
        <v>0</v>
      </c>
      <c r="V179">
        <f t="shared" si="16"/>
        <v>0</v>
      </c>
      <c r="W179">
        <f t="shared" si="17"/>
        <v>0</v>
      </c>
      <c r="X179">
        <f t="shared" si="18"/>
        <v>0</v>
      </c>
    </row>
    <row r="180" spans="1:24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U180">
        <f t="shared" si="15"/>
        <v>0</v>
      </c>
      <c r="V180">
        <f t="shared" si="16"/>
        <v>0</v>
      </c>
      <c r="W180">
        <f t="shared" si="17"/>
        <v>0</v>
      </c>
      <c r="X180">
        <f t="shared" si="18"/>
        <v>0</v>
      </c>
    </row>
    <row r="181" spans="1:24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U181">
        <f t="shared" si="15"/>
        <v>0</v>
      </c>
      <c r="V181">
        <f t="shared" si="16"/>
        <v>0</v>
      </c>
      <c r="W181">
        <f t="shared" si="17"/>
        <v>0</v>
      </c>
      <c r="X181">
        <f t="shared" si="18"/>
        <v>0</v>
      </c>
    </row>
    <row r="182" spans="1:24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U182">
        <f t="shared" si="15"/>
        <v>0</v>
      </c>
      <c r="V182">
        <f t="shared" si="16"/>
        <v>0</v>
      </c>
      <c r="W182">
        <f t="shared" si="17"/>
        <v>0</v>
      </c>
      <c r="X182">
        <f t="shared" si="18"/>
        <v>0</v>
      </c>
    </row>
    <row r="183" spans="1:24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U183">
        <f t="shared" si="15"/>
        <v>0</v>
      </c>
      <c r="V183">
        <f t="shared" si="16"/>
        <v>0</v>
      </c>
      <c r="W183">
        <f t="shared" si="17"/>
        <v>0</v>
      </c>
      <c r="X183">
        <f t="shared" si="18"/>
        <v>0</v>
      </c>
    </row>
    <row r="184" spans="1:24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U184">
        <f t="shared" si="15"/>
        <v>0</v>
      </c>
      <c r="V184">
        <f t="shared" si="16"/>
        <v>0</v>
      </c>
      <c r="W184">
        <f t="shared" si="17"/>
        <v>0</v>
      </c>
      <c r="X184">
        <f t="shared" si="18"/>
        <v>0</v>
      </c>
    </row>
    <row r="185" spans="1:24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U185">
        <f t="shared" si="15"/>
        <v>0</v>
      </c>
      <c r="V185">
        <f t="shared" si="16"/>
        <v>0</v>
      </c>
      <c r="W185">
        <f t="shared" si="17"/>
        <v>0</v>
      </c>
      <c r="X185">
        <f t="shared" si="18"/>
        <v>0</v>
      </c>
    </row>
    <row r="186" spans="1:24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U186">
        <f t="shared" si="15"/>
        <v>0</v>
      </c>
      <c r="V186">
        <f t="shared" si="16"/>
        <v>0</v>
      </c>
      <c r="W186">
        <f t="shared" si="17"/>
        <v>0</v>
      </c>
      <c r="X186">
        <f t="shared" si="18"/>
        <v>0</v>
      </c>
    </row>
    <row r="187" spans="1:24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U187">
        <f t="shared" si="15"/>
        <v>0</v>
      </c>
      <c r="V187">
        <f t="shared" si="16"/>
        <v>0</v>
      </c>
      <c r="W187">
        <f t="shared" si="17"/>
        <v>0</v>
      </c>
      <c r="X187">
        <f t="shared" si="18"/>
        <v>0</v>
      </c>
    </row>
    <row r="188" spans="1:24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U188">
        <f t="shared" si="15"/>
        <v>0</v>
      </c>
      <c r="V188">
        <f t="shared" si="16"/>
        <v>0</v>
      </c>
      <c r="W188">
        <f t="shared" si="17"/>
        <v>0</v>
      </c>
      <c r="X188">
        <f t="shared" si="18"/>
        <v>0</v>
      </c>
    </row>
    <row r="189" spans="1:24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U189">
        <f t="shared" si="15"/>
        <v>0</v>
      </c>
      <c r="V189">
        <f t="shared" si="16"/>
        <v>0</v>
      </c>
      <c r="W189">
        <f t="shared" si="17"/>
        <v>0</v>
      </c>
      <c r="X189">
        <f t="shared" si="18"/>
        <v>0</v>
      </c>
    </row>
    <row r="190" spans="1:24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U190">
        <f t="shared" si="15"/>
        <v>0</v>
      </c>
      <c r="V190">
        <f t="shared" si="16"/>
        <v>0</v>
      </c>
      <c r="W190">
        <f t="shared" si="17"/>
        <v>0</v>
      </c>
      <c r="X190">
        <f t="shared" si="18"/>
        <v>0</v>
      </c>
    </row>
    <row r="191" spans="1:24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U191">
        <f t="shared" si="15"/>
        <v>0</v>
      </c>
      <c r="V191">
        <f t="shared" si="16"/>
        <v>0</v>
      </c>
      <c r="W191">
        <f t="shared" si="17"/>
        <v>0</v>
      </c>
      <c r="X191">
        <f t="shared" si="18"/>
        <v>0</v>
      </c>
    </row>
    <row r="192" spans="1:24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U192">
        <f t="shared" si="15"/>
        <v>0</v>
      </c>
      <c r="V192">
        <f t="shared" si="16"/>
        <v>0</v>
      </c>
      <c r="W192">
        <f t="shared" si="17"/>
        <v>0</v>
      </c>
      <c r="X192">
        <f t="shared" si="18"/>
        <v>0</v>
      </c>
    </row>
    <row r="193" spans="1:24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U193">
        <f t="shared" si="15"/>
        <v>0</v>
      </c>
      <c r="V193">
        <f t="shared" si="16"/>
        <v>0</v>
      </c>
      <c r="W193">
        <f t="shared" si="17"/>
        <v>0</v>
      </c>
      <c r="X193">
        <f t="shared" si="18"/>
        <v>0</v>
      </c>
    </row>
    <row r="194" spans="1:24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U194">
        <f t="shared" si="15"/>
        <v>0</v>
      </c>
      <c r="V194">
        <f t="shared" si="16"/>
        <v>0</v>
      </c>
      <c r="W194">
        <f t="shared" si="17"/>
        <v>0</v>
      </c>
      <c r="X194">
        <f t="shared" si="18"/>
        <v>0</v>
      </c>
    </row>
    <row r="195" spans="1:24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U195">
        <f t="shared" si="15"/>
        <v>0</v>
      </c>
      <c r="V195">
        <f t="shared" si="16"/>
        <v>0</v>
      </c>
      <c r="W195">
        <f t="shared" si="17"/>
        <v>0</v>
      </c>
      <c r="X195">
        <f t="shared" si="18"/>
        <v>0</v>
      </c>
    </row>
    <row r="196" spans="1:24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U196">
        <f t="shared" si="15"/>
        <v>0</v>
      </c>
      <c r="V196">
        <f t="shared" si="16"/>
        <v>0</v>
      </c>
      <c r="W196">
        <f t="shared" si="17"/>
        <v>0</v>
      </c>
      <c r="X196">
        <f t="shared" si="18"/>
        <v>0</v>
      </c>
    </row>
    <row r="197" spans="1:24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U197">
        <f t="shared" si="15"/>
        <v>0</v>
      </c>
      <c r="V197">
        <f t="shared" si="16"/>
        <v>0</v>
      </c>
      <c r="W197">
        <f t="shared" si="17"/>
        <v>0</v>
      </c>
      <c r="X197">
        <f t="shared" si="18"/>
        <v>0</v>
      </c>
    </row>
    <row r="198" spans="1:24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U198">
        <f t="shared" si="15"/>
        <v>0</v>
      </c>
      <c r="V198">
        <f t="shared" si="16"/>
        <v>0</v>
      </c>
      <c r="W198">
        <f t="shared" si="17"/>
        <v>0</v>
      </c>
      <c r="X198">
        <f t="shared" si="18"/>
        <v>0</v>
      </c>
    </row>
    <row r="199" spans="1:24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U199">
        <f t="shared" si="15"/>
        <v>0</v>
      </c>
      <c r="V199">
        <f t="shared" si="16"/>
        <v>0</v>
      </c>
      <c r="W199">
        <f t="shared" si="17"/>
        <v>0</v>
      </c>
      <c r="X199">
        <f t="shared" si="18"/>
        <v>0</v>
      </c>
    </row>
    <row r="200" spans="1:24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U200">
        <f t="shared" si="15"/>
        <v>0</v>
      </c>
      <c r="V200">
        <f t="shared" si="16"/>
        <v>0</v>
      </c>
      <c r="W200">
        <f t="shared" si="17"/>
        <v>0</v>
      </c>
      <c r="X200">
        <f t="shared" si="18"/>
        <v>0</v>
      </c>
    </row>
    <row r="201" spans="1:24" ht="15">
      <c r="A201" s="9"/>
      <c r="B201" s="9"/>
      <c r="C201" s="9"/>
      <c r="D201" s="11"/>
      <c r="E201" s="9"/>
      <c r="F201" s="9"/>
      <c r="G201" s="9"/>
      <c r="H201" s="9"/>
      <c r="I201" s="9"/>
      <c r="J201" s="9"/>
      <c r="K201" s="10"/>
      <c r="L201" s="10"/>
      <c r="M201" s="9"/>
      <c r="N201" s="9"/>
      <c r="Q201"/>
      <c r="U201">
        <f t="shared" si="15"/>
        <v>0</v>
      </c>
      <c r="V201">
        <f t="shared" si="16"/>
        <v>0</v>
      </c>
      <c r="W201">
        <f t="shared" si="17"/>
        <v>0</v>
      </c>
      <c r="X201">
        <f t="shared" si="18"/>
        <v>0</v>
      </c>
    </row>
    <row r="202" spans="1:24" ht="15">
      <c r="A202" s="9"/>
      <c r="B202" s="9"/>
      <c r="C202" s="9"/>
      <c r="D202" s="11"/>
      <c r="E202" s="9"/>
      <c r="F202" s="9"/>
      <c r="G202" s="9"/>
      <c r="H202" s="9"/>
      <c r="I202" s="9"/>
      <c r="J202" s="9"/>
      <c r="K202" s="10"/>
      <c r="L202" s="10"/>
      <c r="M202" s="9"/>
      <c r="N202" s="9"/>
      <c r="Q202"/>
      <c r="U202">
        <f t="shared" si="15"/>
        <v>0</v>
      </c>
      <c r="V202">
        <f t="shared" si="16"/>
        <v>0</v>
      </c>
      <c r="W202">
        <f t="shared" si="17"/>
        <v>0</v>
      </c>
      <c r="X202">
        <f t="shared" si="18"/>
        <v>0</v>
      </c>
    </row>
    <row r="203" spans="1:24" ht="15">
      <c r="A203" s="9"/>
      <c r="B203" s="9"/>
      <c r="C203" s="9"/>
      <c r="D203" s="11"/>
      <c r="E203" s="9"/>
      <c r="F203" s="9"/>
      <c r="G203" s="9"/>
      <c r="H203" s="9"/>
      <c r="I203" s="9"/>
      <c r="J203" s="9"/>
      <c r="K203" s="10"/>
      <c r="L203" s="10"/>
      <c r="M203" s="9"/>
      <c r="N203" s="9"/>
      <c r="Q203"/>
      <c r="U203">
        <f t="shared" si="15"/>
        <v>0</v>
      </c>
      <c r="V203">
        <f t="shared" si="16"/>
        <v>0</v>
      </c>
      <c r="W203">
        <f t="shared" si="17"/>
        <v>0</v>
      </c>
      <c r="X203">
        <f t="shared" si="18"/>
        <v>0</v>
      </c>
    </row>
    <row r="204" spans="1:24" ht="15">
      <c r="A204" s="9"/>
      <c r="B204" s="9"/>
      <c r="C204" s="9"/>
      <c r="D204" s="11"/>
      <c r="E204" s="9"/>
      <c r="F204" s="9"/>
      <c r="G204" s="9"/>
      <c r="H204" s="9"/>
      <c r="I204" s="9"/>
      <c r="J204" s="9"/>
      <c r="K204" s="10"/>
      <c r="L204" s="10"/>
      <c r="M204" s="9"/>
      <c r="N204" s="9"/>
      <c r="Q204"/>
      <c r="U204">
        <f t="shared" si="15"/>
        <v>0</v>
      </c>
      <c r="V204">
        <f t="shared" si="16"/>
        <v>0</v>
      </c>
      <c r="W204">
        <f t="shared" si="17"/>
        <v>0</v>
      </c>
      <c r="X204">
        <f t="shared" si="18"/>
        <v>0</v>
      </c>
    </row>
    <row r="205" spans="1:24" ht="15">
      <c r="A205" s="9"/>
      <c r="B205" s="9"/>
      <c r="C205" s="9"/>
      <c r="D205" s="11"/>
      <c r="E205" s="9"/>
      <c r="F205" s="9"/>
      <c r="G205" s="9"/>
      <c r="H205" s="9"/>
      <c r="I205" s="9"/>
      <c r="J205" s="9"/>
      <c r="K205" s="10"/>
      <c r="L205" s="10"/>
      <c r="M205" s="9"/>
      <c r="N205" s="9"/>
      <c r="Q205"/>
      <c r="U205">
        <f t="shared" si="15"/>
        <v>0</v>
      </c>
      <c r="V205">
        <f t="shared" si="16"/>
        <v>0</v>
      </c>
      <c r="W205">
        <f t="shared" si="17"/>
        <v>0</v>
      </c>
      <c r="X205">
        <f t="shared" si="18"/>
        <v>0</v>
      </c>
    </row>
    <row r="206" spans="1:24" ht="15">
      <c r="A206" s="9"/>
      <c r="B206" s="9"/>
      <c r="C206" s="9"/>
      <c r="D206" s="11"/>
      <c r="E206" s="9"/>
      <c r="F206" s="9"/>
      <c r="G206" s="9"/>
      <c r="H206" s="9"/>
      <c r="I206" s="9"/>
      <c r="J206" s="9"/>
      <c r="K206" s="10"/>
      <c r="L206" s="10"/>
      <c r="M206" s="9"/>
      <c r="N206" s="9"/>
      <c r="Q206"/>
      <c r="U206">
        <f t="shared" si="15"/>
        <v>0</v>
      </c>
      <c r="V206">
        <f t="shared" si="16"/>
        <v>0</v>
      </c>
      <c r="W206">
        <f t="shared" si="17"/>
        <v>0</v>
      </c>
      <c r="X206">
        <f t="shared" si="18"/>
        <v>0</v>
      </c>
    </row>
    <row r="207" spans="1:24" ht="15">
      <c r="A207" s="9"/>
      <c r="B207" s="9"/>
      <c r="C207" s="9"/>
      <c r="D207" s="11"/>
      <c r="E207" s="9"/>
      <c r="F207" s="9"/>
      <c r="G207" s="9"/>
      <c r="H207" s="9"/>
      <c r="I207" s="9"/>
      <c r="J207" s="9"/>
      <c r="K207" s="10"/>
      <c r="L207" s="10"/>
      <c r="M207" s="9"/>
      <c r="N207" s="9"/>
      <c r="Q207"/>
      <c r="U207">
        <f t="shared" si="15"/>
        <v>0</v>
      </c>
      <c r="V207">
        <f t="shared" si="16"/>
        <v>0</v>
      </c>
      <c r="W207">
        <f t="shared" si="17"/>
        <v>0</v>
      </c>
      <c r="X207">
        <f t="shared" si="18"/>
        <v>0</v>
      </c>
    </row>
    <row r="208" spans="1:24" ht="15">
      <c r="A208" s="9"/>
      <c r="B208" s="9"/>
      <c r="C208" s="9"/>
      <c r="D208" s="11"/>
      <c r="E208" s="9"/>
      <c r="F208" s="9"/>
      <c r="G208" s="9"/>
      <c r="H208" s="9"/>
      <c r="I208" s="9"/>
      <c r="J208" s="9"/>
      <c r="K208" s="10"/>
      <c r="L208" s="10"/>
      <c r="M208" s="9"/>
      <c r="N208" s="9"/>
      <c r="Q208"/>
      <c r="U208">
        <f t="shared" si="15"/>
        <v>0</v>
      </c>
      <c r="V208">
        <f t="shared" si="16"/>
        <v>0</v>
      </c>
      <c r="W208">
        <f t="shared" si="17"/>
        <v>0</v>
      </c>
      <c r="X208">
        <f t="shared" si="18"/>
        <v>0</v>
      </c>
    </row>
    <row r="209" spans="1:24" ht="15">
      <c r="A209" s="9"/>
      <c r="B209" s="9"/>
      <c r="C209" s="9"/>
      <c r="D209" s="11"/>
      <c r="E209" s="9"/>
      <c r="F209" s="9"/>
      <c r="G209" s="9"/>
      <c r="H209" s="9"/>
      <c r="I209" s="9"/>
      <c r="J209" s="9"/>
      <c r="K209" s="10"/>
      <c r="L209" s="10"/>
      <c r="M209" s="9"/>
      <c r="N209" s="9"/>
      <c r="Q209"/>
      <c r="U209">
        <f t="shared" si="15"/>
        <v>0</v>
      </c>
      <c r="V209">
        <f t="shared" si="16"/>
        <v>0</v>
      </c>
      <c r="W209">
        <f t="shared" si="17"/>
        <v>0</v>
      </c>
      <c r="X209">
        <f t="shared" si="18"/>
        <v>0</v>
      </c>
    </row>
    <row r="210" spans="1:24" ht="15">
      <c r="A210" s="9"/>
      <c r="B210" s="9"/>
      <c r="C210" s="9"/>
      <c r="D210" s="11"/>
      <c r="E210" s="9"/>
      <c r="F210" s="9"/>
      <c r="G210" s="9"/>
      <c r="H210" s="9"/>
      <c r="I210" s="9"/>
      <c r="J210" s="9"/>
      <c r="K210" s="10"/>
      <c r="L210" s="10"/>
      <c r="M210" s="9"/>
      <c r="N210" s="9"/>
      <c r="Q210"/>
      <c r="U210">
        <f t="shared" si="15"/>
        <v>0</v>
      </c>
      <c r="V210">
        <f t="shared" si="16"/>
        <v>0</v>
      </c>
      <c r="W210">
        <f t="shared" si="17"/>
        <v>0</v>
      </c>
      <c r="X210">
        <f t="shared" si="18"/>
        <v>0</v>
      </c>
    </row>
    <row r="211" spans="1:24" ht="15">
      <c r="A211" s="9"/>
      <c r="B211" s="9"/>
      <c r="C211" s="9"/>
      <c r="D211" s="11"/>
      <c r="E211" s="9"/>
      <c r="F211" s="9"/>
      <c r="G211" s="9"/>
      <c r="H211" s="9"/>
      <c r="I211" s="9"/>
      <c r="J211" s="9"/>
      <c r="K211" s="10"/>
      <c r="L211" s="10"/>
      <c r="M211" s="9"/>
      <c r="N211" s="9"/>
      <c r="Q211"/>
      <c r="U211">
        <f t="shared" si="15"/>
        <v>0</v>
      </c>
      <c r="V211">
        <f t="shared" si="16"/>
        <v>0</v>
      </c>
      <c r="W211">
        <f t="shared" si="17"/>
        <v>0</v>
      </c>
      <c r="X211">
        <f t="shared" si="18"/>
        <v>0</v>
      </c>
    </row>
    <row r="212" spans="1:24" ht="15">
      <c r="A212" s="9"/>
      <c r="B212" s="9"/>
      <c r="C212" s="9"/>
      <c r="D212" s="11"/>
      <c r="E212" s="9"/>
      <c r="F212" s="9"/>
      <c r="G212" s="9"/>
      <c r="H212" s="9"/>
      <c r="I212" s="9"/>
      <c r="J212" s="9"/>
      <c r="K212" s="10"/>
      <c r="L212" s="10"/>
      <c r="M212" s="9"/>
      <c r="N212" s="9"/>
      <c r="Q212"/>
      <c r="U212" s="8">
        <f>SUM(U8:U211)</f>
        <v>27</v>
      </c>
      <c r="V212" s="8">
        <f>SUM(V8:V211)</f>
        <v>24</v>
      </c>
      <c r="W212" s="8">
        <f>SUM(W8:W211)</f>
        <v>24</v>
      </c>
      <c r="X212" s="19">
        <f>SUM(X8:X211)</f>
        <v>27</v>
      </c>
    </row>
    <row r="213" spans="1:23" ht="15">
      <c r="A213" s="9"/>
      <c r="B213" s="9"/>
      <c r="C213" s="9"/>
      <c r="D213" s="11"/>
      <c r="E213" s="9"/>
      <c r="F213" s="9"/>
      <c r="G213" s="9"/>
      <c r="H213" s="9"/>
      <c r="I213" s="9"/>
      <c r="J213" s="9"/>
      <c r="K213" s="10"/>
      <c r="L213" s="10"/>
      <c r="M213" s="9"/>
      <c r="N213" s="9"/>
      <c r="Q213"/>
      <c r="U213" s="7" t="s">
        <v>7</v>
      </c>
      <c r="V213" s="7" t="s">
        <v>8</v>
      </c>
      <c r="W213" s="7" t="s">
        <v>9</v>
      </c>
    </row>
    <row r="214" spans="1:17" ht="15">
      <c r="A214" s="9"/>
      <c r="B214" s="9"/>
      <c r="C214" s="9"/>
      <c r="D214" s="11"/>
      <c r="E214" s="9"/>
      <c r="F214" s="9"/>
      <c r="G214" s="9"/>
      <c r="H214" s="9"/>
      <c r="I214" s="9"/>
      <c r="J214" s="9"/>
      <c r="K214" s="10"/>
      <c r="L214" s="10"/>
      <c r="M214" s="9"/>
      <c r="N214" s="9"/>
      <c r="Q214"/>
    </row>
    <row r="215" spans="1:17" ht="15">
      <c r="A215" s="9"/>
      <c r="B215" s="9"/>
      <c r="C215" s="9"/>
      <c r="D215" s="11"/>
      <c r="E215" s="9"/>
      <c r="F215" s="9"/>
      <c r="G215" s="9"/>
      <c r="H215" s="9"/>
      <c r="I215" s="9"/>
      <c r="J215" s="9"/>
      <c r="K215" s="10"/>
      <c r="L215" s="10"/>
      <c r="M215" s="9"/>
      <c r="N215" s="9"/>
      <c r="Q215"/>
    </row>
    <row r="216" spans="1:17" ht="15">
      <c r="A216" s="9"/>
      <c r="B216" s="9"/>
      <c r="C216" s="9"/>
      <c r="D216" s="11"/>
      <c r="E216" s="9"/>
      <c r="F216" s="9"/>
      <c r="G216" s="9"/>
      <c r="H216" s="9"/>
      <c r="I216" s="9"/>
      <c r="J216" s="9"/>
      <c r="K216" s="10"/>
      <c r="L216" s="10"/>
      <c r="M216" s="9"/>
      <c r="N216" s="9"/>
      <c r="Q216"/>
    </row>
    <row r="217" spans="1:14" ht="15">
      <c r="A217" s="9"/>
      <c r="B217" s="9"/>
      <c r="C217" s="9"/>
      <c r="D217" s="11"/>
      <c r="E217" s="9"/>
      <c r="F217" s="9"/>
      <c r="G217" s="9"/>
      <c r="H217" s="9"/>
      <c r="I217" s="9"/>
      <c r="J217" s="9"/>
      <c r="K217" s="10"/>
      <c r="L217" s="10"/>
      <c r="M217" s="9"/>
      <c r="N217" s="9"/>
    </row>
    <row r="218" spans="1:14" ht="15">
      <c r="A218" s="9"/>
      <c r="B218" s="9"/>
      <c r="C218" s="9"/>
      <c r="D218" s="11"/>
      <c r="E218" s="9"/>
      <c r="F218" s="9"/>
      <c r="G218" s="9"/>
      <c r="H218" s="9"/>
      <c r="I218" s="9"/>
      <c r="J218" s="9"/>
      <c r="K218" s="10"/>
      <c r="L218" s="10"/>
      <c r="M218" s="9"/>
      <c r="N218" s="9"/>
    </row>
    <row r="219" spans="1:14" ht="15">
      <c r="A219" s="9"/>
      <c r="B219" s="9"/>
      <c r="C219" s="9"/>
      <c r="D219" s="11"/>
      <c r="E219" s="9"/>
      <c r="F219" s="9"/>
      <c r="G219" s="9"/>
      <c r="H219" s="9"/>
      <c r="I219" s="9"/>
      <c r="J219" s="9"/>
      <c r="K219" s="10"/>
      <c r="L219" s="10"/>
      <c r="M219" s="9"/>
      <c r="N219" s="9"/>
    </row>
    <row r="220" spans="1:14" ht="15">
      <c r="A220" s="9"/>
      <c r="B220" s="9"/>
      <c r="C220" s="9"/>
      <c r="D220" s="11"/>
      <c r="E220" s="9"/>
      <c r="F220" s="9"/>
      <c r="G220" s="9"/>
      <c r="H220" s="9"/>
      <c r="I220" s="9"/>
      <c r="J220" s="9"/>
      <c r="K220" s="10"/>
      <c r="L220" s="10"/>
      <c r="M220" s="9"/>
      <c r="N220" s="9"/>
    </row>
    <row r="221" spans="1:14" ht="15">
      <c r="A221" s="9"/>
      <c r="B221" s="9"/>
      <c r="C221" s="9"/>
      <c r="D221" s="11"/>
      <c r="E221" s="9"/>
      <c r="F221" s="9"/>
      <c r="G221" s="9"/>
      <c r="H221" s="9"/>
      <c r="I221" s="9"/>
      <c r="J221" s="9"/>
      <c r="K221" s="10"/>
      <c r="L221" s="10"/>
      <c r="M221" s="9"/>
      <c r="N221" s="9"/>
    </row>
    <row r="222" spans="1:14" ht="15">
      <c r="A222" s="9"/>
      <c r="B222" s="9"/>
      <c r="C222" s="9"/>
      <c r="D222" s="11"/>
      <c r="E222" s="9"/>
      <c r="F222" s="9"/>
      <c r="G222" s="9"/>
      <c r="H222" s="9"/>
      <c r="I222" s="9"/>
      <c r="J222" s="9"/>
      <c r="K222" s="10"/>
      <c r="L222" s="10"/>
      <c r="M222" s="9"/>
      <c r="N222" s="9"/>
    </row>
    <row r="223" spans="1:14" ht="15">
      <c r="A223" s="9"/>
      <c r="B223" s="9"/>
      <c r="C223" s="9"/>
      <c r="D223" s="11"/>
      <c r="E223" s="9"/>
      <c r="F223" s="9"/>
      <c r="G223" s="9"/>
      <c r="H223" s="9"/>
      <c r="I223" s="9"/>
      <c r="J223" s="9"/>
      <c r="K223" s="10"/>
      <c r="L223" s="10"/>
      <c r="M223" s="9"/>
      <c r="N223" s="9"/>
    </row>
    <row r="224" spans="1:14" ht="15">
      <c r="A224" s="9"/>
      <c r="B224" s="9"/>
      <c r="C224" s="9"/>
      <c r="D224" s="11"/>
      <c r="E224" s="9"/>
      <c r="F224" s="9"/>
      <c r="G224" s="9"/>
      <c r="H224" s="9"/>
      <c r="I224" s="9"/>
      <c r="J224" s="9"/>
      <c r="K224" s="10"/>
      <c r="L224" s="10"/>
      <c r="M224" s="9"/>
      <c r="N224" s="9"/>
    </row>
    <row r="225" spans="1:14" ht="15">
      <c r="A225" s="9"/>
      <c r="B225" s="9"/>
      <c r="C225" s="9"/>
      <c r="D225" s="11"/>
      <c r="E225" s="9"/>
      <c r="F225" s="9"/>
      <c r="G225" s="9"/>
      <c r="H225" s="9"/>
      <c r="I225" s="9"/>
      <c r="J225" s="9"/>
      <c r="K225" s="10"/>
      <c r="L225" s="10"/>
      <c r="M225" s="9"/>
      <c r="N225" s="9"/>
    </row>
    <row r="226" spans="1:14" ht="15">
      <c r="A226" s="9"/>
      <c r="B226" s="9"/>
      <c r="C226" s="9"/>
      <c r="D226" s="11"/>
      <c r="E226" s="9"/>
      <c r="F226" s="9"/>
      <c r="G226" s="9"/>
      <c r="H226" s="9"/>
      <c r="I226" s="9"/>
      <c r="J226" s="9"/>
      <c r="K226" s="10"/>
      <c r="L226" s="10"/>
      <c r="M226" s="9"/>
      <c r="N226" s="9"/>
    </row>
    <row r="227" spans="1:14" ht="15">
      <c r="A227" s="9"/>
      <c r="B227" s="9"/>
      <c r="C227" s="9"/>
      <c r="D227" s="11"/>
      <c r="E227" s="9"/>
      <c r="F227" s="9"/>
      <c r="G227" s="9"/>
      <c r="H227" s="9"/>
      <c r="I227" s="9"/>
      <c r="J227" s="9"/>
      <c r="K227" s="10"/>
      <c r="L227" s="10"/>
      <c r="M227" s="9"/>
      <c r="N227" s="9"/>
    </row>
    <row r="228" spans="1:14" ht="15">
      <c r="A228" s="9"/>
      <c r="B228" s="9"/>
      <c r="C228" s="9"/>
      <c r="D228" s="11"/>
      <c r="E228" s="9"/>
      <c r="F228" s="9"/>
      <c r="G228" s="9"/>
      <c r="H228" s="9"/>
      <c r="I228" s="9"/>
      <c r="J228" s="9"/>
      <c r="K228" s="10"/>
      <c r="L228" s="10"/>
      <c r="M228" s="9"/>
      <c r="N228" s="9"/>
    </row>
    <row r="229" spans="1:14" ht="15">
      <c r="A229" s="9"/>
      <c r="B229" s="9"/>
      <c r="C229" s="9"/>
      <c r="D229" s="11"/>
      <c r="E229" s="9"/>
      <c r="F229" s="9"/>
      <c r="G229" s="9"/>
      <c r="H229" s="9"/>
      <c r="I229" s="9"/>
      <c r="J229" s="9"/>
      <c r="K229" s="10"/>
      <c r="L229" s="10"/>
      <c r="M229" s="9"/>
      <c r="N229" s="9"/>
    </row>
    <row r="230" spans="1:14" ht="15">
      <c r="A230" s="9"/>
      <c r="B230" s="9"/>
      <c r="C230" s="9"/>
      <c r="D230" s="11"/>
      <c r="E230" s="9"/>
      <c r="F230" s="9"/>
      <c r="G230" s="9"/>
      <c r="H230" s="9"/>
      <c r="I230" s="9"/>
      <c r="J230" s="9"/>
      <c r="K230" s="10"/>
      <c r="L230" s="10"/>
      <c r="M230" s="9"/>
      <c r="N230" s="9"/>
    </row>
    <row r="231" spans="1:14" ht="15">
      <c r="A231" s="9"/>
      <c r="B231" s="9"/>
      <c r="C231" s="9"/>
      <c r="D231" s="11"/>
      <c r="E231" s="9"/>
      <c r="F231" s="9"/>
      <c r="G231" s="9"/>
      <c r="H231" s="9"/>
      <c r="I231" s="9"/>
      <c r="J231" s="9"/>
      <c r="K231" s="10"/>
      <c r="L231" s="10"/>
      <c r="M231" s="9"/>
      <c r="N231" s="9"/>
    </row>
    <row r="232" spans="1:14" ht="15">
      <c r="A232" s="9"/>
      <c r="B232" s="9"/>
      <c r="C232" s="9"/>
      <c r="D232" s="11"/>
      <c r="E232" s="9"/>
      <c r="F232" s="9"/>
      <c r="G232" s="9"/>
      <c r="H232" s="9"/>
      <c r="I232" s="9"/>
      <c r="J232" s="9"/>
      <c r="K232" s="10"/>
      <c r="L232" s="10"/>
      <c r="M232" s="9"/>
      <c r="N232" s="9"/>
    </row>
    <row r="233" spans="1:14" ht="15">
      <c r="A233" s="9"/>
      <c r="B233" s="9"/>
      <c r="C233" s="9"/>
      <c r="D233" s="11"/>
      <c r="E233" s="9"/>
      <c r="F233" s="9"/>
      <c r="G233" s="9"/>
      <c r="H233" s="9"/>
      <c r="I233" s="9"/>
      <c r="J233" s="9"/>
      <c r="K233" s="10"/>
      <c r="L233" s="10"/>
      <c r="M233" s="9"/>
      <c r="N233" s="9"/>
    </row>
    <row r="234" spans="1:14" ht="15">
      <c r="A234" s="9"/>
      <c r="B234" s="9"/>
      <c r="C234" s="9"/>
      <c r="D234" s="11"/>
      <c r="E234" s="9"/>
      <c r="F234" s="9"/>
      <c r="G234" s="9"/>
      <c r="H234" s="9"/>
      <c r="I234" s="9"/>
      <c r="J234" s="9"/>
      <c r="K234" s="10"/>
      <c r="L234" s="10"/>
      <c r="M234" s="9"/>
      <c r="N234" s="9"/>
    </row>
    <row r="235" spans="1:14" ht="15">
      <c r="A235" s="9"/>
      <c r="B235" s="9"/>
      <c r="C235" s="9"/>
      <c r="D235" s="11"/>
      <c r="E235" s="9"/>
      <c r="F235" s="9"/>
      <c r="G235" s="9"/>
      <c r="H235" s="9"/>
      <c r="I235" s="9"/>
      <c r="J235" s="9"/>
      <c r="K235" s="10"/>
      <c r="L235" s="10"/>
      <c r="M235" s="9"/>
      <c r="N235" s="9"/>
    </row>
    <row r="236" spans="1:14" ht="15">
      <c r="A236" s="9"/>
      <c r="B236" s="9"/>
      <c r="C236" s="9"/>
      <c r="D236" s="11"/>
      <c r="E236" s="9"/>
      <c r="F236" s="9"/>
      <c r="G236" s="9"/>
      <c r="H236" s="9"/>
      <c r="I236" s="9"/>
      <c r="J236" s="9"/>
      <c r="K236" s="10"/>
      <c r="L236" s="10"/>
      <c r="M236" s="9"/>
      <c r="N236" s="9"/>
    </row>
    <row r="237" spans="1:14" ht="15">
      <c r="A237" s="9"/>
      <c r="B237" s="9"/>
      <c r="C237" s="9"/>
      <c r="D237" s="11"/>
      <c r="E237" s="9"/>
      <c r="F237" s="9"/>
      <c r="G237" s="9"/>
      <c r="H237" s="9"/>
      <c r="I237" s="9"/>
      <c r="J237" s="9"/>
      <c r="K237" s="10"/>
      <c r="L237" s="10"/>
      <c r="M237" s="9"/>
      <c r="N237" s="9"/>
    </row>
    <row r="238" spans="1:14" ht="15">
      <c r="A238" s="9"/>
      <c r="B238" s="9"/>
      <c r="C238" s="9"/>
      <c r="D238" s="11"/>
      <c r="E238" s="9"/>
      <c r="F238" s="9"/>
      <c r="G238" s="9"/>
      <c r="H238" s="9"/>
      <c r="I238" s="9"/>
      <c r="J238" s="9"/>
      <c r="K238" s="10"/>
      <c r="L238" s="10"/>
      <c r="M238" s="9"/>
      <c r="N238" s="9"/>
    </row>
    <row r="239" spans="1:14" ht="15">
      <c r="A239" s="9"/>
      <c r="B239" s="9"/>
      <c r="C239" s="9"/>
      <c r="D239" s="11"/>
      <c r="E239" s="9"/>
      <c r="F239" s="9"/>
      <c r="G239" s="9"/>
      <c r="H239" s="9"/>
      <c r="I239" s="9"/>
      <c r="J239" s="9"/>
      <c r="K239" s="10"/>
      <c r="L239" s="10"/>
      <c r="M239" s="9"/>
      <c r="N239" s="9"/>
    </row>
    <row r="240" spans="1:14" ht="15">
      <c r="A240" s="9"/>
      <c r="B240" s="9"/>
      <c r="C240" s="9"/>
      <c r="D240" s="11"/>
      <c r="E240" s="9"/>
      <c r="F240" s="9"/>
      <c r="G240" s="9"/>
      <c r="H240" s="9"/>
      <c r="I240" s="9"/>
      <c r="J240" s="9"/>
      <c r="K240" s="10"/>
      <c r="L240" s="10"/>
      <c r="M240" s="9"/>
      <c r="N240" s="9"/>
    </row>
    <row r="241" spans="1:14" ht="15">
      <c r="A241" s="9"/>
      <c r="B241" s="9"/>
      <c r="C241" s="9"/>
      <c r="D241" s="11"/>
      <c r="E241" s="9"/>
      <c r="F241" s="9"/>
      <c r="G241" s="9"/>
      <c r="H241" s="9"/>
      <c r="I241" s="9"/>
      <c r="J241" s="9"/>
      <c r="K241" s="10"/>
      <c r="L241" s="10"/>
      <c r="M241" s="9"/>
      <c r="N241" s="9"/>
    </row>
    <row r="242" spans="1:14" ht="15">
      <c r="A242" s="9"/>
      <c r="B242" s="9"/>
      <c r="C242" s="9"/>
      <c r="D242" s="11"/>
      <c r="E242" s="9"/>
      <c r="F242" s="9"/>
      <c r="G242" s="9"/>
      <c r="H242" s="9"/>
      <c r="I242" s="9"/>
      <c r="J242" s="9"/>
      <c r="K242" s="10"/>
      <c r="L242" s="10"/>
      <c r="M242" s="9"/>
      <c r="N242" s="9"/>
    </row>
    <row r="243" spans="1:14" ht="15">
      <c r="A243" s="9"/>
      <c r="B243" s="9"/>
      <c r="C243" s="9"/>
      <c r="D243" s="11"/>
      <c r="E243" s="9"/>
      <c r="F243" s="9"/>
      <c r="G243" s="9"/>
      <c r="H243" s="9"/>
      <c r="I243" s="9"/>
      <c r="J243" s="9"/>
      <c r="K243" s="10"/>
      <c r="L243" s="10"/>
      <c r="M243" s="9"/>
      <c r="N243" s="9"/>
    </row>
    <row r="244" spans="1:14" ht="15">
      <c r="A244" s="9"/>
      <c r="B244" s="9"/>
      <c r="C244" s="9"/>
      <c r="D244" s="11"/>
      <c r="E244" s="9"/>
      <c r="F244" s="9"/>
      <c r="G244" s="9"/>
      <c r="H244" s="9"/>
      <c r="I244" s="9"/>
      <c r="J244" s="9"/>
      <c r="K244" s="10"/>
      <c r="L244" s="10"/>
      <c r="M244" s="9"/>
      <c r="N244" s="9"/>
    </row>
    <row r="245" spans="1:14" ht="15">
      <c r="A245" s="9"/>
      <c r="B245" s="9"/>
      <c r="C245" s="9"/>
      <c r="D245" s="11"/>
      <c r="E245" s="9"/>
      <c r="F245" s="9"/>
      <c r="G245" s="9"/>
      <c r="H245" s="9"/>
      <c r="I245" s="9"/>
      <c r="J245" s="9"/>
      <c r="K245" s="10"/>
      <c r="L245" s="10"/>
      <c r="M245" s="9"/>
      <c r="N245" s="9"/>
    </row>
    <row r="246" spans="1:14" ht="15">
      <c r="A246" s="9"/>
      <c r="B246" s="9"/>
      <c r="C246" s="9"/>
      <c r="D246" s="11"/>
      <c r="E246" s="9"/>
      <c r="F246" s="9"/>
      <c r="G246" s="9"/>
      <c r="H246" s="9"/>
      <c r="I246" s="9"/>
      <c r="J246" s="9"/>
      <c r="K246" s="10"/>
      <c r="L246" s="10"/>
      <c r="M246" s="9"/>
      <c r="N246" s="9"/>
    </row>
    <row r="247" spans="1:14" ht="15">
      <c r="A247" s="9"/>
      <c r="B247" s="9"/>
      <c r="C247" s="9"/>
      <c r="D247" s="11"/>
      <c r="E247" s="9"/>
      <c r="F247" s="9"/>
      <c r="G247" s="9"/>
      <c r="H247" s="9"/>
      <c r="I247" s="9"/>
      <c r="J247" s="9"/>
      <c r="K247" s="10"/>
      <c r="L247" s="10"/>
      <c r="M247" s="9"/>
      <c r="N247" s="9"/>
    </row>
    <row r="248" spans="1:14" ht="15">
      <c r="A248" s="9"/>
      <c r="B248" s="9"/>
      <c r="C248" s="9"/>
      <c r="D248" s="11"/>
      <c r="E248" s="9"/>
      <c r="F248" s="9"/>
      <c r="G248" s="9"/>
      <c r="H248" s="9"/>
      <c r="I248" s="9"/>
      <c r="J248" s="9"/>
      <c r="K248" s="10"/>
      <c r="L248" s="10"/>
      <c r="M248" s="9"/>
      <c r="N248" s="9"/>
    </row>
    <row r="249" spans="1:14" ht="15">
      <c r="A249" s="9"/>
      <c r="B249" s="9"/>
      <c r="C249" s="9"/>
      <c r="D249" s="11"/>
      <c r="E249" s="9"/>
      <c r="F249" s="9"/>
      <c r="G249" s="9"/>
      <c r="H249" s="9"/>
      <c r="I249" s="9"/>
      <c r="J249" s="9"/>
      <c r="K249" s="10"/>
      <c r="L249" s="10"/>
      <c r="M249" s="9"/>
      <c r="N249" s="9"/>
    </row>
    <row r="250" spans="1:14" ht="15">
      <c r="A250" s="9"/>
      <c r="B250" s="9"/>
      <c r="C250" s="9"/>
      <c r="D250" s="11"/>
      <c r="E250" s="9"/>
      <c r="F250" s="9"/>
      <c r="G250" s="9"/>
      <c r="H250" s="9"/>
      <c r="I250" s="9"/>
      <c r="J250" s="9"/>
      <c r="K250" s="10"/>
      <c r="L250" s="10"/>
      <c r="M250" s="9"/>
      <c r="N250" s="9"/>
    </row>
    <row r="251" spans="1:14" ht="15">
      <c r="A251" s="9"/>
      <c r="B251" s="9"/>
      <c r="C251" s="9"/>
      <c r="D251" s="11"/>
      <c r="E251" s="9"/>
      <c r="F251" s="9"/>
      <c r="G251" s="9"/>
      <c r="H251" s="9"/>
      <c r="I251" s="9"/>
      <c r="J251" s="9"/>
      <c r="K251" s="10"/>
      <c r="L251" s="10"/>
      <c r="M251" s="9"/>
      <c r="N251" s="9"/>
    </row>
    <row r="252" spans="1:14" ht="15">
      <c r="A252" s="9"/>
      <c r="B252" s="9"/>
      <c r="C252" s="9"/>
      <c r="D252" s="11"/>
      <c r="E252" s="9"/>
      <c r="F252" s="9"/>
      <c r="G252" s="9"/>
      <c r="H252" s="9"/>
      <c r="I252" s="9"/>
      <c r="J252" s="9"/>
      <c r="K252" s="10"/>
      <c r="L252" s="10"/>
      <c r="M252" s="9"/>
      <c r="N252" s="9"/>
    </row>
    <row r="253" spans="1:14" ht="15">
      <c r="A253" s="9"/>
      <c r="B253" s="9"/>
      <c r="C253" s="9"/>
      <c r="D253" s="11"/>
      <c r="E253" s="9"/>
      <c r="F253" s="9"/>
      <c r="G253" s="9"/>
      <c r="H253" s="9"/>
      <c r="I253" s="9"/>
      <c r="J253" s="9"/>
      <c r="K253" s="10"/>
      <c r="L253" s="10"/>
      <c r="M253" s="9"/>
      <c r="N253" s="9"/>
    </row>
    <row r="254" spans="1:14" ht="15">
      <c r="A254" s="9"/>
      <c r="B254" s="9"/>
      <c r="C254" s="9"/>
      <c r="D254" s="11"/>
      <c r="E254" s="9"/>
      <c r="F254" s="9"/>
      <c r="G254" s="9"/>
      <c r="H254" s="9"/>
      <c r="I254" s="9"/>
      <c r="J254" s="9"/>
      <c r="K254" s="10"/>
      <c r="L254" s="10"/>
      <c r="M254" s="9"/>
      <c r="N254" s="9"/>
    </row>
    <row r="255" spans="1:14" ht="15">
      <c r="A255" s="9"/>
      <c r="B255" s="9"/>
      <c r="C255" s="9"/>
      <c r="D255" s="11"/>
      <c r="E255" s="9"/>
      <c r="F255" s="9"/>
      <c r="G255" s="9"/>
      <c r="H255" s="9"/>
      <c r="I255" s="9"/>
      <c r="J255" s="9"/>
      <c r="K255" s="10"/>
      <c r="L255" s="10"/>
      <c r="M255" s="9"/>
      <c r="N255" s="9"/>
    </row>
    <row r="256" spans="1:14" ht="15">
      <c r="A256" s="9"/>
      <c r="B256" s="9"/>
      <c r="C256" s="9"/>
      <c r="D256" s="11"/>
      <c r="E256" s="9"/>
      <c r="F256" s="9"/>
      <c r="G256" s="9"/>
      <c r="H256" s="9"/>
      <c r="I256" s="9"/>
      <c r="J256" s="9"/>
      <c r="K256" s="10"/>
      <c r="L256" s="10"/>
      <c r="M256" s="9"/>
      <c r="N256" s="9"/>
    </row>
    <row r="257" spans="1:14" ht="15">
      <c r="A257" s="9"/>
      <c r="B257" s="9"/>
      <c r="C257" s="9"/>
      <c r="D257" s="11"/>
      <c r="E257" s="9"/>
      <c r="F257" s="9"/>
      <c r="G257" s="9"/>
      <c r="H257" s="9"/>
      <c r="I257" s="9"/>
      <c r="J257" s="9"/>
      <c r="K257" s="10"/>
      <c r="L257" s="10"/>
      <c r="M257" s="9"/>
      <c r="N257" s="9"/>
    </row>
    <row r="258" spans="1:4" ht="15">
      <c r="A258" s="9"/>
      <c r="B258" s="9"/>
      <c r="C258" s="9"/>
      <c r="D258" s="11"/>
    </row>
    <row r="259" spans="1:4" ht="15">
      <c r="A259" s="9"/>
      <c r="B259" s="9"/>
      <c r="C259" s="9"/>
      <c r="D259" s="11"/>
    </row>
    <row r="260" spans="1:4" ht="15">
      <c r="A260" s="9"/>
      <c r="B260" s="9"/>
      <c r="C260" s="9"/>
      <c r="D260" s="11"/>
    </row>
    <row r="261" spans="1:4" ht="15">
      <c r="A261" s="9"/>
      <c r="B261" s="9"/>
      <c r="C261" s="9"/>
      <c r="D261" s="11"/>
    </row>
    <row r="262" spans="1:4" ht="15">
      <c r="A262" s="9"/>
      <c r="B262" s="9"/>
      <c r="C262" s="9"/>
      <c r="D262" s="11"/>
    </row>
    <row r="263" spans="1:4" ht="15">
      <c r="A263" s="9"/>
      <c r="B263" s="9"/>
      <c r="C263" s="9"/>
      <c r="D263" s="11"/>
    </row>
    <row r="264" spans="1:4" ht="15">
      <c r="A264" s="9"/>
      <c r="B264" s="9"/>
      <c r="C264" s="9"/>
      <c r="D264" s="11"/>
    </row>
    <row r="265" spans="1:4" ht="15">
      <c r="A265" s="9"/>
      <c r="B265" s="9"/>
      <c r="C265" s="9"/>
      <c r="D265" s="11"/>
    </row>
    <row r="266" spans="1:4" ht="15">
      <c r="A266" s="9"/>
      <c r="B266" s="9"/>
      <c r="C266" s="9"/>
      <c r="D266" s="11"/>
    </row>
    <row r="267" spans="1:4" ht="15">
      <c r="A267" s="9"/>
      <c r="B267" s="9"/>
      <c r="C267" s="9"/>
      <c r="D267" s="11"/>
    </row>
    <row r="268" spans="1:4" ht="15">
      <c r="A268" s="9"/>
      <c r="B268" s="9"/>
      <c r="C268" s="9"/>
      <c r="D268" s="11"/>
    </row>
    <row r="269" spans="1:4" ht="15">
      <c r="A269" s="9"/>
      <c r="B269" s="9"/>
      <c r="C269" s="9"/>
      <c r="D269" s="11"/>
    </row>
    <row r="270" spans="1:4" ht="15">
      <c r="A270" s="9"/>
      <c r="B270" s="9"/>
      <c r="C270" s="9"/>
      <c r="D270" s="11"/>
    </row>
    <row r="271" spans="1:4" ht="15">
      <c r="A271" s="9"/>
      <c r="B271" s="9"/>
      <c r="C271" s="9"/>
      <c r="D271" s="11"/>
    </row>
    <row r="272" spans="1:4" ht="15">
      <c r="A272" s="9"/>
      <c r="B272" s="9"/>
      <c r="C272" s="9"/>
      <c r="D272" s="11"/>
    </row>
    <row r="273" spans="1:4" ht="15">
      <c r="A273" s="9"/>
      <c r="B273" s="9"/>
      <c r="C273" s="9"/>
      <c r="D273" s="11"/>
    </row>
    <row r="274" spans="1:4" ht="15">
      <c r="A274" s="9"/>
      <c r="B274" s="9"/>
      <c r="C274" s="9"/>
      <c r="D274" s="11"/>
    </row>
    <row r="275" spans="1:4" ht="15">
      <c r="A275" s="9"/>
      <c r="B275" s="9"/>
      <c r="C275" s="9"/>
      <c r="D275" s="11"/>
    </row>
    <row r="276" spans="1:4" ht="15">
      <c r="A276" s="9"/>
      <c r="B276" s="9"/>
      <c r="C276" s="9"/>
      <c r="D276" s="11"/>
    </row>
    <row r="277" spans="1:4" ht="15">
      <c r="A277" s="9"/>
      <c r="B277" s="9"/>
      <c r="C277" s="9"/>
      <c r="D277" s="11"/>
    </row>
    <row r="278" spans="1:4" ht="15">
      <c r="A278" s="9"/>
      <c r="B278" s="9"/>
      <c r="C278" s="9"/>
      <c r="D278" s="11"/>
    </row>
    <row r="279" spans="1:4" ht="15">
      <c r="A279" s="9"/>
      <c r="B279" s="9"/>
      <c r="C279" s="9"/>
      <c r="D279" s="11"/>
    </row>
    <row r="280" spans="1:4" ht="15">
      <c r="A280" s="9"/>
      <c r="B280" s="9"/>
      <c r="C280" s="9"/>
      <c r="D280" s="11"/>
    </row>
    <row r="281" spans="1:4" ht="15">
      <c r="A281" s="9"/>
      <c r="B281" s="9"/>
      <c r="C281" s="9"/>
      <c r="D281" s="11"/>
    </row>
    <row r="282" spans="1:4" ht="15">
      <c r="A282" s="9"/>
      <c r="B282" s="9"/>
      <c r="C282" s="9"/>
      <c r="D282" s="11"/>
    </row>
    <row r="283" spans="1:4" ht="15">
      <c r="A283" s="9"/>
      <c r="B283" s="9"/>
      <c r="C283" s="9"/>
      <c r="D283" s="11"/>
    </row>
    <row r="284" spans="1:4" ht="15">
      <c r="A284" s="9"/>
      <c r="B284" s="9"/>
      <c r="C284" s="9"/>
      <c r="D284" s="11"/>
    </row>
    <row r="285" spans="1:4" ht="15">
      <c r="A285" s="9"/>
      <c r="B285" s="9"/>
      <c r="C285" s="9"/>
      <c r="D285" s="11"/>
    </row>
    <row r="286" spans="1:4" ht="15">
      <c r="A286" s="9"/>
      <c r="B286" s="9"/>
      <c r="C286" s="9"/>
      <c r="D286" s="11"/>
    </row>
    <row r="287" spans="1:4" ht="15">
      <c r="A287" s="9"/>
      <c r="B287" s="9"/>
      <c r="C287" s="9"/>
      <c r="D287" s="11"/>
    </row>
    <row r="288" spans="1:4" ht="15">
      <c r="A288" s="9"/>
      <c r="B288" s="9"/>
      <c r="C288" s="9"/>
      <c r="D288" s="11"/>
    </row>
    <row r="289" spans="1:4" ht="15">
      <c r="A289" s="9"/>
      <c r="B289" s="9"/>
      <c r="C289" s="9"/>
      <c r="D289" s="11"/>
    </row>
    <row r="290" spans="1:4" ht="15">
      <c r="A290" s="9"/>
      <c r="B290" s="9"/>
      <c r="C290" s="9"/>
      <c r="D290" s="11"/>
    </row>
    <row r="291" spans="1:4" ht="15">
      <c r="A291" s="9"/>
      <c r="B291" s="9"/>
      <c r="C291" s="9"/>
      <c r="D291" s="11"/>
    </row>
    <row r="292" spans="1:4" ht="15">
      <c r="A292" s="9"/>
      <c r="B292" s="9"/>
      <c r="C292" s="9"/>
      <c r="D292" s="11"/>
    </row>
    <row r="293" spans="1:4" ht="15">
      <c r="A293" s="9"/>
      <c r="B293" s="9"/>
      <c r="C293" s="9"/>
      <c r="D293" s="11"/>
    </row>
    <row r="294" spans="1:4" ht="15">
      <c r="A294" s="9"/>
      <c r="B294" s="9"/>
      <c r="C294" s="9"/>
      <c r="D294" s="11"/>
    </row>
    <row r="295" spans="1:4" ht="15">
      <c r="A295" s="9"/>
      <c r="B295" s="9"/>
      <c r="C295" s="9"/>
      <c r="D295" s="11"/>
    </row>
    <row r="296" spans="1:4" ht="15">
      <c r="A296" s="9"/>
      <c r="B296" s="9"/>
      <c r="C296" s="9"/>
      <c r="D296" s="11"/>
    </row>
    <row r="297" spans="1:4" ht="15">
      <c r="A297" s="9"/>
      <c r="B297" s="9"/>
      <c r="C297" s="9"/>
      <c r="D297" s="11"/>
    </row>
    <row r="298" spans="1:4" ht="15">
      <c r="A298" s="9"/>
      <c r="B298" s="9"/>
      <c r="C298" s="9"/>
      <c r="D298" s="11"/>
    </row>
    <row r="299" spans="1:4" ht="15">
      <c r="A299" s="9"/>
      <c r="B299" s="9"/>
      <c r="C299" s="9"/>
      <c r="D299" s="11"/>
    </row>
    <row r="300" spans="1:4" ht="15">
      <c r="A300" s="9"/>
      <c r="B300" s="9"/>
      <c r="C300" s="9"/>
      <c r="D300" s="11"/>
    </row>
    <row r="301" spans="1:4" ht="15">
      <c r="A301" s="9"/>
      <c r="B301" s="9"/>
      <c r="C301" s="9"/>
      <c r="D301" s="11"/>
    </row>
    <row r="302" spans="1:4" ht="15">
      <c r="A302" s="9"/>
      <c r="B302" s="9"/>
      <c r="C302" s="9"/>
      <c r="D302" s="11"/>
    </row>
    <row r="303" spans="1:4" ht="15">
      <c r="A303" s="9"/>
      <c r="B303" s="9"/>
      <c r="C303" s="9"/>
      <c r="D303" s="11"/>
    </row>
    <row r="304" spans="1:4" ht="15">
      <c r="A304" s="9"/>
      <c r="B304" s="9"/>
      <c r="C304" s="9"/>
      <c r="D304" s="11"/>
    </row>
    <row r="305" spans="1:4" ht="15">
      <c r="A305" s="9"/>
      <c r="B305" s="9"/>
      <c r="C305" s="9"/>
      <c r="D305" s="11"/>
    </row>
    <row r="306" spans="1:4" ht="15">
      <c r="A306" s="9"/>
      <c r="B306" s="9"/>
      <c r="C306" s="9"/>
      <c r="D306" s="11"/>
    </row>
    <row r="307" spans="1:4" ht="15">
      <c r="A307" s="9"/>
      <c r="B307" s="9"/>
      <c r="C307" s="9"/>
      <c r="D307" s="11"/>
    </row>
    <row r="308" spans="1:4" ht="15">
      <c r="A308" s="9"/>
      <c r="B308" s="9"/>
      <c r="C308" s="9"/>
      <c r="D308" s="11"/>
    </row>
    <row r="309" spans="1:4" ht="15">
      <c r="A309" s="9"/>
      <c r="B309" s="9"/>
      <c r="C309" s="9"/>
      <c r="D309" s="11"/>
    </row>
    <row r="310" spans="1:4" ht="15">
      <c r="A310" s="9"/>
      <c r="B310" s="9"/>
      <c r="C310" s="9"/>
      <c r="D310" s="11"/>
    </row>
    <row r="311" spans="1:4" ht="15">
      <c r="A311" s="9"/>
      <c r="B311" s="9"/>
      <c r="C311" s="9"/>
      <c r="D311" s="11"/>
    </row>
    <row r="312" spans="1:4" ht="15">
      <c r="A312" s="9"/>
      <c r="B312" s="9"/>
      <c r="C312" s="9"/>
      <c r="D312" s="11"/>
    </row>
    <row r="313" spans="1:4" ht="15">
      <c r="A313" s="9"/>
      <c r="B313" s="9"/>
      <c r="C313" s="9"/>
      <c r="D313" s="11"/>
    </row>
    <row r="314" spans="1:4" ht="15">
      <c r="A314" s="9"/>
      <c r="B314" s="9"/>
      <c r="C314" s="9"/>
      <c r="D314" s="11"/>
    </row>
    <row r="315" spans="1:4" ht="15">
      <c r="A315" s="9"/>
      <c r="B315" s="9"/>
      <c r="C315" s="9"/>
      <c r="D315" s="11"/>
    </row>
    <row r="316" spans="1:4" ht="15">
      <c r="A316" s="9"/>
      <c r="B316" s="9"/>
      <c r="C316" s="9"/>
      <c r="D316" s="11"/>
    </row>
    <row r="317" spans="1:4" ht="15">
      <c r="A317" s="9"/>
      <c r="B317" s="9"/>
      <c r="C317" s="9"/>
      <c r="D317" s="11"/>
    </row>
    <row r="318" spans="1:4" ht="15">
      <c r="A318" s="9"/>
      <c r="B318" s="9"/>
      <c r="C318" s="9"/>
      <c r="D318" s="11"/>
    </row>
    <row r="319" spans="1:4" ht="15">
      <c r="A319" s="9"/>
      <c r="B319" s="9"/>
      <c r="C319" s="9"/>
      <c r="D319" s="11"/>
    </row>
    <row r="320" spans="1:4" ht="15">
      <c r="A320" s="9"/>
      <c r="B320" s="9"/>
      <c r="C320" s="9"/>
      <c r="D320" s="11"/>
    </row>
    <row r="321" spans="1:4" ht="15">
      <c r="A321" s="9"/>
      <c r="B321" s="9"/>
      <c r="C321" s="9"/>
      <c r="D321" s="11"/>
    </row>
    <row r="322" spans="1:4" ht="15">
      <c r="A322" s="9"/>
      <c r="B322" s="9"/>
      <c r="C322" s="9"/>
      <c r="D322" s="11"/>
    </row>
    <row r="323" spans="1:4" ht="15">
      <c r="A323" s="9"/>
      <c r="B323" s="9"/>
      <c r="C323" s="9"/>
      <c r="D323" s="11"/>
    </row>
    <row r="324" spans="1:4" ht="15">
      <c r="A324" s="9"/>
      <c r="B324" s="9"/>
      <c r="C324" s="9"/>
      <c r="D324" s="11"/>
    </row>
    <row r="325" spans="1:4" ht="15">
      <c r="A325" s="9"/>
      <c r="B325" s="9"/>
      <c r="C325" s="9"/>
      <c r="D325" s="11"/>
    </row>
    <row r="326" spans="1:4" ht="15">
      <c r="A326" s="9"/>
      <c r="B326" s="9"/>
      <c r="C326" s="9"/>
      <c r="D326" s="11"/>
    </row>
    <row r="327" spans="1:4" ht="15">
      <c r="A327" s="9"/>
      <c r="B327" s="9"/>
      <c r="C327" s="9"/>
      <c r="D327" s="11"/>
    </row>
    <row r="328" spans="1:4" ht="15">
      <c r="A328" s="9"/>
      <c r="B328" s="9"/>
      <c r="C328" s="9"/>
      <c r="D328" s="11"/>
    </row>
    <row r="329" spans="1:4" ht="15">
      <c r="A329" s="9"/>
      <c r="B329" s="9"/>
      <c r="C329" s="9"/>
      <c r="D329" s="11"/>
    </row>
    <row r="330" spans="1:4" ht="15">
      <c r="A330" s="9"/>
      <c r="B330" s="9"/>
      <c r="C330" s="9"/>
      <c r="D330" s="11"/>
    </row>
    <row r="331" spans="1:4" ht="15">
      <c r="A331" s="9"/>
      <c r="B331" s="9"/>
      <c r="C331" s="9"/>
      <c r="D331" s="11"/>
    </row>
    <row r="332" spans="1:4" ht="15">
      <c r="A332" s="9"/>
      <c r="B332" s="9"/>
      <c r="C332" s="9"/>
      <c r="D332" s="11"/>
    </row>
    <row r="333" spans="1:4" ht="15">
      <c r="A333" s="9"/>
      <c r="B333" s="9"/>
      <c r="C333" s="9"/>
      <c r="D333" s="11"/>
    </row>
    <row r="334" spans="1:4" ht="15">
      <c r="A334" s="9"/>
      <c r="B334" s="9"/>
      <c r="C334" s="9"/>
      <c r="D334" s="11"/>
    </row>
    <row r="335" spans="1:4" ht="15">
      <c r="A335" s="9"/>
      <c r="B335" s="9"/>
      <c r="C335" s="9"/>
      <c r="D335" s="11"/>
    </row>
    <row r="336" spans="1:4" ht="15">
      <c r="A336" s="9"/>
      <c r="B336" s="9"/>
      <c r="C336" s="9"/>
      <c r="D336" s="11"/>
    </row>
    <row r="337" spans="1:4" ht="15">
      <c r="A337" s="9"/>
      <c r="B337" s="9"/>
      <c r="C337" s="9"/>
      <c r="D337" s="11"/>
    </row>
    <row r="338" spans="1:4" ht="15">
      <c r="A338" s="9"/>
      <c r="B338" s="9"/>
      <c r="C338" s="9"/>
      <c r="D338" s="11"/>
    </row>
    <row r="339" spans="1:4" ht="15">
      <c r="A339" s="9"/>
      <c r="B339" s="9"/>
      <c r="C339" s="9"/>
      <c r="D339" s="11"/>
    </row>
    <row r="340" spans="1:4" ht="15">
      <c r="A340" s="9"/>
      <c r="B340" s="9"/>
      <c r="C340" s="9"/>
      <c r="D340" s="11"/>
    </row>
    <row r="341" spans="1:4" ht="15">
      <c r="A341" s="9"/>
      <c r="B341" s="9"/>
      <c r="C341" s="9"/>
      <c r="D341" s="11"/>
    </row>
    <row r="342" spans="1:4" ht="15">
      <c r="A342" s="9"/>
      <c r="B342" s="9"/>
      <c r="C342" s="9"/>
      <c r="D342" s="11"/>
    </row>
    <row r="343" spans="1:4" ht="15">
      <c r="A343" s="9"/>
      <c r="B343" s="9"/>
      <c r="C343" s="9"/>
      <c r="D343" s="11"/>
    </row>
    <row r="344" spans="1:4" ht="15">
      <c r="A344" s="9"/>
      <c r="B344" s="9"/>
      <c r="C344" s="9"/>
      <c r="D344" s="11"/>
    </row>
    <row r="345" spans="1:4" ht="15">
      <c r="A345" s="9"/>
      <c r="B345" s="9"/>
      <c r="C345" s="9"/>
      <c r="D345" s="11"/>
    </row>
    <row r="346" spans="1:4" ht="15">
      <c r="A346" s="9"/>
      <c r="B346" s="9"/>
      <c r="C346" s="9"/>
      <c r="D346" s="11"/>
    </row>
    <row r="347" spans="1:4" ht="15">
      <c r="A347" s="9"/>
      <c r="B347" s="9"/>
      <c r="C347" s="9"/>
      <c r="D347" s="11"/>
    </row>
    <row r="348" spans="1:4" ht="15">
      <c r="A348" s="9"/>
      <c r="B348" s="9"/>
      <c r="C348" s="9"/>
      <c r="D348" s="11"/>
    </row>
    <row r="349" spans="1:4" ht="15">
      <c r="A349" s="9"/>
      <c r="B349" s="9"/>
      <c r="C349" s="9"/>
      <c r="D349" s="11"/>
    </row>
    <row r="350" spans="1:4" ht="15">
      <c r="A350" s="9"/>
      <c r="B350" s="9"/>
      <c r="C350" s="9"/>
      <c r="D350" s="11"/>
    </row>
    <row r="351" spans="1:4" ht="15">
      <c r="A351" s="9"/>
      <c r="B351" s="9"/>
      <c r="C351" s="9"/>
      <c r="D351" s="11"/>
    </row>
    <row r="352" spans="1:4" ht="15">
      <c r="A352" s="9"/>
      <c r="B352" s="9"/>
      <c r="C352" s="9"/>
      <c r="D352" s="11"/>
    </row>
    <row r="353" spans="1:4" ht="15">
      <c r="A353" s="9"/>
      <c r="B353" s="9"/>
      <c r="C353" s="9"/>
      <c r="D353" s="11"/>
    </row>
    <row r="354" spans="1:4" ht="15">
      <c r="A354" s="9"/>
      <c r="B354" s="9"/>
      <c r="C354" s="9"/>
      <c r="D354" s="11"/>
    </row>
    <row r="355" spans="1:4" ht="15">
      <c r="A355" s="9"/>
      <c r="B355" s="9"/>
      <c r="C355" s="9"/>
      <c r="D355" s="11"/>
    </row>
    <row r="356" spans="1:4" ht="15">
      <c r="A356" s="9"/>
      <c r="B356" s="9"/>
      <c r="C356" s="9"/>
      <c r="D356" s="11"/>
    </row>
    <row r="357" spans="1:4" ht="15">
      <c r="A357" s="9"/>
      <c r="B357" s="9"/>
      <c r="C357" s="9"/>
      <c r="D357" s="11"/>
    </row>
    <row r="358" spans="1:4" ht="15">
      <c r="A358" s="9"/>
      <c r="B358" s="9"/>
      <c r="C358" s="9"/>
      <c r="D358" s="11"/>
    </row>
    <row r="359" spans="1:4" ht="15">
      <c r="A359" s="9"/>
      <c r="B359" s="9"/>
      <c r="C359" s="9"/>
      <c r="D359" s="11"/>
    </row>
    <row r="360" spans="1:4" ht="15">
      <c r="A360" s="9"/>
      <c r="B360" s="9"/>
      <c r="C360" s="9"/>
      <c r="D360" s="11"/>
    </row>
    <row r="361" spans="1:4" ht="15">
      <c r="A361" s="9"/>
      <c r="B361" s="9"/>
      <c r="C361" s="9"/>
      <c r="D361" s="11"/>
    </row>
    <row r="362" spans="1:4" ht="15">
      <c r="A362" s="9"/>
      <c r="B362" s="9"/>
      <c r="C362" s="9"/>
      <c r="D362" s="11"/>
    </row>
    <row r="363" spans="1:4" ht="15">
      <c r="A363" s="9"/>
      <c r="B363" s="9"/>
      <c r="C363" s="9"/>
      <c r="D363" s="11"/>
    </row>
    <row r="364" spans="1:4" ht="15">
      <c r="A364" s="9"/>
      <c r="B364" s="9"/>
      <c r="C364" s="9"/>
      <c r="D364" s="11"/>
    </row>
    <row r="365" spans="1:4" ht="15">
      <c r="A365" s="9"/>
      <c r="B365" s="9"/>
      <c r="C365" s="9"/>
      <c r="D365" s="11"/>
    </row>
    <row r="366" spans="1:4" ht="15">
      <c r="A366" s="9"/>
      <c r="B366" s="9"/>
      <c r="C366" s="9"/>
      <c r="D366" s="11"/>
    </row>
    <row r="367" spans="1:4" ht="15">
      <c r="A367" s="9"/>
      <c r="B367" s="9"/>
      <c r="C367" s="9"/>
      <c r="D367" s="11"/>
    </row>
    <row r="368" spans="1:4" ht="15">
      <c r="A368" s="9"/>
      <c r="B368" s="9"/>
      <c r="C368" s="9"/>
      <c r="D368" s="11"/>
    </row>
    <row r="369" spans="1:4" ht="15">
      <c r="A369" s="9"/>
      <c r="B369" s="9"/>
      <c r="C369" s="9"/>
      <c r="D369" s="11"/>
    </row>
    <row r="370" spans="1:4" ht="15">
      <c r="A370" s="9"/>
      <c r="B370" s="9"/>
      <c r="C370" s="9"/>
      <c r="D370" s="11"/>
    </row>
    <row r="371" spans="1:4" ht="15">
      <c r="A371" s="9"/>
      <c r="B371" s="9"/>
      <c r="C371" s="9"/>
      <c r="D371" s="11"/>
    </row>
    <row r="372" spans="1:4" ht="15">
      <c r="A372" s="9"/>
      <c r="B372" s="9"/>
      <c r="C372" s="9"/>
      <c r="D372" s="11"/>
    </row>
    <row r="373" spans="1:4" ht="15">
      <c r="A373" s="9"/>
      <c r="B373" s="9"/>
      <c r="C373" s="9"/>
      <c r="D373" s="11"/>
    </row>
    <row r="374" spans="1:4" ht="15">
      <c r="A374" s="9"/>
      <c r="B374" s="9"/>
      <c r="C374" s="9"/>
      <c r="D374" s="11"/>
    </row>
    <row r="375" spans="1:4" ht="15">
      <c r="A375" s="9"/>
      <c r="B375" s="9"/>
      <c r="C375" s="9"/>
      <c r="D375" s="11"/>
    </row>
    <row r="376" spans="1:4" ht="15">
      <c r="A376" s="9"/>
      <c r="B376" s="9"/>
      <c r="C376" s="9"/>
      <c r="D376" s="11"/>
    </row>
    <row r="377" spans="1:4" ht="15">
      <c r="A377" s="9"/>
      <c r="B377" s="9"/>
      <c r="C377" s="9"/>
      <c r="D377" s="11"/>
    </row>
    <row r="378" spans="1:4" ht="15">
      <c r="A378" s="9"/>
      <c r="B378" s="9"/>
      <c r="C378" s="9"/>
      <c r="D378" s="11"/>
    </row>
    <row r="379" spans="1:4" ht="15">
      <c r="A379" s="9"/>
      <c r="B379" s="9"/>
      <c r="C379" s="9"/>
      <c r="D379" s="11"/>
    </row>
    <row r="380" spans="1:4" ht="15">
      <c r="A380" s="9"/>
      <c r="B380" s="9"/>
      <c r="C380" s="9"/>
      <c r="D380" s="11"/>
    </row>
    <row r="381" spans="1:4" ht="15">
      <c r="A381" s="9"/>
      <c r="B381" s="9"/>
      <c r="C381" s="9"/>
      <c r="D381" s="11"/>
    </row>
    <row r="382" spans="1:4" ht="15">
      <c r="A382" s="9"/>
      <c r="B382" s="9"/>
      <c r="C382" s="9"/>
      <c r="D382" s="11"/>
    </row>
    <row r="383" spans="1:4" ht="15">
      <c r="A383" s="9"/>
      <c r="B383" s="9"/>
      <c r="C383" s="9"/>
      <c r="D383" s="11"/>
    </row>
    <row r="384" spans="1:4" ht="15">
      <c r="A384" s="9"/>
      <c r="B384" s="9"/>
      <c r="C384" s="9"/>
      <c r="D384" s="11"/>
    </row>
    <row r="385" spans="1:4" ht="15">
      <c r="A385" s="9"/>
      <c r="B385" s="9"/>
      <c r="C385" s="9"/>
      <c r="D385" s="11"/>
    </row>
    <row r="386" spans="1:4" ht="15">
      <c r="A386" s="9"/>
      <c r="B386" s="9"/>
      <c r="C386" s="9"/>
      <c r="D386" s="11"/>
    </row>
    <row r="387" spans="1:4" ht="15">
      <c r="A387" s="9"/>
      <c r="B387" s="9"/>
      <c r="C387" s="9"/>
      <c r="D387" s="11"/>
    </row>
    <row r="388" spans="1:4" ht="15">
      <c r="A388" s="9"/>
      <c r="B388" s="9"/>
      <c r="C388" s="9"/>
      <c r="D388" s="11"/>
    </row>
    <row r="389" spans="1:4" ht="15">
      <c r="A389" s="9"/>
      <c r="B389" s="9"/>
      <c r="C389" s="9"/>
      <c r="D389" s="11"/>
    </row>
    <row r="390" spans="1:4" ht="15">
      <c r="A390" s="9"/>
      <c r="B390" s="9"/>
      <c r="C390" s="9"/>
      <c r="D390" s="11"/>
    </row>
    <row r="391" spans="1:4" ht="15">
      <c r="A391" s="9"/>
      <c r="B391" s="9"/>
      <c r="C391" s="9"/>
      <c r="D391" s="11"/>
    </row>
    <row r="392" spans="1:4" ht="15">
      <c r="A392" s="9"/>
      <c r="B392" s="9"/>
      <c r="C392" s="9"/>
      <c r="D392" s="11"/>
    </row>
    <row r="393" spans="1:4" ht="15">
      <c r="A393" s="9"/>
      <c r="B393" s="9"/>
      <c r="C393" s="9"/>
      <c r="D393" s="11"/>
    </row>
    <row r="394" spans="1:4" ht="15">
      <c r="A394" s="9"/>
      <c r="B394" s="9"/>
      <c r="C394" s="9"/>
      <c r="D394" s="11"/>
    </row>
    <row r="395" spans="1:4" ht="15">
      <c r="A395" s="9"/>
      <c r="B395" s="9"/>
      <c r="C395" s="9"/>
      <c r="D395" s="11"/>
    </row>
    <row r="396" spans="1:4" ht="15">
      <c r="A396" s="9"/>
      <c r="B396" s="9"/>
      <c r="C396" s="9"/>
      <c r="D396" s="11"/>
    </row>
    <row r="397" spans="1:4" ht="15">
      <c r="A397" s="9"/>
      <c r="B397" s="9"/>
      <c r="C397" s="9"/>
      <c r="D397" s="11"/>
    </row>
    <row r="398" spans="1:4" ht="15">
      <c r="A398" s="9"/>
      <c r="B398" s="9"/>
      <c r="C398" s="9"/>
      <c r="D398" s="11"/>
    </row>
    <row r="399" spans="1:4" ht="15">
      <c r="A399" s="9"/>
      <c r="B399" s="9"/>
      <c r="C399" s="9"/>
      <c r="D399" s="11"/>
    </row>
    <row r="400" spans="1:4" ht="15">
      <c r="A400" s="9"/>
      <c r="B400" s="9"/>
      <c r="C400" s="9"/>
      <c r="D400" s="11"/>
    </row>
    <row r="401" spans="1:4" ht="15">
      <c r="A401" s="9"/>
      <c r="B401" s="9"/>
      <c r="C401" s="9"/>
      <c r="D401" s="11"/>
    </row>
    <row r="402" spans="1:4" ht="15">
      <c r="A402" s="9"/>
      <c r="B402" s="9"/>
      <c r="C402" s="9"/>
      <c r="D402" s="11"/>
    </row>
    <row r="403" spans="1:4" ht="15">
      <c r="A403" s="9"/>
      <c r="B403" s="9"/>
      <c r="C403" s="9"/>
      <c r="D403" s="11"/>
    </row>
    <row r="404" spans="1:4" ht="15">
      <c r="A404" s="9"/>
      <c r="B404" s="9"/>
      <c r="C404" s="9"/>
      <c r="D404" s="11"/>
    </row>
    <row r="405" spans="1:4" ht="15">
      <c r="A405" s="9"/>
      <c r="B405" s="9"/>
      <c r="C405" s="9"/>
      <c r="D405" s="11"/>
    </row>
    <row r="406" spans="1:4" ht="15">
      <c r="A406" s="9"/>
      <c r="B406" s="9"/>
      <c r="C406" s="9"/>
      <c r="D406" s="11"/>
    </row>
    <row r="407" spans="1:4" ht="15">
      <c r="A407" s="9"/>
      <c r="B407" s="9"/>
      <c r="C407" s="9"/>
      <c r="D407" s="11"/>
    </row>
    <row r="408" spans="1:4" ht="15">
      <c r="A408" s="9"/>
      <c r="B408" s="9"/>
      <c r="C408" s="9"/>
      <c r="D408" s="11"/>
    </row>
    <row r="409" spans="1:4" ht="15">
      <c r="A409" s="9"/>
      <c r="B409" s="9"/>
      <c r="C409" s="9"/>
      <c r="D409" s="11"/>
    </row>
    <row r="410" spans="1:4" ht="15">
      <c r="A410" s="9"/>
      <c r="B410" s="9"/>
      <c r="C410" s="9"/>
      <c r="D410" s="11"/>
    </row>
    <row r="411" spans="1:4" ht="15">
      <c r="A411" s="9"/>
      <c r="B411" s="9"/>
      <c r="C411" s="9"/>
      <c r="D411" s="11"/>
    </row>
    <row r="412" spans="1:4" ht="15">
      <c r="A412" s="9"/>
      <c r="B412" s="9"/>
      <c r="C412" s="9"/>
      <c r="D412" s="11"/>
    </row>
    <row r="413" spans="1:4" ht="15">
      <c r="A413" s="9"/>
      <c r="B413" s="9"/>
      <c r="C413" s="9"/>
      <c r="D413" s="11"/>
    </row>
    <row r="414" spans="1:4" ht="15">
      <c r="A414" s="9"/>
      <c r="B414" s="9"/>
      <c r="C414" s="9"/>
      <c r="D414" s="11"/>
    </row>
    <row r="415" spans="1:4" ht="15">
      <c r="A415" s="9"/>
      <c r="B415" s="9"/>
      <c r="C415" s="9"/>
      <c r="D415" s="11"/>
    </row>
    <row r="416" spans="1:4" ht="15">
      <c r="A416" s="9"/>
      <c r="B416" s="9"/>
      <c r="C416" s="9"/>
      <c r="D416" s="11"/>
    </row>
    <row r="417" spans="1:4" ht="15">
      <c r="A417" s="9"/>
      <c r="B417" s="9"/>
      <c r="C417" s="9"/>
      <c r="D417" s="11"/>
    </row>
    <row r="418" spans="1:4" ht="15">
      <c r="A418" s="9"/>
      <c r="B418" s="9"/>
      <c r="C418" s="9"/>
      <c r="D418" s="11"/>
    </row>
    <row r="419" spans="1:4" ht="15">
      <c r="A419" s="9"/>
      <c r="B419" s="9"/>
      <c r="C419" s="9"/>
      <c r="D419" s="11"/>
    </row>
    <row r="420" spans="1:4" ht="15">
      <c r="A420" s="9"/>
      <c r="B420" s="9"/>
      <c r="C420" s="9"/>
      <c r="D420" s="11"/>
    </row>
    <row r="421" spans="1:4" ht="15">
      <c r="A421" s="9"/>
      <c r="B421" s="9"/>
      <c r="C421" s="9"/>
      <c r="D421" s="11"/>
    </row>
    <row r="422" spans="1:4" ht="15">
      <c r="A422" s="9"/>
      <c r="B422" s="9"/>
      <c r="C422" s="9"/>
      <c r="D422" s="11"/>
    </row>
    <row r="423" spans="1:4" ht="15">
      <c r="A423" s="9"/>
      <c r="B423" s="9"/>
      <c r="C423" s="9"/>
      <c r="D423" s="11"/>
    </row>
    <row r="424" spans="1:4" ht="15">
      <c r="A424" s="9"/>
      <c r="B424" s="9"/>
      <c r="C424" s="9"/>
      <c r="D424" s="11"/>
    </row>
    <row r="425" spans="1:4" ht="15">
      <c r="A425" s="9"/>
      <c r="B425" s="9"/>
      <c r="C425" s="9"/>
      <c r="D425" s="11"/>
    </row>
    <row r="426" spans="1:4" ht="15">
      <c r="A426" s="9"/>
      <c r="B426" s="9"/>
      <c r="C426" s="9"/>
      <c r="D426" s="11"/>
    </row>
    <row r="427" spans="1:4" ht="15">
      <c r="A427" s="9"/>
      <c r="B427" s="9"/>
      <c r="C427" s="9"/>
      <c r="D427" s="11"/>
    </row>
    <row r="428" spans="1:4" ht="15">
      <c r="A428" s="9"/>
      <c r="B428" s="9"/>
      <c r="C428" s="9"/>
      <c r="D428" s="11"/>
    </row>
    <row r="429" spans="1:4" ht="15">
      <c r="A429" s="9"/>
      <c r="B429" s="9"/>
      <c r="C429" s="9"/>
      <c r="D429" s="11"/>
    </row>
    <row r="430" spans="1:4" ht="15">
      <c r="A430" s="9"/>
      <c r="B430" s="9"/>
      <c r="C430" s="9"/>
      <c r="D430" s="11"/>
    </row>
    <row r="431" spans="1:4" ht="15">
      <c r="A431" s="9"/>
      <c r="B431" s="9"/>
      <c r="C431" s="9"/>
      <c r="D431" s="11"/>
    </row>
    <row r="432" spans="1:4" ht="15">
      <c r="A432" s="9"/>
      <c r="B432" s="9"/>
      <c r="C432" s="9"/>
      <c r="D432" s="11"/>
    </row>
    <row r="433" spans="1:4" ht="15">
      <c r="A433" s="9"/>
      <c r="B433" s="9"/>
      <c r="C433" s="9"/>
      <c r="D433" s="11"/>
    </row>
    <row r="434" spans="1:4" ht="15">
      <c r="A434" s="9"/>
      <c r="B434" s="9"/>
      <c r="C434" s="9"/>
      <c r="D434" s="11"/>
    </row>
    <row r="435" spans="1:4" ht="15">
      <c r="A435" s="9"/>
      <c r="B435" s="9"/>
      <c r="C435" s="9"/>
      <c r="D435" s="11"/>
    </row>
    <row r="436" spans="1:4" ht="15">
      <c r="A436" s="9"/>
      <c r="B436" s="9"/>
      <c r="C436" s="9"/>
      <c r="D436" s="11"/>
    </row>
    <row r="437" spans="1:4" ht="15">
      <c r="A437" s="9"/>
      <c r="B437" s="9"/>
      <c r="C437" s="9"/>
      <c r="D437" s="11"/>
    </row>
    <row r="438" spans="1:4" ht="15">
      <c r="A438" s="9"/>
      <c r="B438" s="9"/>
      <c r="C438" s="9"/>
      <c r="D438" s="11"/>
    </row>
    <row r="439" spans="1:4" ht="15">
      <c r="A439" s="9"/>
      <c r="B439" s="9"/>
      <c r="C439" s="9"/>
      <c r="D439" s="11"/>
    </row>
    <row r="440" spans="1:4" ht="15">
      <c r="A440" s="9"/>
      <c r="B440" s="9"/>
      <c r="C440" s="9"/>
      <c r="D440" s="11"/>
    </row>
    <row r="441" spans="1:4" ht="15">
      <c r="A441" s="9"/>
      <c r="B441" s="9"/>
      <c r="C441" s="9"/>
      <c r="D441" s="11"/>
    </row>
    <row r="442" spans="1:4" ht="15">
      <c r="A442" s="9"/>
      <c r="B442" s="9"/>
      <c r="C442" s="9"/>
      <c r="D442" s="11"/>
    </row>
    <row r="443" spans="1:4" ht="15">
      <c r="A443" s="9"/>
      <c r="B443" s="9"/>
      <c r="C443" s="9"/>
      <c r="D443" s="11"/>
    </row>
    <row r="444" spans="1:4" ht="15">
      <c r="A444" s="9"/>
      <c r="B444" s="9"/>
      <c r="C444" s="9"/>
      <c r="D444" s="11"/>
    </row>
    <row r="445" spans="1:4" ht="15">
      <c r="A445" s="9"/>
      <c r="B445" s="9"/>
      <c r="C445" s="9"/>
      <c r="D445" s="11"/>
    </row>
    <row r="446" spans="1:4" ht="15">
      <c r="A446" s="9"/>
      <c r="B446" s="9"/>
      <c r="C446" s="9"/>
      <c r="D446" s="11"/>
    </row>
    <row r="447" spans="1:4" ht="15">
      <c r="A447" s="9"/>
      <c r="B447" s="9"/>
      <c r="C447" s="9"/>
      <c r="D447" s="11"/>
    </row>
    <row r="448" spans="1:4" ht="15">
      <c r="A448" s="9"/>
      <c r="B448" s="9"/>
      <c r="C448" s="9"/>
      <c r="D448" s="11"/>
    </row>
    <row r="449" spans="1:4" ht="15">
      <c r="A449" s="9"/>
      <c r="B449" s="9"/>
      <c r="C449" s="9"/>
      <c r="D449" s="11"/>
    </row>
    <row r="450" spans="1:4" ht="15">
      <c r="A450" s="9"/>
      <c r="B450" s="9"/>
      <c r="C450" s="9"/>
      <c r="D450" s="11"/>
    </row>
    <row r="451" spans="1:4" ht="15">
      <c r="A451" s="9"/>
      <c r="B451" s="9"/>
      <c r="C451" s="9"/>
      <c r="D451" s="11"/>
    </row>
    <row r="452" spans="1:4" ht="15">
      <c r="A452" s="9"/>
      <c r="B452" s="9"/>
      <c r="C452" s="9"/>
      <c r="D452" s="11"/>
    </row>
    <row r="453" spans="1:4" ht="15">
      <c r="A453" s="9"/>
      <c r="B453" s="9"/>
      <c r="C453" s="9"/>
      <c r="D453" s="11"/>
    </row>
    <row r="454" spans="1:4" ht="15">
      <c r="A454" s="9"/>
      <c r="B454" s="9"/>
      <c r="C454" s="9"/>
      <c r="D454" s="11"/>
    </row>
    <row r="455" spans="1:4" ht="15">
      <c r="A455" s="9"/>
      <c r="B455" s="9"/>
      <c r="C455" s="9"/>
      <c r="D455" s="11"/>
    </row>
    <row r="456" spans="1:4" ht="15">
      <c r="A456" s="9"/>
      <c r="B456" s="9"/>
      <c r="C456" s="9"/>
      <c r="D456" s="11"/>
    </row>
    <row r="457" spans="1:4" ht="15">
      <c r="A457" s="9"/>
      <c r="B457" s="9"/>
      <c r="C457" s="9"/>
      <c r="D457" s="11"/>
    </row>
    <row r="458" spans="1:4" ht="15">
      <c r="A458" s="9"/>
      <c r="B458" s="9"/>
      <c r="C458" s="9"/>
      <c r="D458" s="11"/>
    </row>
    <row r="459" spans="1:4" ht="15">
      <c r="A459" s="9"/>
      <c r="B459" s="9"/>
      <c r="C459" s="9"/>
      <c r="D459" s="11"/>
    </row>
    <row r="460" spans="1:4" ht="15">
      <c r="A460" s="9"/>
      <c r="B460" s="9"/>
      <c r="C460" s="9"/>
      <c r="D460" s="11"/>
    </row>
    <row r="461" spans="1:4" ht="15">
      <c r="A461" s="9"/>
      <c r="B461" s="9"/>
      <c r="C461" s="9"/>
      <c r="D461" s="11"/>
    </row>
    <row r="462" spans="1:4" ht="15">
      <c r="A462" s="9"/>
      <c r="B462" s="9"/>
      <c r="C462" s="9"/>
      <c r="D462" s="11"/>
    </row>
    <row r="463" spans="1:4" ht="15">
      <c r="A463" s="9"/>
      <c r="B463" s="9"/>
      <c r="C463" s="9"/>
      <c r="D463" s="11"/>
    </row>
    <row r="464" spans="1:4" ht="15">
      <c r="A464" s="9"/>
      <c r="B464" s="9"/>
      <c r="C464" s="9"/>
      <c r="D464" s="11"/>
    </row>
    <row r="465" spans="1:4" ht="15">
      <c r="A465" s="9"/>
      <c r="B465" s="9"/>
      <c r="C465" s="9"/>
      <c r="D465" s="11"/>
    </row>
    <row r="466" spans="1:4" ht="15">
      <c r="A466" s="9"/>
      <c r="B466" s="9"/>
      <c r="C466" s="9"/>
      <c r="D466" s="11"/>
    </row>
    <row r="467" spans="1:4" ht="15">
      <c r="A467" s="9"/>
      <c r="B467" s="9"/>
      <c r="C467" s="9"/>
      <c r="D467" s="11"/>
    </row>
    <row r="468" spans="1:4" ht="15">
      <c r="A468" s="9"/>
      <c r="B468" s="9"/>
      <c r="C468" s="9"/>
      <c r="D468" s="11"/>
    </row>
    <row r="469" spans="1:4" ht="15">
      <c r="A469" s="9"/>
      <c r="B469" s="9"/>
      <c r="C469" s="9"/>
      <c r="D469" s="11"/>
    </row>
    <row r="470" spans="1:4" ht="15">
      <c r="A470" s="9"/>
      <c r="B470" s="9"/>
      <c r="C470" s="9"/>
      <c r="D470" s="11"/>
    </row>
    <row r="471" spans="1:4" ht="15">
      <c r="A471" s="9"/>
      <c r="B471" s="9"/>
      <c r="C471" s="9"/>
      <c r="D471" s="11"/>
    </row>
    <row r="472" spans="1:4" ht="15">
      <c r="A472" s="9"/>
      <c r="B472" s="9"/>
      <c r="C472" s="9"/>
      <c r="D472" s="11"/>
    </row>
    <row r="473" spans="1:4" ht="15">
      <c r="A473" s="9"/>
      <c r="B473" s="9"/>
      <c r="C473" s="9"/>
      <c r="D473" s="11"/>
    </row>
    <row r="474" spans="1:4" ht="15">
      <c r="A474" s="9"/>
      <c r="B474" s="9"/>
      <c r="C474" s="9"/>
      <c r="D474" s="11"/>
    </row>
    <row r="475" spans="1:4" ht="15">
      <c r="A475" s="9"/>
      <c r="B475" s="9"/>
      <c r="C475" s="9"/>
      <c r="D475" s="11"/>
    </row>
    <row r="476" spans="1:4" ht="15">
      <c r="A476" s="9"/>
      <c r="B476" s="9"/>
      <c r="C476" s="9"/>
      <c r="D476" s="11"/>
    </row>
    <row r="477" spans="1:4" ht="15">
      <c r="A477" s="9"/>
      <c r="B477" s="9"/>
      <c r="C477" s="9"/>
      <c r="D477" s="11"/>
    </row>
    <row r="478" spans="1:4" ht="15">
      <c r="A478" s="9"/>
      <c r="B478" s="9"/>
      <c r="C478" s="9"/>
      <c r="D478" s="11"/>
    </row>
    <row r="479" spans="1:4" ht="15">
      <c r="A479" s="9"/>
      <c r="B479" s="9"/>
      <c r="C479" s="9"/>
      <c r="D479" s="11"/>
    </row>
    <row r="480" spans="1:4" ht="15">
      <c r="A480" s="9"/>
      <c r="B480" s="9"/>
      <c r="C480" s="9"/>
      <c r="D480" s="11"/>
    </row>
    <row r="481" spans="1:4" ht="15">
      <c r="A481" s="9"/>
      <c r="B481" s="9"/>
      <c r="C481" s="9"/>
      <c r="D481" s="11"/>
    </row>
    <row r="482" spans="1:4" ht="15">
      <c r="A482" s="9"/>
      <c r="B482" s="9"/>
      <c r="C482" s="9"/>
      <c r="D482" s="11"/>
    </row>
    <row r="483" spans="1:4" ht="15">
      <c r="A483" s="9"/>
      <c r="B483" s="9"/>
      <c r="C483" s="9"/>
      <c r="D483" s="11"/>
    </row>
    <row r="484" spans="1:4" ht="15">
      <c r="A484" s="9"/>
      <c r="B484" s="9"/>
      <c r="C484" s="9"/>
      <c r="D484" s="11"/>
    </row>
    <row r="485" spans="1:4" ht="15">
      <c r="A485" s="9"/>
      <c r="B485" s="9"/>
      <c r="C485" s="9"/>
      <c r="D485" s="11"/>
    </row>
    <row r="486" spans="1:4" ht="15">
      <c r="A486" s="9"/>
      <c r="B486" s="9"/>
      <c r="C486" s="9"/>
      <c r="D486" s="11"/>
    </row>
    <row r="487" spans="1:4" ht="15">
      <c r="A487" s="9"/>
      <c r="B487" s="9"/>
      <c r="C487" s="9"/>
      <c r="D487" s="11"/>
    </row>
    <row r="488" spans="1:4" ht="15">
      <c r="A488" s="9"/>
      <c r="B488" s="9"/>
      <c r="C488" s="9"/>
      <c r="D488" s="11"/>
    </row>
    <row r="489" spans="1:4" ht="15">
      <c r="A489" s="9"/>
      <c r="B489" s="9"/>
      <c r="C489" s="9"/>
      <c r="D489" s="11"/>
    </row>
    <row r="490" spans="1:4" ht="15">
      <c r="A490" s="9"/>
      <c r="B490" s="9"/>
      <c r="C490" s="9"/>
      <c r="D490" s="11"/>
    </row>
    <row r="491" spans="1:4" ht="15">
      <c r="A491" s="9"/>
      <c r="B491" s="9"/>
      <c r="C491" s="9"/>
      <c r="D491" s="11"/>
    </row>
    <row r="492" spans="1:4" ht="15">
      <c r="A492" s="9"/>
      <c r="B492" s="9"/>
      <c r="C492" s="9"/>
      <c r="D492" s="11"/>
    </row>
    <row r="493" spans="1:4" ht="15">
      <c r="A493" s="9"/>
      <c r="B493" s="9"/>
      <c r="C493" s="9"/>
      <c r="D493" s="11"/>
    </row>
    <row r="494" spans="1:4" ht="15">
      <c r="A494" s="9"/>
      <c r="B494" s="9"/>
      <c r="C494" s="9"/>
      <c r="D494" s="11"/>
    </row>
    <row r="495" spans="1:4" ht="15">
      <c r="A495" s="9"/>
      <c r="B495" s="9"/>
      <c r="C495" s="9"/>
      <c r="D495" s="11"/>
    </row>
    <row r="496" spans="1:4" ht="15">
      <c r="A496" s="9"/>
      <c r="B496" s="9"/>
      <c r="C496" s="9"/>
      <c r="D496" s="11"/>
    </row>
    <row r="497" spans="1:4" ht="15">
      <c r="A497" s="9"/>
      <c r="B497" s="9"/>
      <c r="C497" s="9"/>
      <c r="D497" s="11"/>
    </row>
    <row r="498" spans="1:4" ht="15">
      <c r="A498" s="9"/>
      <c r="B498" s="9"/>
      <c r="C498" s="9"/>
      <c r="D498" s="11"/>
    </row>
    <row r="499" spans="1:4" ht="15">
      <c r="A499" s="9"/>
      <c r="B499" s="9"/>
      <c r="C499" s="9"/>
      <c r="D499" s="11"/>
    </row>
    <row r="500" spans="1:4" ht="15">
      <c r="A500" s="9"/>
      <c r="B500" s="9"/>
      <c r="C500" s="9"/>
      <c r="D500" s="11"/>
    </row>
    <row r="501" spans="1:4" ht="15">
      <c r="A501" s="9"/>
      <c r="B501" s="9"/>
      <c r="C501" s="9"/>
      <c r="D501" s="11"/>
    </row>
    <row r="502" spans="1:4" ht="15">
      <c r="A502" s="9"/>
      <c r="B502" s="9"/>
      <c r="C502" s="9"/>
      <c r="D502" s="11"/>
    </row>
    <row r="503" spans="1:4" ht="15">
      <c r="A503" s="9"/>
      <c r="B503" s="9"/>
      <c r="C503" s="9"/>
      <c r="D503" s="11"/>
    </row>
    <row r="504" spans="1:4" ht="15">
      <c r="A504" s="9"/>
      <c r="B504" s="9"/>
      <c r="C504" s="9"/>
      <c r="D504" s="11"/>
    </row>
    <row r="505" spans="1:4" ht="15">
      <c r="A505" s="9"/>
      <c r="B505" s="9"/>
      <c r="C505" s="9"/>
      <c r="D505" s="11"/>
    </row>
    <row r="506" spans="1:4" ht="15">
      <c r="A506" s="9"/>
      <c r="B506" s="9"/>
      <c r="C506" s="9"/>
      <c r="D506" s="11"/>
    </row>
    <row r="507" spans="1:4" ht="15">
      <c r="A507" s="9"/>
      <c r="B507" s="9"/>
      <c r="C507" s="9"/>
      <c r="D507" s="11"/>
    </row>
    <row r="508" spans="1:4" ht="15">
      <c r="A508" s="9"/>
      <c r="B508" s="9"/>
      <c r="C508" s="9"/>
      <c r="D508" s="11"/>
    </row>
    <row r="509" spans="1:4" ht="15">
      <c r="A509" s="9"/>
      <c r="B509" s="9"/>
      <c r="C509" s="9"/>
      <c r="D509" s="11"/>
    </row>
    <row r="510" spans="1:4" ht="15">
      <c r="A510" s="9"/>
      <c r="B510" s="9"/>
      <c r="C510" s="9"/>
      <c r="D510" s="11"/>
    </row>
    <row r="511" spans="1:4" ht="15">
      <c r="A511" s="9"/>
      <c r="B511" s="9"/>
      <c r="C511" s="9"/>
      <c r="D511" s="11"/>
    </row>
    <row r="512" spans="1:4" ht="15">
      <c r="A512" s="9"/>
      <c r="B512" s="9"/>
      <c r="C512" s="9"/>
      <c r="D512" s="11"/>
    </row>
    <row r="513" spans="1:4" ht="15">
      <c r="A513" s="9"/>
      <c r="B513" s="9"/>
      <c r="C513" s="9"/>
      <c r="D513" s="11"/>
    </row>
    <row r="514" spans="1:4" ht="15">
      <c r="A514" s="9"/>
      <c r="B514" s="9"/>
      <c r="C514" s="9"/>
      <c r="D514" s="11"/>
    </row>
    <row r="515" spans="1:4" ht="15">
      <c r="A515" s="9"/>
      <c r="B515" s="9"/>
      <c r="C515" s="9"/>
      <c r="D515" s="11"/>
    </row>
    <row r="516" spans="1:4" ht="15">
      <c r="A516" s="9"/>
      <c r="B516" s="9"/>
      <c r="C516" s="9"/>
      <c r="D516" s="11"/>
    </row>
    <row r="517" spans="1:4" ht="15">
      <c r="A517" s="9"/>
      <c r="B517" s="9"/>
      <c r="C517" s="9"/>
      <c r="D517" s="11"/>
    </row>
    <row r="518" spans="1:4" ht="15">
      <c r="A518" s="9"/>
      <c r="B518" s="9"/>
      <c r="C518" s="9"/>
      <c r="D518" s="11"/>
    </row>
    <row r="519" spans="1:4" ht="15">
      <c r="A519" s="9"/>
      <c r="B519" s="9"/>
      <c r="C519" s="9"/>
      <c r="D519" s="11"/>
    </row>
    <row r="520" spans="1:4" ht="15">
      <c r="A520" s="9"/>
      <c r="B520" s="9"/>
      <c r="C520" s="9"/>
      <c r="D520" s="11"/>
    </row>
    <row r="521" spans="1:4" ht="15">
      <c r="A521" s="9"/>
      <c r="B521" s="9"/>
      <c r="C521" s="9"/>
      <c r="D521" s="11"/>
    </row>
    <row r="522" spans="1:4" ht="15">
      <c r="A522" s="9"/>
      <c r="B522" s="9"/>
      <c r="C522" s="9"/>
      <c r="D522" s="11"/>
    </row>
    <row r="523" spans="1:4" ht="15">
      <c r="A523" s="9"/>
      <c r="B523" s="9"/>
      <c r="C523" s="9"/>
      <c r="D523" s="11"/>
    </row>
    <row r="524" spans="1:4" ht="15">
      <c r="A524" s="9"/>
      <c r="B524" s="9"/>
      <c r="C524" s="9"/>
      <c r="D524" s="11"/>
    </row>
    <row r="525" spans="1:4" ht="15">
      <c r="A525" s="9"/>
      <c r="B525" s="9"/>
      <c r="C525" s="9"/>
      <c r="D525" s="11"/>
    </row>
    <row r="526" spans="1:4" ht="15">
      <c r="A526" s="9"/>
      <c r="B526" s="9"/>
      <c r="C526" s="9"/>
      <c r="D526" s="11"/>
    </row>
    <row r="527" spans="1:4" ht="15">
      <c r="A527" s="9"/>
      <c r="B527" s="9"/>
      <c r="C527" s="9"/>
      <c r="D527" s="11"/>
    </row>
    <row r="528" spans="1:4" ht="15">
      <c r="A528" s="9"/>
      <c r="B528" s="9"/>
      <c r="C528" s="9"/>
      <c r="D528" s="11"/>
    </row>
    <row r="529" spans="1:4" ht="15">
      <c r="A529" s="9"/>
      <c r="B529" s="9"/>
      <c r="C529" s="9"/>
      <c r="D529" s="11"/>
    </row>
    <row r="530" spans="1:4" ht="15">
      <c r="A530" s="9"/>
      <c r="B530" s="9"/>
      <c r="C530" s="9"/>
      <c r="D530" s="11"/>
    </row>
    <row r="531" spans="1:4" ht="15">
      <c r="A531" s="9"/>
      <c r="B531" s="9"/>
      <c r="C531" s="9"/>
      <c r="D531" s="11"/>
    </row>
    <row r="532" spans="1:4" ht="15">
      <c r="A532" s="9"/>
      <c r="B532" s="9"/>
      <c r="C532" s="9"/>
      <c r="D532" s="11"/>
    </row>
    <row r="533" spans="1:4" ht="15">
      <c r="A533" s="9"/>
      <c r="B533" s="9"/>
      <c r="C533" s="9"/>
      <c r="D533" s="11"/>
    </row>
    <row r="534" spans="1:4" ht="15">
      <c r="A534" s="9"/>
      <c r="B534" s="9"/>
      <c r="C534" s="9"/>
      <c r="D534" s="11"/>
    </row>
    <row r="535" spans="1:4" ht="15">
      <c r="A535" s="9"/>
      <c r="B535" s="9"/>
      <c r="C535" s="9"/>
      <c r="D535" s="11"/>
    </row>
    <row r="536" spans="1:4" ht="15">
      <c r="A536" s="9"/>
      <c r="B536" s="9"/>
      <c r="C536" s="9"/>
      <c r="D536" s="11"/>
    </row>
    <row r="537" spans="1:4" ht="15">
      <c r="A537" s="9"/>
      <c r="B537" s="9"/>
      <c r="C537" s="9"/>
      <c r="D537" s="11"/>
    </row>
    <row r="538" spans="1:4" ht="15">
      <c r="A538" s="9"/>
      <c r="B538" s="9"/>
      <c r="C538" s="9"/>
      <c r="D538" s="11"/>
    </row>
    <row r="539" spans="1:4" ht="15">
      <c r="A539" s="9"/>
      <c r="B539" s="9"/>
      <c r="C539" s="9"/>
      <c r="D539" s="11"/>
    </row>
    <row r="540" spans="1:4" ht="15">
      <c r="A540" s="9"/>
      <c r="B540" s="9"/>
      <c r="C540" s="9"/>
      <c r="D540" s="11"/>
    </row>
    <row r="541" spans="1:4" ht="15">
      <c r="A541" s="9"/>
      <c r="B541" s="9"/>
      <c r="C541" s="9"/>
      <c r="D541" s="11"/>
    </row>
    <row r="542" spans="1:4" ht="15">
      <c r="A542" s="9"/>
      <c r="B542" s="9"/>
      <c r="C542" s="9"/>
      <c r="D542" s="11"/>
    </row>
    <row r="543" spans="1:4" ht="15">
      <c r="A543" s="9"/>
      <c r="B543" s="9"/>
      <c r="C543" s="9"/>
      <c r="D543" s="11"/>
    </row>
    <row r="544" spans="1:4" ht="15">
      <c r="A544" s="9"/>
      <c r="B544" s="9"/>
      <c r="C544" s="9"/>
      <c r="D544" s="11"/>
    </row>
    <row r="545" spans="1:4" ht="15">
      <c r="A545" s="9"/>
      <c r="B545" s="9"/>
      <c r="C545" s="9"/>
      <c r="D545" s="11"/>
    </row>
    <row r="546" spans="1:4" ht="15">
      <c r="A546" s="9"/>
      <c r="B546" s="9"/>
      <c r="C546" s="9"/>
      <c r="D546" s="11"/>
    </row>
    <row r="547" spans="1:4" ht="15">
      <c r="A547" s="9"/>
      <c r="B547" s="9"/>
      <c r="C547" s="9"/>
      <c r="D547" s="11"/>
    </row>
    <row r="548" spans="1:4" ht="15">
      <c r="A548" s="9"/>
      <c r="B548" s="9"/>
      <c r="C548" s="9"/>
      <c r="D548" s="11"/>
    </row>
    <row r="549" spans="1:4" ht="15">
      <c r="A549" s="9"/>
      <c r="B549" s="9"/>
      <c r="C549" s="9"/>
      <c r="D549" s="11"/>
    </row>
    <row r="550" spans="1:4" ht="15">
      <c r="A550" s="9"/>
      <c r="B550" s="9"/>
      <c r="C550" s="9"/>
      <c r="D550" s="11"/>
    </row>
    <row r="551" spans="1:4" ht="15">
      <c r="A551" s="9"/>
      <c r="B551" s="9"/>
      <c r="C551" s="9"/>
      <c r="D551" s="11"/>
    </row>
    <row r="552" spans="1:4" ht="15">
      <c r="A552" s="9"/>
      <c r="B552" s="9"/>
      <c r="C552" s="9"/>
      <c r="D552" s="11"/>
    </row>
    <row r="553" spans="1:4" ht="15">
      <c r="A553" s="9"/>
      <c r="B553" s="9"/>
      <c r="C553" s="9"/>
      <c r="D553" s="11"/>
    </row>
    <row r="554" spans="1:4" ht="15">
      <c r="A554" s="9"/>
      <c r="B554" s="9"/>
      <c r="C554" s="9"/>
      <c r="D554" s="11"/>
    </row>
    <row r="555" spans="1:4" ht="15">
      <c r="A555" s="9"/>
      <c r="B555" s="9"/>
      <c r="C555" s="9"/>
      <c r="D555" s="11"/>
    </row>
    <row r="556" spans="1:4" ht="15">
      <c r="A556" s="9"/>
      <c r="B556" s="9"/>
      <c r="C556" s="9"/>
      <c r="D556" s="11"/>
    </row>
    <row r="557" spans="1:4" ht="15">
      <c r="A557" s="9"/>
      <c r="B557" s="9"/>
      <c r="C557" s="9"/>
      <c r="D557" s="11"/>
    </row>
    <row r="558" spans="1:4" ht="15">
      <c r="A558" s="9"/>
      <c r="B558" s="9"/>
      <c r="C558" s="9"/>
      <c r="D558" s="11"/>
    </row>
    <row r="559" spans="1:4" ht="15">
      <c r="A559" s="9"/>
      <c r="B559" s="9"/>
      <c r="C559" s="9"/>
      <c r="D559" s="11"/>
    </row>
    <row r="560" spans="1:4" ht="15">
      <c r="A560" s="9"/>
      <c r="B560" s="9"/>
      <c r="C560" s="9"/>
      <c r="D560" s="11"/>
    </row>
    <row r="561" spans="1:4" ht="15">
      <c r="A561" s="9"/>
      <c r="B561" s="9"/>
      <c r="C561" s="9"/>
      <c r="D561" s="11"/>
    </row>
    <row r="562" spans="1:4" ht="15">
      <c r="A562" s="9"/>
      <c r="B562" s="9"/>
      <c r="C562" s="9"/>
      <c r="D562" s="11"/>
    </row>
    <row r="563" spans="1:4" ht="15">
      <c r="A563" s="9"/>
      <c r="B563" s="9"/>
      <c r="C563" s="9"/>
      <c r="D563" s="11"/>
    </row>
    <row r="564" spans="1:4" ht="15">
      <c r="A564" s="9"/>
      <c r="B564" s="9"/>
      <c r="C564" s="9"/>
      <c r="D564" s="11"/>
    </row>
  </sheetData>
  <sheetProtection/>
  <mergeCells count="4">
    <mergeCell ref="I4:J4"/>
    <mergeCell ref="E4:H4"/>
    <mergeCell ref="K4:L4"/>
    <mergeCell ref="M4:N4"/>
  </mergeCells>
  <conditionalFormatting sqref="AH31 AH29:AI29 AA6:AA32 AA41:AA89">
    <cfRule type="cellIs" priority="1" dxfId="1" operator="greaterThanOrEqual" stopIfTrue="1">
      <formula>50</formula>
    </cfRule>
  </conditionalFormatting>
  <conditionalFormatting sqref="Y212:Y252">
    <cfRule type="cellIs" priority="2" dxfId="0" operator="between" stopIfTrue="1">
      <formula>50</formula>
      <formula>100</formula>
    </cfRule>
  </conditionalFormatting>
  <printOptions/>
  <pageMargins left="0.3937007874015748" right="0.3937007874015748" top="0.7480304024496938" bottom="0.7480304024496938" header="0.31496062992125984" footer="0.31496062992125984"/>
  <pageSetup fitToHeight="0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2"/>
  <sheetViews>
    <sheetView zoomScale="85" zoomScaleNormal="85" workbookViewId="0" topLeftCell="A4">
      <selection activeCell="K84" sqref="K84"/>
    </sheetView>
  </sheetViews>
  <sheetFormatPr defaultColWidth="9.140625" defaultRowHeight="12.75"/>
  <cols>
    <col min="1" max="1" width="7.421875" style="0" customWidth="1"/>
    <col min="2" max="2" width="12.421875" style="0" customWidth="1"/>
    <col min="3" max="5" width="7.7109375" style="0" customWidth="1"/>
    <col min="6" max="7" width="13.7109375" style="0" customWidth="1"/>
    <col min="8" max="8" width="20.140625" style="0" customWidth="1"/>
  </cols>
  <sheetData>
    <row r="2" spans="1:14" ht="15.75">
      <c r="A2" s="20" t="s">
        <v>12</v>
      </c>
      <c r="G2" s="201" t="s">
        <v>117</v>
      </c>
      <c r="H2" s="201"/>
      <c r="M2" s="7">
        <f>VALUE(LEFT(Spisak!Y4,2))</f>
        <v>90</v>
      </c>
      <c r="N2" s="7">
        <v>100</v>
      </c>
    </row>
    <row r="3" spans="13:14" ht="12.75">
      <c r="M3" s="7">
        <f>VALUE(LEFT(Spisak!Z4,2))</f>
        <v>80</v>
      </c>
      <c r="N3" s="7">
        <f>VALUE(RIGHT(Spisak!Z4,2))</f>
        <v>89</v>
      </c>
    </row>
    <row r="4" spans="1:14" ht="12.75">
      <c r="A4" s="182" t="s">
        <v>47</v>
      </c>
      <c r="B4" s="182"/>
      <c r="C4" s="182"/>
      <c r="D4" s="182"/>
      <c r="E4" s="182"/>
      <c r="F4" s="182"/>
      <c r="G4" s="182"/>
      <c r="H4" s="182"/>
      <c r="M4" s="7">
        <f>VALUE(LEFT(Spisak!AA4,2))</f>
        <v>70</v>
      </c>
      <c r="N4" s="7">
        <f>VALUE(RIGHT(Spisak!AA4,2))</f>
        <v>79</v>
      </c>
    </row>
    <row r="5" spans="1:14" s="3" customFormat="1" ht="15" customHeight="1" thickBot="1">
      <c r="A5" s="183"/>
      <c r="B5" s="183"/>
      <c r="C5" s="183"/>
      <c r="D5" s="183"/>
      <c r="E5" s="183"/>
      <c r="F5" s="183"/>
      <c r="G5" s="183"/>
      <c r="H5" s="183"/>
      <c r="M5" s="7">
        <f>VALUE(LEFT(Spisak!AB4,2))</f>
        <v>60</v>
      </c>
      <c r="N5" s="7">
        <f>VALUE(RIGHT(Spisak!AB4,2))</f>
        <v>69</v>
      </c>
    </row>
    <row r="6" spans="1:14" s="3" customFormat="1" ht="15" customHeight="1">
      <c r="A6" s="182" t="s">
        <v>33</v>
      </c>
      <c r="B6" s="182"/>
      <c r="C6" s="193" t="s">
        <v>43</v>
      </c>
      <c r="D6" s="193"/>
      <c r="E6" s="193"/>
      <c r="F6" s="193"/>
      <c r="G6" s="193" t="s">
        <v>91</v>
      </c>
      <c r="H6" s="53"/>
      <c r="M6" s="7">
        <f>VALUE(LEFT(Spisak!AC4,2))</f>
        <v>50</v>
      </c>
      <c r="N6" s="7">
        <f>VALUE(RIGHT(Spisak!AC4,2))</f>
        <v>59</v>
      </c>
    </row>
    <row r="7" spans="1:13" s="3" customFormat="1" ht="15" customHeight="1">
      <c r="A7" s="182"/>
      <c r="B7" s="182"/>
      <c r="C7" s="193"/>
      <c r="D7" s="193"/>
      <c r="E7" s="193"/>
      <c r="F7" s="193"/>
      <c r="G7" s="193"/>
      <c r="H7" s="51" t="s">
        <v>100</v>
      </c>
      <c r="M7"/>
    </row>
    <row r="8" spans="1:13" s="3" customFormat="1" ht="15" customHeight="1" thickBot="1">
      <c r="A8" s="183"/>
      <c r="B8" s="183"/>
      <c r="C8" s="194"/>
      <c r="D8" s="194"/>
      <c r="E8" s="194"/>
      <c r="F8" s="194"/>
      <c r="G8" s="194"/>
      <c r="H8" s="52"/>
      <c r="M8"/>
    </row>
    <row r="9" spans="1:8" s="3" customFormat="1" ht="15" customHeight="1">
      <c r="A9" s="184" t="s">
        <v>48</v>
      </c>
      <c r="B9" s="185"/>
      <c r="C9" s="185"/>
      <c r="D9" s="185"/>
      <c r="E9" s="185"/>
      <c r="F9" s="185"/>
      <c r="G9" s="185"/>
      <c r="H9" s="186"/>
    </row>
    <row r="10" spans="1:8" s="3" customFormat="1" ht="15" customHeight="1" thickBot="1">
      <c r="A10" s="187"/>
      <c r="B10" s="188"/>
      <c r="C10" s="188"/>
      <c r="D10" s="188"/>
      <c r="E10" s="188"/>
      <c r="F10" s="188"/>
      <c r="G10" s="188"/>
      <c r="H10" s="189"/>
    </row>
    <row r="11" spans="1:11" ht="15.75" customHeight="1">
      <c r="A11" s="190" t="s">
        <v>13</v>
      </c>
      <c r="B11" s="195" t="s">
        <v>14</v>
      </c>
      <c r="C11" s="198" t="s">
        <v>3</v>
      </c>
      <c r="D11" s="198"/>
      <c r="E11" s="198"/>
      <c r="F11" s="202" t="s">
        <v>15</v>
      </c>
      <c r="G11" s="203"/>
      <c r="H11" s="208" t="s">
        <v>16</v>
      </c>
      <c r="J11" s="21"/>
      <c r="K11" s="22"/>
    </row>
    <row r="12" spans="1:8" ht="15.75" customHeight="1">
      <c r="A12" s="191"/>
      <c r="B12" s="196"/>
      <c r="C12" s="199"/>
      <c r="D12" s="199"/>
      <c r="E12" s="199"/>
      <c r="F12" s="204" t="s">
        <v>17</v>
      </c>
      <c r="G12" s="206" t="s">
        <v>18</v>
      </c>
      <c r="H12" s="209"/>
    </row>
    <row r="13" spans="1:8" ht="15.75" customHeight="1" thickBot="1">
      <c r="A13" s="192"/>
      <c r="B13" s="197"/>
      <c r="C13" s="200"/>
      <c r="D13" s="200"/>
      <c r="E13" s="200"/>
      <c r="F13" s="205"/>
      <c r="G13" s="207"/>
      <c r="H13" s="210"/>
    </row>
    <row r="14" spans="1:8" ht="12.75">
      <c r="A14" s="23">
        <f>Spisak!A6</f>
        <v>1</v>
      </c>
      <c r="B14" s="32" t="str">
        <f>CONCATENATE(Spisak!B6,"/",Spisak!C6)</f>
        <v>1/2015</v>
      </c>
      <c r="C14" s="179" t="str">
        <f>Spisak!D6</f>
        <v>Vasilije Raičević</v>
      </c>
      <c r="D14" s="180"/>
      <c r="E14" s="181"/>
      <c r="F14" s="24">
        <f>SUM(Spisak!E6:J6,IF(Spisak!L6="",Spisak!K6,Spisak!L6))</f>
        <v>0</v>
      </c>
      <c r="G14" s="72">
        <f>IF(Spisak!N6="",Spisak!M6,Spisak!N6)</f>
        <v>0</v>
      </c>
      <c r="H14" s="34" t="str">
        <f>IF(AND(Spisak!O6&gt;=$M$6,Spisak!O6&lt;$M$5),"E (Dovoljan)",IF(AND(Spisak!O6&gt;=$M$5,Spisak!O6&lt;$M$4),"D (Zadovoljavajući)",IF(AND(Spisak!O6&gt;=$M$4,Spisak!O6&lt;$M$3),"C (Dobar)",IF(AND(Spisak!O6&gt;=$M$3,Spisak!O6&lt;$M$2),"B (Vrlodobar)",IF(Spisak!O6&gt;=$M$2,"A (Odličan)","F (Nedovoljan)")))))</f>
        <v>F (Nedovoljan)</v>
      </c>
    </row>
    <row r="15" spans="1:8" ht="12.75">
      <c r="A15" s="23">
        <f>Spisak!A7</f>
        <v>2</v>
      </c>
      <c r="B15" s="32" t="str">
        <f>CONCATENATE(Spisak!B7,"/",Spisak!C7)</f>
        <v>3/2015</v>
      </c>
      <c r="C15" s="179" t="str">
        <f>Spisak!D7</f>
        <v>Tajra Hadžiosmanović</v>
      </c>
      <c r="D15" s="180"/>
      <c r="E15" s="181"/>
      <c r="F15" s="24">
        <f>SUM(Spisak!E7:J7,IF(Spisak!L7="",Spisak!K7,Spisak!L7))</f>
        <v>36.3</v>
      </c>
      <c r="G15" s="72">
        <f>IF(Spisak!N7="",Spisak!M7,Spisak!N7)</f>
        <v>14</v>
      </c>
      <c r="H15" s="34" t="str">
        <f>IF(AND(Spisak!O7&gt;=$M$6,Spisak!O7&lt;$M$5),"E (Dovoljan)",IF(AND(Spisak!O7&gt;=$M$5,Spisak!O7&lt;$M$4),"D (Zadovoljavajući)",IF(AND(Spisak!O7&gt;=$M$4,Spisak!O7&lt;$M$3),"C (Dobar)",IF(AND(Spisak!O7&gt;=$M$3,Spisak!O7&lt;$M$2),"B (Vrlodobar)",IF(Spisak!O7&gt;=$M$2,"A (Odličan)","F (Nedovoljan)")))))</f>
        <v>E (Dovoljan)</v>
      </c>
    </row>
    <row r="16" spans="1:8" ht="12.75">
      <c r="A16" s="23">
        <f>Spisak!A8</f>
        <v>3</v>
      </c>
      <c r="B16" s="32" t="str">
        <f>CONCATENATE(Spisak!B8,"/",Spisak!C8)</f>
        <v>6/2015</v>
      </c>
      <c r="C16" s="179" t="str">
        <f>Spisak!D8</f>
        <v>Svetlana Zečević</v>
      </c>
      <c r="D16" s="180"/>
      <c r="E16" s="181"/>
      <c r="F16" s="24">
        <f>SUM(Spisak!E8:J8,IF(Spisak!L8="",Spisak!K8,Spisak!L8))</f>
        <v>39.4</v>
      </c>
      <c r="G16" s="72">
        <f>IF(Spisak!N8="",Spisak!M8,Spisak!N8)</f>
        <v>35</v>
      </c>
      <c r="H16" s="34" t="str">
        <f>IF(AND(Spisak!O8&gt;=$M$6,Spisak!O8&lt;$M$5),"E (Dovoljan)",IF(AND(Spisak!O8&gt;=$M$5,Spisak!O8&lt;$M$4),"D (Zadovoljavajući)",IF(AND(Spisak!O8&gt;=$M$4,Spisak!O8&lt;$M$3),"C (Dobar)",IF(AND(Spisak!O8&gt;=$M$3,Spisak!O8&lt;$M$2),"B (Vrlodobar)",IF(Spisak!O8&gt;=$M$2,"A (Odličan)","F (Nedovoljan)")))))</f>
        <v>C (Dobar)</v>
      </c>
    </row>
    <row r="17" spans="1:8" ht="12.75">
      <c r="A17" s="23">
        <f>Spisak!A9</f>
        <v>4</v>
      </c>
      <c r="B17" s="32" t="str">
        <f>CONCATENATE(Spisak!B9,"/",Spisak!C9)</f>
        <v>7/2015</v>
      </c>
      <c r="C17" s="179" t="str">
        <f>Spisak!D9</f>
        <v>Tijana Devedžić</v>
      </c>
      <c r="D17" s="180"/>
      <c r="E17" s="181"/>
      <c r="F17" s="24">
        <f>SUM(Spisak!E9:J9,IF(Spisak!L9="",Spisak!K9,Spisak!L9))</f>
        <v>41.1</v>
      </c>
      <c r="G17" s="72">
        <f>IF(Spisak!N9="",Spisak!M9,Spisak!N9)</f>
        <v>19</v>
      </c>
      <c r="H17" s="34" t="str">
        <f>IF(AND(Spisak!O9&gt;=$M$6,Spisak!O9&lt;$M$5),"E (Dovoljan)",IF(AND(Spisak!O9&gt;=$M$5,Spisak!O9&lt;$M$4),"D (Zadovoljavajući)",IF(AND(Spisak!O9&gt;=$M$4,Spisak!O9&lt;$M$3),"C (Dobar)",IF(AND(Spisak!O9&gt;=$M$3,Spisak!O9&lt;$M$2),"B (Vrlodobar)",IF(Spisak!O9&gt;=$M$2,"A (Odličan)","F (Nedovoljan)")))))</f>
        <v>D (Zadovoljavajući)</v>
      </c>
    </row>
    <row r="18" spans="1:8" ht="12.75">
      <c r="A18" s="23">
        <f>Spisak!A10</f>
        <v>5</v>
      </c>
      <c r="B18" s="32" t="str">
        <f>CONCATENATE(Spisak!B10,"/",Spisak!C10)</f>
        <v>9/2015</v>
      </c>
      <c r="C18" s="179" t="str">
        <f>Spisak!D10</f>
        <v>Danko Krstonijević</v>
      </c>
      <c r="D18" s="180"/>
      <c r="E18" s="181"/>
      <c r="F18" s="24">
        <f>SUM(Spisak!E10:J10,IF(Spisak!L10="",Spisak!K10,Spisak!L10))</f>
        <v>25.1</v>
      </c>
      <c r="G18" s="72">
        <f>IF(Spisak!N10="",Spisak!M10,Spisak!N10)</f>
        <v>0</v>
      </c>
      <c r="H18" s="34" t="str">
        <f>IF(AND(Spisak!O10&gt;=$M$6,Spisak!O10&lt;$M$5),"E (Dovoljan)",IF(AND(Spisak!O10&gt;=$M$5,Spisak!O10&lt;$M$4),"D (Zadovoljavajući)",IF(AND(Spisak!O10&gt;=$M$4,Spisak!O10&lt;$M$3),"C (Dobar)",IF(AND(Spisak!O10&gt;=$M$3,Spisak!O10&lt;$M$2),"B (Vrlodobar)",IF(Spisak!O10&gt;=$M$2,"A (Odličan)","F (Nedovoljan)")))))</f>
        <v>F (Nedovoljan)</v>
      </c>
    </row>
    <row r="19" spans="1:8" ht="12.75">
      <c r="A19" s="23">
        <f>Spisak!A11</f>
        <v>6</v>
      </c>
      <c r="B19" s="32" t="str">
        <f>CONCATENATE(Spisak!B11,"/",Spisak!C11)</f>
        <v>10/2015</v>
      </c>
      <c r="C19" s="179" t="str">
        <f>Spisak!D11</f>
        <v>Andrej Jokić</v>
      </c>
      <c r="D19" s="180"/>
      <c r="E19" s="181"/>
      <c r="F19" s="24">
        <f>SUM(Spisak!E11:J11,IF(Spisak!L11="",Spisak!K11,Spisak!L11))</f>
        <v>43.3</v>
      </c>
      <c r="G19" s="72">
        <f>IF(Spisak!N11="",Spisak!M11,Spisak!N11)</f>
        <v>17.5</v>
      </c>
      <c r="H19" s="34" t="str">
        <f>IF(AND(Spisak!O11&gt;=$M$6,Spisak!O11&lt;$M$5),"E (Dovoljan)",IF(AND(Spisak!O11&gt;=$M$5,Spisak!O11&lt;$M$4),"D (Zadovoljavajući)",IF(AND(Spisak!O11&gt;=$M$4,Spisak!O11&lt;$M$3),"C (Dobar)",IF(AND(Spisak!O11&gt;=$M$3,Spisak!O11&lt;$M$2),"B (Vrlodobar)",IF(Spisak!O11&gt;=$M$2,"A (Odličan)","F (Nedovoljan)")))))</f>
        <v>D (Zadovoljavajući)</v>
      </c>
    </row>
    <row r="20" spans="1:8" ht="12.75">
      <c r="A20" s="23">
        <f>Spisak!A12</f>
        <v>7</v>
      </c>
      <c r="B20" s="32" t="str">
        <f>CONCATENATE(Spisak!B12,"/",Spisak!C12)</f>
        <v>14/2015</v>
      </c>
      <c r="C20" s="179" t="str">
        <f>Spisak!D12</f>
        <v>Danilo Lutovac</v>
      </c>
      <c r="D20" s="180"/>
      <c r="E20" s="181"/>
      <c r="F20" s="24">
        <f>SUM(Spisak!E12:J12,IF(Spisak!L12="",Spisak!K12,Spisak!L12))</f>
        <v>30.3</v>
      </c>
      <c r="G20" s="72">
        <f>IF(Spisak!N12="",Spisak!M12,Spisak!N12)</f>
        <v>0</v>
      </c>
      <c r="H20" s="34" t="str">
        <f>IF(AND(Spisak!O12&gt;=$M$6,Spisak!O12&lt;$M$5),"E (Dovoljan)",IF(AND(Spisak!O12&gt;=$M$5,Spisak!O12&lt;$M$4),"D (Zadovoljavajući)",IF(AND(Spisak!O12&gt;=$M$4,Spisak!O12&lt;$M$3),"C (Dobar)",IF(AND(Spisak!O12&gt;=$M$3,Spisak!O12&lt;$M$2),"B (Vrlodobar)",IF(Spisak!O12&gt;=$M$2,"A (Odličan)","F (Nedovoljan)")))))</f>
        <v>F (Nedovoljan)</v>
      </c>
    </row>
    <row r="21" spans="1:8" ht="12.75">
      <c r="A21" s="23">
        <f>Spisak!A13</f>
        <v>8</v>
      </c>
      <c r="B21" s="32" t="str">
        <f>CONCATENATE(Spisak!B13,"/",Spisak!C13)</f>
        <v>15/2015</v>
      </c>
      <c r="C21" s="179" t="str">
        <f>Spisak!D13</f>
        <v>Nina Rakčević</v>
      </c>
      <c r="D21" s="180"/>
      <c r="E21" s="181"/>
      <c r="F21" s="24">
        <f>SUM(Spisak!E13:J13,IF(Spisak!L13="",Spisak!K13,Spisak!L13))</f>
        <v>34.3</v>
      </c>
      <c r="G21" s="72">
        <f>IF(Spisak!N13="",Spisak!M13,Spisak!N13)</f>
        <v>16</v>
      </c>
      <c r="H21" s="34" t="str">
        <f>IF(AND(Spisak!O13&gt;=$M$6,Spisak!O13&lt;$M$5),"E (Dovoljan)",IF(AND(Spisak!O13&gt;=$M$5,Spisak!O13&lt;$M$4),"D (Zadovoljavajući)",IF(AND(Spisak!O13&gt;=$M$4,Spisak!O13&lt;$M$3),"C (Dobar)",IF(AND(Spisak!O13&gt;=$M$3,Spisak!O13&lt;$M$2),"B (Vrlodobar)",IF(Spisak!O13&gt;=$M$2,"A (Odličan)","F (Nedovoljan)")))))</f>
        <v>E (Dovoljan)</v>
      </c>
    </row>
    <row r="22" spans="1:8" ht="12.75">
      <c r="A22" s="23">
        <f>Spisak!A14</f>
        <v>9</v>
      </c>
      <c r="B22" s="32" t="str">
        <f>CONCATENATE(Spisak!B14,"/",Spisak!C14)</f>
        <v>24/2015</v>
      </c>
      <c r="C22" s="179" t="str">
        <f>Spisak!D14</f>
        <v>Bojana Čvorović</v>
      </c>
      <c r="D22" s="180"/>
      <c r="E22" s="181"/>
      <c r="F22" s="24">
        <f>SUM(Spisak!E14:J14,IF(Spisak!L14="",Spisak!K14,Spisak!L14))</f>
        <v>29.7</v>
      </c>
      <c r="G22" s="72">
        <f>IF(Spisak!N14="",Spisak!M14,Spisak!N14)</f>
        <v>14</v>
      </c>
      <c r="H22" s="34" t="str">
        <f>IF(AND(Spisak!O14&gt;=$M$6,Spisak!O14&lt;$M$5),"E (Dovoljan)",IF(AND(Spisak!O14&gt;=$M$5,Spisak!O14&lt;$M$4),"D (Zadovoljavajući)",IF(AND(Spisak!O14&gt;=$M$4,Spisak!O14&lt;$M$3),"C (Dobar)",IF(AND(Spisak!O14&gt;=$M$3,Spisak!O14&lt;$M$2),"B (Vrlodobar)",IF(Spisak!O14&gt;=$M$2,"A (Odličan)","F (Nedovoljan)")))))</f>
        <v>F (Nedovoljan)</v>
      </c>
    </row>
    <row r="23" spans="1:8" ht="12.75">
      <c r="A23" s="23">
        <f>Spisak!A15</f>
        <v>10</v>
      </c>
      <c r="B23" s="32" t="str">
        <f>CONCATENATE(Spisak!B15,"/",Spisak!C15)</f>
        <v>28/2015</v>
      </c>
      <c r="C23" s="179" t="str">
        <f>Spisak!D15</f>
        <v>Petar Rakočević</v>
      </c>
      <c r="D23" s="180"/>
      <c r="E23" s="181"/>
      <c r="F23" s="24">
        <f>SUM(Spisak!E15:J15,IF(Spisak!L15="",Spisak!K15,Spisak!L15))</f>
        <v>30.3</v>
      </c>
      <c r="G23" s="72">
        <f>IF(Spisak!N15="",Spisak!M15,Spisak!N15)</f>
        <v>8</v>
      </c>
      <c r="H23" s="34" t="str">
        <f>IF(AND(Spisak!O15&gt;=$M$6,Spisak!O15&lt;$M$5),"E (Dovoljan)",IF(AND(Spisak!O15&gt;=$M$5,Spisak!O15&lt;$M$4),"D (Zadovoljavajući)",IF(AND(Spisak!O15&gt;=$M$4,Spisak!O15&lt;$M$3),"C (Dobar)",IF(AND(Spisak!O15&gt;=$M$3,Spisak!O15&lt;$M$2),"B (Vrlodobar)",IF(Spisak!O15&gt;=$M$2,"A (Odličan)","F (Nedovoljan)")))))</f>
        <v>F (Nedovoljan)</v>
      </c>
    </row>
    <row r="24" spans="1:8" ht="12.75">
      <c r="A24" s="23">
        <f>Spisak!A16</f>
        <v>11</v>
      </c>
      <c r="B24" s="32" t="str">
        <f>CONCATENATE(Spisak!B16,"/",Spisak!C16)</f>
        <v>30/2015</v>
      </c>
      <c r="C24" s="179" t="str">
        <f>Spisak!D16</f>
        <v>Nikola Vuković</v>
      </c>
      <c r="D24" s="180"/>
      <c r="E24" s="181"/>
      <c r="F24" s="24">
        <f>SUM(Spisak!E16:J16,IF(Spisak!L16="",Spisak!K16,Spisak!L16))</f>
        <v>32.3</v>
      </c>
      <c r="G24" s="72">
        <f>IF(Spisak!N16="",Spisak!M16,Spisak!N16)</f>
        <v>28</v>
      </c>
      <c r="H24" s="34" t="str">
        <f>IF(AND(Spisak!O16&gt;=$M$6,Spisak!O16&lt;$M$5),"E (Dovoljan)",IF(AND(Spisak!O16&gt;=$M$5,Spisak!O16&lt;$M$4),"D (Zadovoljavajući)",IF(AND(Spisak!O16&gt;=$M$4,Spisak!O16&lt;$M$3),"C (Dobar)",IF(AND(Spisak!O16&gt;=$M$3,Spisak!O16&lt;$M$2),"B (Vrlodobar)",IF(Spisak!O16&gt;=$M$2,"A (Odličan)","F (Nedovoljan)")))))</f>
        <v>D (Zadovoljavajući)</v>
      </c>
    </row>
    <row r="25" spans="1:8" ht="12.75">
      <c r="A25" s="23">
        <f>Spisak!A17</f>
        <v>12</v>
      </c>
      <c r="B25" s="32" t="str">
        <f>CONCATENATE(Spisak!B17,"/",Spisak!C17)</f>
        <v>36/2015</v>
      </c>
      <c r="C25" s="179" t="str">
        <f>Spisak!D17</f>
        <v>Edin Hot</v>
      </c>
      <c r="D25" s="180"/>
      <c r="E25" s="181"/>
      <c r="F25" s="24">
        <f>SUM(Spisak!E17:J17,IF(Spisak!L17="",Spisak!K17,Spisak!L17))</f>
        <v>32.6</v>
      </c>
      <c r="G25" s="72">
        <f>IF(Spisak!N17="",Spisak!M17,Spisak!N17)</f>
        <v>13</v>
      </c>
      <c r="H25" s="34" t="str">
        <f>IF(AND(Spisak!O17&gt;=$M$6,Spisak!O17&lt;$M$5),"E (Dovoljan)",IF(AND(Spisak!O17&gt;=$M$5,Spisak!O17&lt;$M$4),"D (Zadovoljavajući)",IF(AND(Spisak!O17&gt;=$M$4,Spisak!O17&lt;$M$3),"C (Dobar)",IF(AND(Spisak!O17&gt;=$M$3,Spisak!O17&lt;$M$2),"B (Vrlodobar)",IF(Spisak!O17&gt;=$M$2,"A (Odličan)","F (Nedovoljan)")))))</f>
        <v>F (Nedovoljan)</v>
      </c>
    </row>
    <row r="26" spans="1:8" ht="12.75">
      <c r="A26" s="23">
        <f>Spisak!A18</f>
        <v>13</v>
      </c>
      <c r="B26" s="32" t="str">
        <f>CONCATENATE(Spisak!B18,"/",Spisak!C18)</f>
        <v>43/2015</v>
      </c>
      <c r="C26" s="179" t="str">
        <f>Spisak!D18</f>
        <v>Lazar Poleksić</v>
      </c>
      <c r="D26" s="180"/>
      <c r="E26" s="181"/>
      <c r="F26" s="24">
        <f>SUM(Spisak!E18:J18,IF(Spisak!L18="",Spisak!K18,Spisak!L18))</f>
        <v>13.3</v>
      </c>
      <c r="G26" s="72">
        <f>IF(Spisak!N18="",Spisak!M18,Spisak!N18)</f>
        <v>11</v>
      </c>
      <c r="H26" s="34" t="str">
        <f>IF(AND(Spisak!O18&gt;=$M$6,Spisak!O18&lt;$M$5),"E (Dovoljan)",IF(AND(Spisak!O18&gt;=$M$5,Spisak!O18&lt;$M$4),"D (Zadovoljavajući)",IF(AND(Spisak!O18&gt;=$M$4,Spisak!O18&lt;$M$3),"C (Dobar)",IF(AND(Spisak!O18&gt;=$M$3,Spisak!O18&lt;$M$2),"B (Vrlodobar)",IF(Spisak!O18&gt;=$M$2,"A (Odličan)","F (Nedovoljan)")))))</f>
        <v>F (Nedovoljan)</v>
      </c>
    </row>
    <row r="27" spans="1:8" ht="12.75">
      <c r="A27" s="23">
        <f>Spisak!A19</f>
        <v>14</v>
      </c>
      <c r="B27" s="32" t="str">
        <f>CONCATENATE(Spisak!B19,"/",Spisak!C19)</f>
        <v>44/2015</v>
      </c>
      <c r="C27" s="179" t="str">
        <f>Spisak!D19</f>
        <v>Lazar Lekić</v>
      </c>
      <c r="D27" s="180"/>
      <c r="E27" s="181"/>
      <c r="F27" s="24">
        <f>SUM(Spisak!E19:J19,IF(Spisak!L19="",Spisak!K19,Spisak!L19))</f>
        <v>19.3</v>
      </c>
      <c r="G27" s="72">
        <f>IF(Spisak!N19="",Spisak!M19,Spisak!N19)</f>
        <v>1</v>
      </c>
      <c r="H27" s="34" t="str">
        <f>IF(AND(Spisak!O19&gt;=$M$6,Spisak!O19&lt;$M$5),"E (Dovoljan)",IF(AND(Spisak!O19&gt;=$M$5,Spisak!O19&lt;$M$4),"D (Zadovoljavajući)",IF(AND(Spisak!O19&gt;=$M$4,Spisak!O19&lt;$M$3),"C (Dobar)",IF(AND(Spisak!O19&gt;=$M$3,Spisak!O19&lt;$M$2),"B (Vrlodobar)",IF(Spisak!O19&gt;=$M$2,"A (Odličan)","F (Nedovoljan)")))))</f>
        <v>F (Nedovoljan)</v>
      </c>
    </row>
    <row r="28" spans="1:8" ht="12.75">
      <c r="A28" s="23">
        <f>Spisak!A20</f>
        <v>15</v>
      </c>
      <c r="B28" s="32" t="str">
        <f>CONCATENATE(Spisak!B20,"/",Spisak!C20)</f>
        <v>45/2015</v>
      </c>
      <c r="C28" s="179" t="str">
        <f>Spisak!D20</f>
        <v>Alen Šabotić</v>
      </c>
      <c r="D28" s="180"/>
      <c r="E28" s="181"/>
      <c r="F28" s="24">
        <f>SUM(Spisak!E20:J20,IF(Spisak!L20="",Spisak!K20,Spisak!L20))</f>
        <v>12.3</v>
      </c>
      <c r="G28" s="72">
        <f>IF(Spisak!N20="",Spisak!M20,Spisak!N20)</f>
        <v>0</v>
      </c>
      <c r="H28" s="34" t="str">
        <f>IF(AND(Spisak!O20&gt;=$M$6,Spisak!O20&lt;$M$5),"E (Dovoljan)",IF(AND(Spisak!O20&gt;=$M$5,Spisak!O20&lt;$M$4),"D (Zadovoljavajući)",IF(AND(Spisak!O20&gt;=$M$4,Spisak!O20&lt;$M$3),"C (Dobar)",IF(AND(Spisak!O20&gt;=$M$3,Spisak!O20&lt;$M$2),"B (Vrlodobar)",IF(Spisak!O20&gt;=$M$2,"A (Odličan)","F (Nedovoljan)")))))</f>
        <v>F (Nedovoljan)</v>
      </c>
    </row>
    <row r="29" spans="1:8" ht="12.75">
      <c r="A29" s="23">
        <f>Spisak!A21</f>
        <v>16</v>
      </c>
      <c r="B29" s="32" t="str">
        <f>CONCATENATE(Spisak!B21,"/",Spisak!C21)</f>
        <v>46/2015</v>
      </c>
      <c r="C29" s="179" t="str">
        <f>Spisak!D21</f>
        <v>Miloš Medenica</v>
      </c>
      <c r="D29" s="180"/>
      <c r="E29" s="181"/>
      <c r="F29" s="24">
        <f>SUM(Spisak!E21:J21,IF(Spisak!L21="",Spisak!K21,Spisak!L21))</f>
        <v>44.7</v>
      </c>
      <c r="G29" s="72">
        <f>IF(Spisak!N21="",Spisak!M21,Spisak!N21)</f>
        <v>26</v>
      </c>
      <c r="H29" s="34" t="str">
        <f>IF(AND(Spisak!O21&gt;=$M$6,Spisak!O21&lt;$M$5),"E (Dovoljan)",IF(AND(Spisak!O21&gt;=$M$5,Spisak!O21&lt;$M$4),"D (Zadovoljavajući)",IF(AND(Spisak!O21&gt;=$M$4,Spisak!O21&lt;$M$3),"C (Dobar)",IF(AND(Spisak!O21&gt;=$M$3,Spisak!O21&lt;$M$2),"B (Vrlodobar)",IF(Spisak!O21&gt;=$M$2,"A (Odličan)","F (Nedovoljan)")))))</f>
        <v>C (Dobar)</v>
      </c>
    </row>
    <row r="30" spans="1:8" ht="12.75">
      <c r="A30" s="23">
        <f>Spisak!A22</f>
        <v>17</v>
      </c>
      <c r="B30" s="32" t="str">
        <f>CONCATENATE(Spisak!B22,"/",Spisak!C22)</f>
        <v>47/2015</v>
      </c>
      <c r="C30" s="179" t="str">
        <f>Spisak!D22</f>
        <v>Milena Bojović</v>
      </c>
      <c r="D30" s="180"/>
      <c r="E30" s="181"/>
      <c r="F30" s="24">
        <f>SUM(Spisak!E22:J22,IF(Spisak!L22="",Spisak!K22,Spisak!L22))</f>
        <v>31.3</v>
      </c>
      <c r="G30" s="72">
        <f>IF(Spisak!N22="",Spisak!M22,Spisak!N22)</f>
        <v>20</v>
      </c>
      <c r="H30" s="34" t="str">
        <f>IF(AND(Spisak!O22&gt;=$M$6,Spisak!O22&lt;$M$5),"E (Dovoljan)",IF(AND(Spisak!O22&gt;=$M$5,Spisak!O22&lt;$M$4),"D (Zadovoljavajući)",IF(AND(Spisak!O22&gt;=$M$4,Spisak!O22&lt;$M$3),"C (Dobar)",IF(AND(Spisak!O22&gt;=$M$3,Spisak!O22&lt;$M$2),"B (Vrlodobar)",IF(Spisak!O22&gt;=$M$2,"A (Odličan)","F (Nedovoljan)")))))</f>
        <v>E (Dovoljan)</v>
      </c>
    </row>
    <row r="31" spans="1:8" ht="12.75">
      <c r="A31" s="23">
        <f>Spisak!A23</f>
        <v>18</v>
      </c>
      <c r="B31" s="32" t="str">
        <f>CONCATENATE(Spisak!B23,"/",Spisak!C23)</f>
        <v>49/2015</v>
      </c>
      <c r="C31" s="179" t="str">
        <f>Spisak!D23</f>
        <v>Kristina Tomović</v>
      </c>
      <c r="D31" s="180"/>
      <c r="E31" s="181"/>
      <c r="F31" s="24">
        <f>SUM(Spisak!E23:J23,IF(Spisak!L23="",Spisak!K23,Spisak!L23))</f>
        <v>24.3</v>
      </c>
      <c r="G31" s="72">
        <f>IF(Spisak!N23="",Spisak!M23,Spisak!N23)</f>
        <v>18</v>
      </c>
      <c r="H31" s="34" t="str">
        <f>IF(AND(Spisak!O23&gt;=$M$6,Spisak!O23&lt;$M$5),"E (Dovoljan)",IF(AND(Spisak!O23&gt;=$M$5,Spisak!O23&lt;$M$4),"D (Zadovoljavajući)",IF(AND(Spisak!O23&gt;=$M$4,Spisak!O23&lt;$M$3),"C (Dobar)",IF(AND(Spisak!O23&gt;=$M$3,Spisak!O23&lt;$M$2),"B (Vrlodobar)",IF(Spisak!O23&gt;=$M$2,"A (Odličan)","F (Nedovoljan)")))))</f>
        <v>F (Nedovoljan)</v>
      </c>
    </row>
    <row r="32" spans="1:8" ht="12.75">
      <c r="A32" s="23">
        <f>Spisak!A24</f>
        <v>19</v>
      </c>
      <c r="B32" s="32" t="str">
        <f>CONCATENATE(Spisak!B24,"/",Spisak!C24)</f>
        <v>50/2015</v>
      </c>
      <c r="C32" s="179" t="str">
        <f>Spisak!D24</f>
        <v>Dragan Bjelica</v>
      </c>
      <c r="D32" s="180"/>
      <c r="E32" s="181"/>
      <c r="F32" s="24">
        <f>SUM(Spisak!E24:J24,IF(Spisak!L24="",Spisak!K24,Spisak!L24))</f>
        <v>22.3</v>
      </c>
      <c r="G32" s="72">
        <f>IF(Spisak!N24="",Spisak!M24,Spisak!N24)</f>
        <v>0</v>
      </c>
      <c r="H32" s="34" t="str">
        <f>IF(AND(Spisak!O24&gt;=$M$6,Spisak!O24&lt;$M$5),"E (Dovoljan)",IF(AND(Spisak!O24&gt;=$M$5,Spisak!O24&lt;$M$4),"D (Zadovoljavajući)",IF(AND(Spisak!O24&gt;=$M$4,Spisak!O24&lt;$M$3),"C (Dobar)",IF(AND(Spisak!O24&gt;=$M$3,Spisak!O24&lt;$M$2),"B (Vrlodobar)",IF(Spisak!O24&gt;=$M$2,"A (Odličan)","F (Nedovoljan)")))))</f>
        <v>F (Nedovoljan)</v>
      </c>
    </row>
    <row r="33" spans="1:8" ht="12.75">
      <c r="A33" s="23">
        <f>Spisak!A25</f>
        <v>20</v>
      </c>
      <c r="B33" s="32" t="str">
        <f>CONCATENATE(Spisak!B25,"/",Spisak!C25)</f>
        <v>52/2015</v>
      </c>
      <c r="C33" s="179" t="str">
        <f>Spisak!D25</f>
        <v>Gojko Ratković</v>
      </c>
      <c r="D33" s="180"/>
      <c r="E33" s="181"/>
      <c r="F33" s="24">
        <f>SUM(Spisak!E25:J25,IF(Spisak!L25="",Spisak!K25,Spisak!L25))</f>
        <v>49.9</v>
      </c>
      <c r="G33" s="72">
        <f>IF(Spisak!N25="",Spisak!M25,Spisak!N25)</f>
        <v>41</v>
      </c>
      <c r="H33" s="34" t="str">
        <f>IF(AND(Spisak!O25&gt;=$M$6,Spisak!O25&lt;$M$5),"E (Dovoljan)",IF(AND(Spisak!O25&gt;=$M$5,Spisak!O25&lt;$M$4),"D (Zadovoljavajući)",IF(AND(Spisak!O25&gt;=$M$4,Spisak!O25&lt;$M$3),"C (Dobar)",IF(AND(Spisak!O25&gt;=$M$3,Spisak!O25&lt;$M$2),"B (Vrlodobar)",IF(Spisak!O25&gt;=$M$2,"A (Odličan)","F (Nedovoljan)")))))</f>
        <v>A (Odličan)</v>
      </c>
    </row>
    <row r="34" spans="1:8" ht="12.75">
      <c r="A34" s="23">
        <f>Spisak!A26</f>
        <v>21</v>
      </c>
      <c r="B34" s="32" t="str">
        <f>CONCATENATE(Spisak!B26,"/",Spisak!C26)</f>
        <v>62/2015</v>
      </c>
      <c r="C34" s="179" t="str">
        <f>Spisak!D26</f>
        <v>Marijana Kračunov</v>
      </c>
      <c r="D34" s="180"/>
      <c r="E34" s="181"/>
      <c r="F34" s="24">
        <f>SUM(Spisak!E26:J26,IF(Spisak!L26="",Spisak!K26,Spisak!L26))</f>
        <v>49.3</v>
      </c>
      <c r="G34" s="72">
        <f>IF(Spisak!N26="",Spisak!M26,Spisak!N26)</f>
        <v>50</v>
      </c>
      <c r="H34" s="34" t="str">
        <f>IF(AND(Spisak!O26&gt;=$M$6,Spisak!O26&lt;$M$5),"E (Dovoljan)",IF(AND(Spisak!O26&gt;=$M$5,Spisak!O26&lt;$M$4),"D (Zadovoljavajući)",IF(AND(Spisak!O26&gt;=$M$4,Spisak!O26&lt;$M$3),"C (Dobar)",IF(AND(Spisak!O26&gt;=$M$3,Spisak!O26&lt;$M$2),"B (Vrlodobar)",IF(Spisak!O26&gt;=$M$2,"A (Odličan)","F (Nedovoljan)")))))</f>
        <v>A (Odličan)</v>
      </c>
    </row>
    <row r="35" spans="1:8" ht="12.75">
      <c r="A35" s="23">
        <f>Spisak!A27</f>
        <v>22</v>
      </c>
      <c r="B35" s="32" t="str">
        <f>CONCATENATE(Spisak!B27,"/",Spisak!C27)</f>
        <v>66/2015</v>
      </c>
      <c r="C35" s="179" t="str">
        <f>Spisak!D27</f>
        <v>Milan Rešetar</v>
      </c>
      <c r="D35" s="180"/>
      <c r="E35" s="181"/>
      <c r="F35" s="24">
        <f>SUM(Spisak!E27:J27,IF(Spisak!L27="",Spisak!K27,Spisak!L27))</f>
        <v>28.3</v>
      </c>
      <c r="G35" s="72">
        <f>IF(Spisak!N27="",Spisak!M27,Spisak!N27)</f>
        <v>25</v>
      </c>
      <c r="H35" s="34" t="str">
        <f>IF(AND(Spisak!O27&gt;=$M$6,Spisak!O27&lt;$M$5),"E (Dovoljan)",IF(AND(Spisak!O27&gt;=$M$5,Spisak!O27&lt;$M$4),"D (Zadovoljavajući)",IF(AND(Spisak!O27&gt;=$M$4,Spisak!O27&lt;$M$3),"C (Dobar)",IF(AND(Spisak!O27&gt;=$M$3,Spisak!O27&lt;$M$2),"B (Vrlodobar)",IF(Spisak!O27&gt;=$M$2,"A (Odličan)","F (Nedovoljan)")))))</f>
        <v>E (Dovoljan)</v>
      </c>
    </row>
    <row r="36" spans="1:8" ht="12.75">
      <c r="A36" s="23">
        <f>Spisak!A28</f>
        <v>23</v>
      </c>
      <c r="B36" s="32" t="str">
        <f>CONCATENATE(Spisak!B28,"/",Spisak!C28)</f>
        <v>70/2015</v>
      </c>
      <c r="C36" s="179" t="str">
        <f>Spisak!D28</f>
        <v>Milena Bakrač</v>
      </c>
      <c r="D36" s="180"/>
      <c r="E36" s="181"/>
      <c r="F36" s="24">
        <f>SUM(Spisak!E28:J28,IF(Spisak!L28="",Spisak!K28,Spisak!L28))</f>
        <v>19.7</v>
      </c>
      <c r="G36" s="72">
        <f>IF(Spisak!N28="",Spisak!M28,Spisak!N28)</f>
        <v>24</v>
      </c>
      <c r="H36" s="34" t="str">
        <f>IF(AND(Spisak!O28&gt;=$M$6,Spisak!O28&lt;$M$5),"E (Dovoljan)",IF(AND(Spisak!O28&gt;=$M$5,Spisak!O28&lt;$M$4),"D (Zadovoljavajući)",IF(AND(Spisak!O28&gt;=$M$4,Spisak!O28&lt;$M$3),"C (Dobar)",IF(AND(Spisak!O28&gt;=$M$3,Spisak!O28&lt;$M$2),"B (Vrlodobar)",IF(Spisak!O28&gt;=$M$2,"A (Odličan)","F (Nedovoljan)")))))</f>
        <v>F (Nedovoljan)</v>
      </c>
    </row>
    <row r="37" spans="1:8" ht="12.75">
      <c r="A37" s="23">
        <f>Spisak!A29</f>
        <v>24</v>
      </c>
      <c r="B37" s="32" t="str">
        <f>CONCATENATE(Spisak!B29,"/",Spisak!C29)</f>
        <v>72/2015</v>
      </c>
      <c r="C37" s="179" t="str">
        <f>Spisak!D29</f>
        <v>Anđela Kandić</v>
      </c>
      <c r="D37" s="180"/>
      <c r="E37" s="181"/>
      <c r="F37" s="24">
        <f>SUM(Spisak!E29:J29,IF(Spisak!L29="",Spisak!K29,Spisak!L29))</f>
        <v>38.3</v>
      </c>
      <c r="G37" s="72">
        <f>IF(Spisak!N29="",Spisak!M29,Spisak!N29)</f>
        <v>15</v>
      </c>
      <c r="H37" s="34" t="str">
        <f>IF(AND(Spisak!O29&gt;=$M$6,Spisak!O29&lt;$M$5),"E (Dovoljan)",IF(AND(Spisak!O29&gt;=$M$5,Spisak!O29&lt;$M$4),"D (Zadovoljavajući)",IF(AND(Spisak!O29&gt;=$M$4,Spisak!O29&lt;$M$3),"C (Dobar)",IF(AND(Spisak!O29&gt;=$M$3,Spisak!O29&lt;$M$2),"B (Vrlodobar)",IF(Spisak!O29&gt;=$M$2,"A (Odličan)","F (Nedovoljan)")))))</f>
        <v>E (Dovoljan)</v>
      </c>
    </row>
    <row r="38" spans="1:8" ht="12.75">
      <c r="A38" s="23">
        <f>Spisak!A30</f>
        <v>25</v>
      </c>
      <c r="B38" s="32" t="str">
        <f>CONCATENATE(Spisak!B30,"/",Spisak!C30)</f>
        <v>75/2015</v>
      </c>
      <c r="C38" s="179" t="str">
        <f>Spisak!D30</f>
        <v>Desanka Stevanović</v>
      </c>
      <c r="D38" s="180"/>
      <c r="E38" s="181"/>
      <c r="F38" s="24">
        <f>SUM(Spisak!E30:J30,IF(Spisak!L30="",Spisak!K30,Spisak!L30))</f>
        <v>20.1</v>
      </c>
      <c r="G38" s="72">
        <f>IF(Spisak!N30="",Spisak!M30,Spisak!N30)</f>
        <v>16</v>
      </c>
      <c r="H38" s="34" t="str">
        <f>IF(AND(Spisak!O30&gt;=$M$6,Spisak!O30&lt;$M$5),"E (Dovoljan)",IF(AND(Spisak!O30&gt;=$M$5,Spisak!O30&lt;$M$4),"D (Zadovoljavajući)",IF(AND(Spisak!O30&gt;=$M$4,Spisak!O30&lt;$M$3),"C (Dobar)",IF(AND(Spisak!O30&gt;=$M$3,Spisak!O30&lt;$M$2),"B (Vrlodobar)",IF(Spisak!O30&gt;=$M$2,"A (Odličan)","F (Nedovoljan)")))))</f>
        <v>F (Nedovoljan)</v>
      </c>
    </row>
    <row r="39" spans="1:8" ht="12.75">
      <c r="A39" s="23">
        <f>Spisak!A31</f>
        <v>26</v>
      </c>
      <c r="B39" s="32" t="str">
        <f>CONCATENATE(Spisak!B31,"/",Spisak!C31)</f>
        <v>77/2015</v>
      </c>
      <c r="C39" s="179" t="str">
        <f>Spisak!D31</f>
        <v>Mirza Pijuk</v>
      </c>
      <c r="D39" s="180"/>
      <c r="E39" s="181"/>
      <c r="F39" s="24">
        <f>SUM(Spisak!E31:J31,IF(Spisak!L31="",Spisak!K31,Spisak!L31))</f>
        <v>38.3</v>
      </c>
      <c r="G39" s="72">
        <f>IF(Spisak!N31="",Spisak!M31,Spisak!N31)</f>
        <v>19.5</v>
      </c>
      <c r="H39" s="34" t="str">
        <f>IF(AND(Spisak!O31&gt;=$M$6,Spisak!O31&lt;$M$5),"E (Dovoljan)",IF(AND(Spisak!O31&gt;=$M$5,Spisak!O31&lt;$M$4),"D (Zadovoljavajući)",IF(AND(Spisak!O31&gt;=$M$4,Spisak!O31&lt;$M$3),"C (Dobar)",IF(AND(Spisak!O31&gt;=$M$3,Spisak!O31&lt;$M$2),"B (Vrlodobar)",IF(Spisak!O31&gt;=$M$2,"A (Odličan)","F (Nedovoljan)")))))</f>
        <v>E (Dovoljan)</v>
      </c>
    </row>
    <row r="40" spans="1:8" ht="12.75">
      <c r="A40" s="23">
        <f>Spisak!A32</f>
        <v>27</v>
      </c>
      <c r="B40" s="32" t="str">
        <f>CONCATENATE(Spisak!B32,"/",Spisak!C32)</f>
        <v>81/2015</v>
      </c>
      <c r="C40" s="179" t="str">
        <f>Spisak!D32</f>
        <v>Marija Babić</v>
      </c>
      <c r="D40" s="180"/>
      <c r="E40" s="181"/>
      <c r="F40" s="24">
        <f>SUM(Spisak!E32:J32,IF(Spisak!L32="",Spisak!K32,Spisak!L32))</f>
        <v>23.3</v>
      </c>
      <c r="G40" s="72">
        <f>IF(Spisak!N32="",Spisak!M32,Spisak!N32)</f>
        <v>34</v>
      </c>
      <c r="H40" s="34" t="str">
        <f>IF(AND(Spisak!O32&gt;=$M$6,Spisak!O32&lt;$M$5),"E (Dovoljan)",IF(AND(Spisak!O32&gt;=$M$5,Spisak!O32&lt;$M$4),"D (Zadovoljavajući)",IF(AND(Spisak!O32&gt;=$M$4,Spisak!O32&lt;$M$3),"C (Dobar)",IF(AND(Spisak!O32&gt;=$M$3,Spisak!O32&lt;$M$2),"B (Vrlodobar)",IF(Spisak!O32&gt;=$M$2,"A (Odličan)","F (Nedovoljan)")))))</f>
        <v>E (Dovoljan)</v>
      </c>
    </row>
    <row r="41" spans="1:8" ht="12.75">
      <c r="A41" s="23">
        <f>Spisak!A33</f>
        <v>28</v>
      </c>
      <c r="B41" s="32" t="str">
        <f>CONCATENATE(Spisak!B33,"/",Spisak!C33)</f>
        <v>85/2015</v>
      </c>
      <c r="C41" s="179" t="str">
        <f>Spisak!D33</f>
        <v>Marija Čabarkapa</v>
      </c>
      <c r="D41" s="180"/>
      <c r="E41" s="181"/>
      <c r="F41" s="24">
        <f>SUM(Spisak!E33:J33,IF(Spisak!L33="",Spisak!K33,Spisak!L33))</f>
        <v>40.3</v>
      </c>
      <c r="G41" s="72">
        <f>IF(Spisak!N33="",Spisak!M33,Spisak!N33)</f>
        <v>13</v>
      </c>
      <c r="H41" s="34" t="str">
        <f>IF(AND(Spisak!O33&gt;=$M$6,Spisak!O33&lt;$M$5),"E (Dovoljan)",IF(AND(Spisak!O33&gt;=$M$5,Spisak!O33&lt;$M$4),"D (Zadovoljavajući)",IF(AND(Spisak!O33&gt;=$M$4,Spisak!O33&lt;$M$3),"C (Dobar)",IF(AND(Spisak!O33&gt;=$M$3,Spisak!O33&lt;$M$2),"B (Vrlodobar)",IF(Spisak!O33&gt;=$M$2,"A (Odličan)","F (Nedovoljan)")))))</f>
        <v>E (Dovoljan)</v>
      </c>
    </row>
    <row r="42" spans="1:8" ht="12.75">
      <c r="A42" s="23">
        <f>Spisak!A34</f>
        <v>29</v>
      </c>
      <c r="B42" s="32" t="str">
        <f>CONCATENATE(Spisak!B34,"/",Spisak!C34)</f>
        <v>95/2015</v>
      </c>
      <c r="C42" s="179" t="str">
        <f>Spisak!D34</f>
        <v>Milica Baštrica</v>
      </c>
      <c r="D42" s="180"/>
      <c r="E42" s="181"/>
      <c r="F42" s="24">
        <f>SUM(Spisak!E34:J34,IF(Spisak!L34="",Spisak!K34,Spisak!L34))</f>
        <v>36.7</v>
      </c>
      <c r="G42" s="72">
        <f>IF(Spisak!N34="",Spisak!M34,Spisak!N34)</f>
        <v>31</v>
      </c>
      <c r="H42" s="34" t="str">
        <f>IF(AND(Spisak!O34&gt;=$M$6,Spisak!O34&lt;$M$5),"E (Dovoljan)",IF(AND(Spisak!O34&gt;=$M$5,Spisak!O34&lt;$M$4),"D (Zadovoljavajući)",IF(AND(Spisak!O34&gt;=$M$4,Spisak!O34&lt;$M$3),"C (Dobar)",IF(AND(Spisak!O34&gt;=$M$3,Spisak!O34&lt;$M$2),"B (Vrlodobar)",IF(Spisak!O34&gt;=$M$2,"A (Odličan)","F (Nedovoljan)")))))</f>
        <v>D (Zadovoljavajući)</v>
      </c>
    </row>
    <row r="43" spans="1:8" ht="12.75">
      <c r="A43" s="23">
        <f>Spisak!A35</f>
        <v>30</v>
      </c>
      <c r="B43" s="32" t="str">
        <f>CONCATENATE(Spisak!B35,"/",Spisak!C35)</f>
        <v>9025/2015</v>
      </c>
      <c r="C43" s="179" t="str">
        <f>Spisak!D35</f>
        <v>Slavko Kovačević</v>
      </c>
      <c r="D43" s="180"/>
      <c r="E43" s="181"/>
      <c r="F43" s="24">
        <f>SUM(Spisak!E35:J35,IF(Spisak!L35="",Spisak!K35,Spisak!L35))</f>
        <v>44.3</v>
      </c>
      <c r="G43" s="72">
        <f>IF(Spisak!N35="",Spisak!M35,Spisak!N35)</f>
        <v>36</v>
      </c>
      <c r="H43" s="34" t="str">
        <f>IF(AND(Spisak!O35&gt;=$M$6,Spisak!O35&lt;$M$5),"E (Dovoljan)",IF(AND(Spisak!O35&gt;=$M$5,Spisak!O35&lt;$M$4),"D (Zadovoljavajući)",IF(AND(Spisak!O35&gt;=$M$4,Spisak!O35&lt;$M$3),"C (Dobar)",IF(AND(Spisak!O35&gt;=$M$3,Spisak!O35&lt;$M$2),"B (Vrlodobar)",IF(Spisak!O35&gt;=$M$2,"A (Odličan)","F (Nedovoljan)")))))</f>
        <v>B (Vrlodobar)</v>
      </c>
    </row>
    <row r="44" spans="1:8" ht="12.75">
      <c r="A44" s="23">
        <f>Spisak!A36</f>
        <v>31</v>
      </c>
      <c r="B44" s="32" t="str">
        <f>CONCATENATE(Spisak!B36,"/",Spisak!C36)</f>
        <v>2/2014</v>
      </c>
      <c r="C44" s="179" t="str">
        <f>Spisak!D36</f>
        <v>Vesna Lješević</v>
      </c>
      <c r="D44" s="180"/>
      <c r="E44" s="181"/>
      <c r="F44" s="24">
        <f>SUM(Spisak!E36:J36,IF(Spisak!L36="",Spisak!K36,Spisak!L36))</f>
        <v>19.5</v>
      </c>
      <c r="G44" s="72">
        <f>IF(Spisak!N36="",Spisak!M36,Spisak!N36)</f>
        <v>7</v>
      </c>
      <c r="H44" s="34" t="str">
        <f>IF(AND(Spisak!O36&gt;=$M$6,Spisak!O36&lt;$M$5),"E (Dovoljan)",IF(AND(Spisak!O36&gt;=$M$5,Spisak!O36&lt;$M$4),"D (Zadovoljavajući)",IF(AND(Spisak!O36&gt;=$M$4,Spisak!O36&lt;$M$3),"C (Dobar)",IF(AND(Spisak!O36&gt;=$M$3,Spisak!O36&lt;$M$2),"B (Vrlodobar)",IF(Spisak!O36&gt;=$M$2,"A (Odličan)","F (Nedovoljan)")))))</f>
        <v>F (Nedovoljan)</v>
      </c>
    </row>
    <row r="45" spans="1:8" ht="12.75">
      <c r="A45" s="23">
        <f>Spisak!A37</f>
        <v>32</v>
      </c>
      <c r="B45" s="32" t="str">
        <f>CONCATENATE(Spisak!B37,"/",Spisak!C37)</f>
        <v>6/2014</v>
      </c>
      <c r="C45" s="179" t="str">
        <f>Spisak!D37</f>
        <v>Ivana Vratnica</v>
      </c>
      <c r="D45" s="180"/>
      <c r="E45" s="181"/>
      <c r="F45" s="24">
        <f>SUM(Spisak!E37:J37,IF(Spisak!L37="",Spisak!K37,Spisak!L37))</f>
        <v>0</v>
      </c>
      <c r="G45" s="72">
        <f>IF(Spisak!N37="",Spisak!M37,Spisak!N37)</f>
        <v>0</v>
      </c>
      <c r="H45" s="34" t="str">
        <f>IF(AND(Spisak!O37&gt;=$M$6,Spisak!O37&lt;$M$5),"E (Dovoljan)",IF(AND(Spisak!O37&gt;=$M$5,Spisak!O37&lt;$M$4),"D (Zadovoljavajući)",IF(AND(Spisak!O37&gt;=$M$4,Spisak!O37&lt;$M$3),"C (Dobar)",IF(AND(Spisak!O37&gt;=$M$3,Spisak!O37&lt;$M$2),"B (Vrlodobar)",IF(Spisak!O37&gt;=$M$2,"A (Odličan)","F (Nedovoljan)")))))</f>
        <v>F (Nedovoljan)</v>
      </c>
    </row>
    <row r="46" spans="1:8" ht="12.75">
      <c r="A46" s="23">
        <f>Spisak!A38</f>
        <v>33</v>
      </c>
      <c r="B46" s="32" t="str">
        <f>CONCATENATE(Spisak!B38,"/",Spisak!C38)</f>
        <v>10/2014</v>
      </c>
      <c r="C46" s="179" t="str">
        <f>Spisak!D38</f>
        <v>Danilo Lučić</v>
      </c>
      <c r="D46" s="180"/>
      <c r="E46" s="181"/>
      <c r="F46" s="24">
        <f>SUM(Spisak!E38:J38,IF(Spisak!L38="",Spisak!K38,Spisak!L38))</f>
        <v>25.3</v>
      </c>
      <c r="G46" s="72">
        <f>IF(Spisak!N38="",Spisak!M38,Spisak!N38)</f>
        <v>5</v>
      </c>
      <c r="H46" s="34" t="str">
        <f>IF(AND(Spisak!O38&gt;=$M$6,Spisak!O38&lt;$M$5),"E (Dovoljan)",IF(AND(Spisak!O38&gt;=$M$5,Spisak!O38&lt;$M$4),"D (Zadovoljavajući)",IF(AND(Spisak!O38&gt;=$M$4,Spisak!O38&lt;$M$3),"C (Dobar)",IF(AND(Spisak!O38&gt;=$M$3,Spisak!O38&lt;$M$2),"B (Vrlodobar)",IF(Spisak!O38&gt;=$M$2,"A (Odličan)","F (Nedovoljan)")))))</f>
        <v>F (Nedovoljan)</v>
      </c>
    </row>
    <row r="47" spans="1:8" ht="12.75">
      <c r="A47" s="23">
        <f>Spisak!A39</f>
        <v>34</v>
      </c>
      <c r="B47" s="32" t="str">
        <f>CONCATENATE(Spisak!B39,"/",Spisak!C39)</f>
        <v>35/2014</v>
      </c>
      <c r="C47" s="179" t="str">
        <f>Spisak!D39</f>
        <v>Jelena Vuković</v>
      </c>
      <c r="D47" s="180"/>
      <c r="E47" s="181"/>
      <c r="F47" s="24">
        <f>SUM(Spisak!E39:J39,IF(Spisak!L39="",Spisak!K39,Spisak!L39))</f>
        <v>39.7</v>
      </c>
      <c r="G47" s="72">
        <f>IF(Spisak!N39="",Spisak!M39,Spisak!N39)</f>
        <v>21</v>
      </c>
      <c r="H47" s="34" t="str">
        <f>IF(AND(Spisak!O39&gt;=$M$6,Spisak!O39&lt;$M$5),"E (Dovoljan)",IF(AND(Spisak!O39&gt;=$M$5,Spisak!O39&lt;$M$4),"D (Zadovoljavajući)",IF(AND(Spisak!O39&gt;=$M$4,Spisak!O39&lt;$M$3),"C (Dobar)",IF(AND(Spisak!O39&gt;=$M$3,Spisak!O39&lt;$M$2),"B (Vrlodobar)",IF(Spisak!O39&gt;=$M$2,"A (Odličan)","F (Nedovoljan)")))))</f>
        <v>D (Zadovoljavajući)</v>
      </c>
    </row>
    <row r="48" spans="1:8" ht="12.75">
      <c r="A48" s="23">
        <f>Spisak!A40</f>
        <v>35</v>
      </c>
      <c r="B48" s="32" t="str">
        <f>CONCATENATE(Spisak!B40,"/",Spisak!C40)</f>
        <v>53/2014</v>
      </c>
      <c r="C48" s="179" t="str">
        <f>Spisak!D40</f>
        <v>Pavle Krsmanović</v>
      </c>
      <c r="D48" s="180"/>
      <c r="E48" s="181"/>
      <c r="F48" s="24">
        <f>SUM(Spisak!E40:J40,IF(Spisak!L40="",Spisak!K40,Spisak!L40))</f>
        <v>26.1</v>
      </c>
      <c r="G48" s="72">
        <f>IF(Spisak!N40="",Spisak!M40,Spisak!N40)</f>
        <v>7</v>
      </c>
      <c r="H48" s="34" t="str">
        <f>IF(AND(Spisak!O40&gt;=$M$6,Spisak!O40&lt;$M$5),"E (Dovoljan)",IF(AND(Spisak!O40&gt;=$M$5,Spisak!O40&lt;$M$4),"D (Zadovoljavajući)",IF(AND(Spisak!O40&gt;=$M$4,Spisak!O40&lt;$M$3),"C (Dobar)",IF(AND(Spisak!O40&gt;=$M$3,Spisak!O40&lt;$M$2),"B (Vrlodobar)",IF(Spisak!O40&gt;=$M$2,"A (Odličan)","F (Nedovoljan)")))))</f>
        <v>F (Nedovoljan)</v>
      </c>
    </row>
    <row r="49" spans="1:8" ht="12.75">
      <c r="A49" s="23">
        <f>Spisak!A41</f>
        <v>36</v>
      </c>
      <c r="B49" s="32" t="str">
        <f>CONCATENATE(Spisak!B41,"/",Spisak!C41)</f>
        <v>60/2014</v>
      </c>
      <c r="C49" s="179" t="str">
        <f>Spisak!D41</f>
        <v>Dragana Miladinović</v>
      </c>
      <c r="D49" s="180"/>
      <c r="E49" s="181"/>
      <c r="F49" s="24">
        <f>SUM(Spisak!E41:J41,IF(Spisak!L41="",Spisak!K41,Spisak!L41))</f>
        <v>0</v>
      </c>
      <c r="G49" s="72">
        <f>IF(Spisak!N41="",Spisak!M41,Spisak!N41)</f>
        <v>0</v>
      </c>
      <c r="H49" s="34" t="str">
        <f>IF(AND(Spisak!O41&gt;=$M$6,Spisak!O41&lt;$M$5),"E (Dovoljan)",IF(AND(Spisak!O41&gt;=$M$5,Spisak!O41&lt;$M$4),"D (Zadovoljavajući)",IF(AND(Spisak!O41&gt;=$M$4,Spisak!O41&lt;$M$3),"C (Dobar)",IF(AND(Spisak!O41&gt;=$M$3,Spisak!O41&lt;$M$2),"B (Vrlodobar)",IF(Spisak!O41&gt;=$M$2,"A (Odličan)","F (Nedovoljan)")))))</f>
        <v>F (Nedovoljan)</v>
      </c>
    </row>
    <row r="50" spans="1:8" ht="12.75">
      <c r="A50" s="23">
        <f>Spisak!A42</f>
        <v>37</v>
      </c>
      <c r="B50" s="32" t="str">
        <f>CONCATENATE(Spisak!B42,"/",Spisak!C42)</f>
        <v>69/2014</v>
      </c>
      <c r="C50" s="179" t="str">
        <f>Spisak!D42</f>
        <v>Marija Vuković</v>
      </c>
      <c r="D50" s="180"/>
      <c r="E50" s="181"/>
      <c r="F50" s="24">
        <f>SUM(Spisak!E42:J42,IF(Spisak!L42="",Spisak!K42,Spisak!L42))</f>
        <v>22.3</v>
      </c>
      <c r="G50" s="72">
        <f>IF(Spisak!N42="",Spisak!M42,Spisak!N42)</f>
        <v>21.5</v>
      </c>
      <c r="H50" s="34" t="str">
        <f>IF(AND(Spisak!O42&gt;=$M$6,Spisak!O42&lt;$M$5),"E (Dovoljan)",IF(AND(Spisak!O42&gt;=$M$5,Spisak!O42&lt;$M$4),"D (Zadovoljavajući)",IF(AND(Spisak!O42&gt;=$M$4,Spisak!O42&lt;$M$3),"C (Dobar)",IF(AND(Spisak!O42&gt;=$M$3,Spisak!O42&lt;$M$2),"B (Vrlodobar)",IF(Spisak!O42&gt;=$M$2,"A (Odličan)","F (Nedovoljan)")))))</f>
        <v>F (Nedovoljan)</v>
      </c>
    </row>
    <row r="51" spans="1:8" ht="12.75">
      <c r="A51" s="23">
        <f>Spisak!A43</f>
        <v>38</v>
      </c>
      <c r="B51" s="32" t="str">
        <f>CONCATENATE(Spisak!B43,"/",Spisak!C43)</f>
        <v>70/2014</v>
      </c>
      <c r="C51" s="179" t="str">
        <f>Spisak!D43</f>
        <v>Anđela Spasojević</v>
      </c>
      <c r="D51" s="180"/>
      <c r="E51" s="181"/>
      <c r="F51" s="24">
        <f>SUM(Spisak!E43:J43,IF(Spisak!L43="",Spisak!K43,Spisak!L43))</f>
        <v>21.7</v>
      </c>
      <c r="G51" s="72">
        <f>IF(Spisak!N43="",Spisak!M43,Spisak!N43)</f>
        <v>0</v>
      </c>
      <c r="H51" s="34" t="str">
        <f>IF(AND(Spisak!O43&gt;=$M$6,Spisak!O43&lt;$M$5),"E (Dovoljan)",IF(AND(Spisak!O43&gt;=$M$5,Spisak!O43&lt;$M$4),"D (Zadovoljavajući)",IF(AND(Spisak!O43&gt;=$M$4,Spisak!O43&lt;$M$3),"C (Dobar)",IF(AND(Spisak!O43&gt;=$M$3,Spisak!O43&lt;$M$2),"B (Vrlodobar)",IF(Spisak!O43&gt;=$M$2,"A (Odličan)","F (Nedovoljan)")))))</f>
        <v>F (Nedovoljan)</v>
      </c>
    </row>
    <row r="52" spans="1:8" ht="12.75">
      <c r="A52" s="23">
        <f>Spisak!A44</f>
        <v>39</v>
      </c>
      <c r="B52" s="32" t="str">
        <f>CONCATENATE(Spisak!B44,"/",Spisak!C44)</f>
        <v>73/2014</v>
      </c>
      <c r="C52" s="179" t="str">
        <f>Spisak!D44</f>
        <v>Stefan Tomović</v>
      </c>
      <c r="D52" s="180"/>
      <c r="E52" s="181"/>
      <c r="F52" s="24">
        <f>SUM(Spisak!E44:J44,IF(Spisak!L44="",Spisak!K44,Spisak!L44))</f>
        <v>17.1</v>
      </c>
      <c r="G52" s="72">
        <f>IF(Spisak!N44="",Spisak!M44,Spisak!N44)</f>
        <v>0</v>
      </c>
      <c r="H52" s="34" t="str">
        <f>IF(AND(Spisak!O44&gt;=$M$6,Spisak!O44&lt;$M$5),"E (Dovoljan)",IF(AND(Spisak!O44&gt;=$M$5,Spisak!O44&lt;$M$4),"D (Zadovoljavajući)",IF(AND(Spisak!O44&gt;=$M$4,Spisak!O44&lt;$M$3),"C (Dobar)",IF(AND(Spisak!O44&gt;=$M$3,Spisak!O44&lt;$M$2),"B (Vrlodobar)",IF(Spisak!O44&gt;=$M$2,"A (Odličan)","F (Nedovoljan)")))))</f>
        <v>F (Nedovoljan)</v>
      </c>
    </row>
    <row r="53" spans="1:8" ht="12.75">
      <c r="A53" s="23">
        <f>Spisak!A45</f>
        <v>40</v>
      </c>
      <c r="B53" s="32" t="str">
        <f>CONCATENATE(Spisak!B45,"/",Spisak!C45)</f>
        <v>89/2014</v>
      </c>
      <c r="C53" s="179" t="str">
        <f>Spisak!D45</f>
        <v>Mia Mišković</v>
      </c>
      <c r="D53" s="180"/>
      <c r="E53" s="181"/>
      <c r="F53" s="24">
        <f>SUM(Spisak!E45:J45,IF(Spisak!L45="",Spisak!K45,Spisak!L45))</f>
        <v>6.7</v>
      </c>
      <c r="G53" s="72">
        <f>IF(Spisak!N45="",Spisak!M45,Spisak!N45)</f>
        <v>0</v>
      </c>
      <c r="H53" s="34" t="str">
        <f>IF(AND(Spisak!O45&gt;=$M$6,Spisak!O45&lt;$M$5),"E (Dovoljan)",IF(AND(Spisak!O45&gt;=$M$5,Spisak!O45&lt;$M$4),"D (Zadovoljavajući)",IF(AND(Spisak!O45&gt;=$M$4,Spisak!O45&lt;$M$3),"C (Dobar)",IF(AND(Spisak!O45&gt;=$M$3,Spisak!O45&lt;$M$2),"B (Vrlodobar)",IF(Spisak!O45&gt;=$M$2,"A (Odličan)","F (Nedovoljan)")))))</f>
        <v>F (Nedovoljan)</v>
      </c>
    </row>
    <row r="54" spans="1:8" ht="12.75">
      <c r="A54" s="23">
        <f>Spisak!A46</f>
        <v>41</v>
      </c>
      <c r="B54" s="32" t="str">
        <f>CONCATENATE(Spisak!B46,"/",Spisak!C46)</f>
        <v>95/2014</v>
      </c>
      <c r="C54" s="179" t="str">
        <f>Spisak!D46</f>
        <v>Jasmin Gutić</v>
      </c>
      <c r="D54" s="180"/>
      <c r="E54" s="181"/>
      <c r="F54" s="24">
        <f>SUM(Spisak!E46:J46,IF(Spisak!L46="",Spisak!K46,Spisak!L46))</f>
        <v>1</v>
      </c>
      <c r="G54" s="72">
        <f>IF(Spisak!N46="",Spisak!M46,Spisak!N46)</f>
        <v>0</v>
      </c>
      <c r="H54" s="34" t="str">
        <f>IF(AND(Spisak!O46&gt;=$M$6,Spisak!O46&lt;$M$5),"E (Dovoljan)",IF(AND(Spisak!O46&gt;=$M$5,Spisak!O46&lt;$M$4),"D (Zadovoljavajući)",IF(AND(Spisak!O46&gt;=$M$4,Spisak!O46&lt;$M$3),"C (Dobar)",IF(AND(Spisak!O46&gt;=$M$3,Spisak!O46&lt;$M$2),"B (Vrlodobar)",IF(Spisak!O46&gt;=$M$2,"A (Odličan)","F (Nedovoljan)")))))</f>
        <v>F (Nedovoljan)</v>
      </c>
    </row>
    <row r="55" spans="1:8" ht="12.75">
      <c r="A55" s="23">
        <f>Spisak!A47</f>
        <v>42</v>
      </c>
      <c r="B55" s="32" t="str">
        <f>CONCATENATE(Spisak!B47,"/",Spisak!C47)</f>
        <v>26/2013</v>
      </c>
      <c r="C55" s="179" t="str">
        <f>Spisak!D47</f>
        <v>Nikola Zirojević</v>
      </c>
      <c r="D55" s="180"/>
      <c r="E55" s="181"/>
      <c r="F55" s="24">
        <f>SUM(Spisak!E47:J47,IF(Spisak!L47="",Spisak!K47,Spisak!L47))</f>
        <v>4.3</v>
      </c>
      <c r="G55" s="72">
        <f>IF(Spisak!N47="",Spisak!M47,Spisak!N47)</f>
        <v>0</v>
      </c>
      <c r="H55" s="34" t="str">
        <f>IF(AND(Spisak!O47&gt;=$M$6,Spisak!O47&lt;$M$5),"E (Dovoljan)",IF(AND(Spisak!O47&gt;=$M$5,Spisak!O47&lt;$M$4),"D (Zadovoljavajući)",IF(AND(Spisak!O47&gt;=$M$4,Spisak!O47&lt;$M$3),"C (Dobar)",IF(AND(Spisak!O47&gt;=$M$3,Spisak!O47&lt;$M$2),"B (Vrlodobar)",IF(Spisak!O47&gt;=$M$2,"A (Odličan)","F (Nedovoljan)")))))</f>
        <v>F (Nedovoljan)</v>
      </c>
    </row>
    <row r="56" spans="1:8" ht="12.75">
      <c r="A56" s="23">
        <f>Spisak!A48</f>
        <v>43</v>
      </c>
      <c r="B56" s="32" t="str">
        <f>CONCATENATE(Spisak!B48,"/",Spisak!C48)</f>
        <v>30/2013</v>
      </c>
      <c r="C56" s="179" t="str">
        <f>Spisak!D48</f>
        <v>Ivona Vranić</v>
      </c>
      <c r="D56" s="180"/>
      <c r="E56" s="181"/>
      <c r="F56" s="24">
        <f>SUM(Spisak!E48:J48,IF(Spisak!L48="",Spisak!K48,Spisak!L48))</f>
        <v>29.5</v>
      </c>
      <c r="G56" s="72">
        <f>IF(Spisak!N48="",Spisak!M48,Spisak!N48)</f>
        <v>10</v>
      </c>
      <c r="H56" s="34" t="str">
        <f>IF(AND(Spisak!O48&gt;=$M$6,Spisak!O48&lt;$M$5),"E (Dovoljan)",IF(AND(Spisak!O48&gt;=$M$5,Spisak!O48&lt;$M$4),"D (Zadovoljavajući)",IF(AND(Spisak!O48&gt;=$M$4,Spisak!O48&lt;$M$3),"C (Dobar)",IF(AND(Spisak!O48&gt;=$M$3,Spisak!O48&lt;$M$2),"B (Vrlodobar)",IF(Spisak!O48&gt;=$M$2,"A (Odličan)","F (Nedovoljan)")))))</f>
        <v>F (Nedovoljan)</v>
      </c>
    </row>
    <row r="57" spans="1:8" ht="12.75">
      <c r="A57" s="23">
        <f>Spisak!A49</f>
        <v>44</v>
      </c>
      <c r="B57" s="32" t="str">
        <f>CONCATENATE(Spisak!B49,"/",Spisak!C49)</f>
        <v>52/2013</v>
      </c>
      <c r="C57" s="179" t="str">
        <f>Spisak!D49</f>
        <v>Jovan Đurković</v>
      </c>
      <c r="D57" s="180"/>
      <c r="E57" s="181"/>
      <c r="F57" s="24">
        <f>SUM(Spisak!E49:J49,IF(Spisak!L49="",Spisak!K49,Spisak!L49))</f>
        <v>8</v>
      </c>
      <c r="G57" s="72">
        <f>IF(Spisak!N49="",Spisak!M49,Spisak!N49)</f>
        <v>6</v>
      </c>
      <c r="H57" s="34" t="str">
        <f>IF(AND(Spisak!O49&gt;=$M$6,Spisak!O49&lt;$M$5),"E (Dovoljan)",IF(AND(Spisak!O49&gt;=$M$5,Spisak!O49&lt;$M$4),"D (Zadovoljavajući)",IF(AND(Spisak!O49&gt;=$M$4,Spisak!O49&lt;$M$3),"C (Dobar)",IF(AND(Spisak!O49&gt;=$M$3,Spisak!O49&lt;$M$2),"B (Vrlodobar)",IF(Spisak!O49&gt;=$M$2,"A (Odličan)","F (Nedovoljan)")))))</f>
        <v>F (Nedovoljan)</v>
      </c>
    </row>
    <row r="58" spans="1:8" ht="12.75">
      <c r="A58" s="23">
        <f>Spisak!A50</f>
        <v>45</v>
      </c>
      <c r="B58" s="32" t="str">
        <f>CONCATENATE(Spisak!B50,"/",Spisak!C50)</f>
        <v>62/2013</v>
      </c>
      <c r="C58" s="179" t="str">
        <f>Spisak!D50</f>
        <v>Ivana Nišavić</v>
      </c>
      <c r="D58" s="180"/>
      <c r="E58" s="181"/>
      <c r="F58" s="24">
        <f>SUM(Spisak!E50:J50,IF(Spisak!L50="",Spisak!K50,Spisak!L50))</f>
        <v>27.3</v>
      </c>
      <c r="G58" s="72">
        <f>IF(Spisak!N50="",Spisak!M50,Spisak!N50)</f>
        <v>11</v>
      </c>
      <c r="H58" s="34" t="str">
        <f>IF(AND(Spisak!O50&gt;=$M$6,Spisak!O50&lt;$M$5),"E (Dovoljan)",IF(AND(Spisak!O50&gt;=$M$5,Spisak!O50&lt;$M$4),"D (Zadovoljavajući)",IF(AND(Spisak!O50&gt;=$M$4,Spisak!O50&lt;$M$3),"C (Dobar)",IF(AND(Spisak!O50&gt;=$M$3,Spisak!O50&lt;$M$2),"B (Vrlodobar)",IF(Spisak!O50&gt;=$M$2,"A (Odličan)","F (Nedovoljan)")))))</f>
        <v>F (Nedovoljan)</v>
      </c>
    </row>
    <row r="59" spans="1:8" ht="12.75">
      <c r="A59" s="23">
        <f>Spisak!A51</f>
        <v>46</v>
      </c>
      <c r="B59" s="32" t="str">
        <f>CONCATENATE(Spisak!B51,"/",Spisak!C51)</f>
        <v>75/2013</v>
      </c>
      <c r="C59" s="179" t="str">
        <f>Spisak!D51</f>
        <v>Vladan Svrkota</v>
      </c>
      <c r="D59" s="180"/>
      <c r="E59" s="181"/>
      <c r="F59" s="24">
        <f>SUM(Spisak!E51:J51,IF(Spisak!L51="",Spisak!K51,Spisak!L51))</f>
        <v>30.5</v>
      </c>
      <c r="G59" s="72">
        <f>IF(Spisak!N51="",Spisak!M51,Spisak!N51)</f>
        <v>10</v>
      </c>
      <c r="H59" s="34" t="str">
        <f>IF(AND(Spisak!O51&gt;=$M$6,Spisak!O51&lt;$M$5),"E (Dovoljan)",IF(AND(Spisak!O51&gt;=$M$5,Spisak!O51&lt;$M$4),"D (Zadovoljavajući)",IF(AND(Spisak!O51&gt;=$M$4,Spisak!O51&lt;$M$3),"C (Dobar)",IF(AND(Spisak!O51&gt;=$M$3,Spisak!O51&lt;$M$2),"B (Vrlodobar)",IF(Spisak!O51&gt;=$M$2,"A (Odličan)","F (Nedovoljan)")))))</f>
        <v>F (Nedovoljan)</v>
      </c>
    </row>
    <row r="60" spans="1:8" ht="12.75">
      <c r="A60" s="23">
        <f>Spisak!A52</f>
        <v>47</v>
      </c>
      <c r="B60" s="32" t="str">
        <f>CONCATENATE(Spisak!B52,"/",Spisak!C52)</f>
        <v>76/2013</v>
      </c>
      <c r="C60" s="179" t="str">
        <f>Spisak!D52</f>
        <v>Vladimir Mrdak</v>
      </c>
      <c r="D60" s="180"/>
      <c r="E60" s="181"/>
      <c r="F60" s="24">
        <f>SUM(Spisak!E52:J52,IF(Spisak!L52="",Spisak!K52,Spisak!L52))</f>
        <v>4.3</v>
      </c>
      <c r="G60" s="72">
        <f>IF(Spisak!N52="",Spisak!M52,Spisak!N52)</f>
        <v>0</v>
      </c>
      <c r="H60" s="34" t="str">
        <f>IF(AND(Spisak!O52&gt;=$M$6,Spisak!O52&lt;$M$5),"E (Dovoljan)",IF(AND(Spisak!O52&gt;=$M$5,Spisak!O52&lt;$M$4),"D (Zadovoljavajući)",IF(AND(Spisak!O52&gt;=$M$4,Spisak!O52&lt;$M$3),"C (Dobar)",IF(AND(Spisak!O52&gt;=$M$3,Spisak!O52&lt;$M$2),"B (Vrlodobar)",IF(Spisak!O52&gt;=$M$2,"A (Odličan)","F (Nedovoljan)")))))</f>
        <v>F (Nedovoljan)</v>
      </c>
    </row>
    <row r="61" spans="1:8" ht="12.75">
      <c r="A61" s="23">
        <f>Spisak!A53</f>
        <v>48</v>
      </c>
      <c r="B61" s="32" t="str">
        <f>CONCATENATE(Spisak!B53,"/",Spisak!C53)</f>
        <v>80/2013</v>
      </c>
      <c r="C61" s="179" t="str">
        <f>Spisak!D53</f>
        <v>Kristina Šaranović</v>
      </c>
      <c r="D61" s="180"/>
      <c r="E61" s="181"/>
      <c r="F61" s="24">
        <f>SUM(Spisak!E53:J53,IF(Spisak!L53="",Spisak!K53,Spisak!L53))</f>
        <v>18</v>
      </c>
      <c r="G61" s="72">
        <f>IF(Spisak!N53="",Spisak!M53,Spisak!N53)</f>
        <v>0</v>
      </c>
      <c r="H61" s="34" t="str">
        <f>IF(AND(Spisak!O53&gt;=$M$6,Spisak!O53&lt;$M$5),"E (Dovoljan)",IF(AND(Spisak!O53&gt;=$M$5,Spisak!O53&lt;$M$4),"D (Zadovoljavajući)",IF(AND(Spisak!O53&gt;=$M$4,Spisak!O53&lt;$M$3),"C (Dobar)",IF(AND(Spisak!O53&gt;=$M$3,Spisak!O53&lt;$M$2),"B (Vrlodobar)",IF(Spisak!O53&gt;=$M$2,"A (Odličan)","F (Nedovoljan)")))))</f>
        <v>F (Nedovoljan)</v>
      </c>
    </row>
    <row r="62" spans="1:8" ht="12.75">
      <c r="A62" s="23">
        <f>Spisak!A54</f>
        <v>49</v>
      </c>
      <c r="B62" s="32" t="str">
        <f>CONCATENATE(Spisak!B54,"/",Spisak!C54)</f>
        <v>34/2012</v>
      </c>
      <c r="C62" s="179" t="str">
        <f>Spisak!D54</f>
        <v>Almedina Kaluđerović</v>
      </c>
      <c r="D62" s="180"/>
      <c r="E62" s="181"/>
      <c r="F62" s="24">
        <f>SUM(Spisak!E54:J54,IF(Spisak!L54="",Spisak!K54,Spisak!L54))</f>
        <v>37.7</v>
      </c>
      <c r="G62" s="72">
        <f>IF(Spisak!N54="",Spisak!M54,Spisak!N54)</f>
        <v>14</v>
      </c>
      <c r="H62" s="34" t="str">
        <f>IF(AND(Spisak!O54&gt;=$M$6,Spisak!O54&lt;$M$5),"E (Dovoljan)",IF(AND(Spisak!O54&gt;=$M$5,Spisak!O54&lt;$M$4),"D (Zadovoljavajući)",IF(AND(Spisak!O54&gt;=$M$4,Spisak!O54&lt;$M$3),"C (Dobar)",IF(AND(Spisak!O54&gt;=$M$3,Spisak!O54&lt;$M$2),"B (Vrlodobar)",IF(Spisak!O54&gt;=$M$2,"A (Odličan)","F (Nedovoljan)")))))</f>
        <v>E (Dovoljan)</v>
      </c>
    </row>
    <row r="63" spans="1:8" ht="12.75">
      <c r="A63" s="23">
        <f>Spisak!A55</f>
        <v>50</v>
      </c>
      <c r="B63" s="32" t="str">
        <f>CONCATENATE(Spisak!B55,"/",Spisak!C55)</f>
        <v>46/2012</v>
      </c>
      <c r="C63" s="179" t="str">
        <f>Spisak!D55</f>
        <v>Vladimir Vuletić</v>
      </c>
      <c r="D63" s="180"/>
      <c r="E63" s="181"/>
      <c r="F63" s="24">
        <f>SUM(Spisak!E55:J55,IF(Spisak!L55="",Spisak!K55,Spisak!L55))</f>
        <v>0</v>
      </c>
      <c r="G63" s="72">
        <f>IF(Spisak!N55="",Spisak!M55,Spisak!N55)</f>
        <v>0</v>
      </c>
      <c r="H63" s="34" t="str">
        <f>IF(AND(Spisak!O55&gt;=$M$6,Spisak!O55&lt;$M$5),"E (Dovoljan)",IF(AND(Spisak!O55&gt;=$M$5,Spisak!O55&lt;$M$4),"D (Zadovoljavajući)",IF(AND(Spisak!O55&gt;=$M$4,Spisak!O55&lt;$M$3),"C (Dobar)",IF(AND(Spisak!O55&gt;=$M$3,Spisak!O55&lt;$M$2),"B (Vrlodobar)",IF(Spisak!O55&gt;=$M$2,"A (Odličan)","F (Nedovoljan)")))))</f>
        <v>F (Nedovoljan)</v>
      </c>
    </row>
    <row r="64" spans="1:8" ht="12.75">
      <c r="A64" s="23">
        <f>Spisak!A56</f>
        <v>51</v>
      </c>
      <c r="B64" s="32" t="str">
        <f>CONCATENATE(Spisak!B56,"/",Spisak!C56)</f>
        <v>68/2012</v>
      </c>
      <c r="C64" s="179" t="str">
        <f>Spisak!D56</f>
        <v>Eldin Krčiković</v>
      </c>
      <c r="D64" s="180"/>
      <c r="E64" s="181"/>
      <c r="F64" s="24">
        <f>SUM(Spisak!E56:J56,IF(Spisak!L56="",Spisak!K56,Spisak!L56))</f>
        <v>0</v>
      </c>
      <c r="G64" s="72">
        <f>IF(Spisak!N56="",Spisak!M56,Spisak!N56)</f>
        <v>0</v>
      </c>
      <c r="H64" s="34" t="str">
        <f>IF(AND(Spisak!O56&gt;=$M$6,Spisak!O56&lt;$M$5),"E (Dovoljan)",IF(AND(Spisak!O56&gt;=$M$5,Spisak!O56&lt;$M$4),"D (Zadovoljavajući)",IF(AND(Spisak!O56&gt;=$M$4,Spisak!O56&lt;$M$3),"C (Dobar)",IF(AND(Spisak!O56&gt;=$M$3,Spisak!O56&lt;$M$2),"B (Vrlodobar)",IF(Spisak!O56&gt;=$M$2,"A (Odličan)","F (Nedovoljan)")))))</f>
        <v>F (Nedovoljan)</v>
      </c>
    </row>
    <row r="65" spans="1:8" ht="12.75">
      <c r="A65" s="23">
        <f>Spisak!A57</f>
        <v>52</v>
      </c>
      <c r="B65" s="32" t="str">
        <f>CONCATENATE(Spisak!B57,"/",Spisak!C57)</f>
        <v>70/2012</v>
      </c>
      <c r="C65" s="179" t="str">
        <f>Spisak!D57</f>
        <v>Vladimir Vujošević</v>
      </c>
      <c r="D65" s="180"/>
      <c r="E65" s="181"/>
      <c r="F65" s="24">
        <f>SUM(Spisak!E57:J57,IF(Spisak!L57="",Spisak!K57,Spisak!L57))</f>
        <v>0</v>
      </c>
      <c r="G65" s="72">
        <f>IF(Spisak!N57="",Spisak!M57,Spisak!N57)</f>
        <v>0</v>
      </c>
      <c r="H65" s="34" t="str">
        <f>IF(AND(Spisak!O57&gt;=$M$6,Spisak!O57&lt;$M$5),"E (Dovoljan)",IF(AND(Spisak!O57&gt;=$M$5,Spisak!O57&lt;$M$4),"D (Zadovoljavajući)",IF(AND(Spisak!O57&gt;=$M$4,Spisak!O57&lt;$M$3),"C (Dobar)",IF(AND(Spisak!O57&gt;=$M$3,Spisak!O57&lt;$M$2),"B (Vrlodobar)",IF(Spisak!O57&gt;=$M$2,"A (Odličan)","F (Nedovoljan)")))))</f>
        <v>F (Nedovoljan)</v>
      </c>
    </row>
    <row r="66" spans="1:8" ht="12.75">
      <c r="A66" s="23">
        <f>Spisak!A58</f>
        <v>53</v>
      </c>
      <c r="B66" s="32" t="str">
        <f>CONCATENATE(Spisak!B58,"/",Spisak!C58)</f>
        <v>71/2011</v>
      </c>
      <c r="C66" s="179" t="str">
        <f>Spisak!D58</f>
        <v>Igor Čarapić</v>
      </c>
      <c r="D66" s="180"/>
      <c r="E66" s="181"/>
      <c r="F66" s="24">
        <f>SUM(Spisak!E58:J58,IF(Spisak!L58="",Spisak!K58,Spisak!L58))</f>
        <v>27.2</v>
      </c>
      <c r="G66" s="72">
        <f>IF(Spisak!N58="",Spisak!M58,Spisak!N58)</f>
        <v>16</v>
      </c>
      <c r="H66" s="34" t="str">
        <f>IF(AND(Spisak!O58&gt;=$M$6,Spisak!O58&lt;$M$5),"E (Dovoljan)",IF(AND(Spisak!O58&gt;=$M$5,Spisak!O58&lt;$M$4),"D (Zadovoljavajući)",IF(AND(Spisak!O58&gt;=$M$4,Spisak!O58&lt;$M$3),"C (Dobar)",IF(AND(Spisak!O58&gt;=$M$3,Spisak!O58&lt;$M$2),"B (Vrlodobar)",IF(Spisak!O58&gt;=$M$2,"A (Odličan)","F (Nedovoljan)")))))</f>
        <v>F (Nedovoljan)</v>
      </c>
    </row>
    <row r="67" spans="1:8" ht="12.75">
      <c r="A67" s="23">
        <f>Spisak!A59</f>
        <v>54</v>
      </c>
      <c r="B67" s="32" t="str">
        <f>CONCATENATE(Spisak!B59,"/",Spisak!C59)</f>
        <v>76/2011</v>
      </c>
      <c r="C67" s="179" t="str">
        <f>Spisak!D59</f>
        <v>Nikola Radonjić</v>
      </c>
      <c r="D67" s="180"/>
      <c r="E67" s="181"/>
      <c r="F67" s="24">
        <f>SUM(Spisak!E59:J59,IF(Spisak!L59="",Spisak!K59,Spisak!L59))</f>
        <v>0</v>
      </c>
      <c r="G67" s="72">
        <f>IF(Spisak!N59="",Spisak!M59,Spisak!N59)</f>
        <v>0</v>
      </c>
      <c r="H67" s="34" t="str">
        <f>IF(AND(Spisak!O59&gt;=$M$6,Spisak!O59&lt;$M$5),"E (Dovoljan)",IF(AND(Spisak!O59&gt;=$M$5,Spisak!O59&lt;$M$4),"D (Zadovoljavajući)",IF(AND(Spisak!O59&gt;=$M$4,Spisak!O59&lt;$M$3),"C (Dobar)",IF(AND(Spisak!O59&gt;=$M$3,Spisak!O59&lt;$M$2),"B (Vrlodobar)",IF(Spisak!O59&gt;=$M$2,"A (Odličan)","F (Nedovoljan)")))))</f>
        <v>F (Nedovoljan)</v>
      </c>
    </row>
    <row r="69" spans="3:7" ht="12.75">
      <c r="C69" s="25"/>
      <c r="D69" s="25"/>
      <c r="E69" s="25"/>
      <c r="G69" s="26" t="s">
        <v>19</v>
      </c>
    </row>
    <row r="70" spans="3:5" ht="12.75">
      <c r="C70" s="25"/>
      <c r="D70" s="25"/>
      <c r="E70" s="25"/>
    </row>
    <row r="71" spans="1:7" ht="12.75">
      <c r="A71" s="27" t="s">
        <v>20</v>
      </c>
      <c r="C71" s="25"/>
      <c r="D71" s="25"/>
      <c r="E71" s="25"/>
      <c r="G71" t="s">
        <v>21</v>
      </c>
    </row>
    <row r="72" spans="3:5" ht="12.75">
      <c r="C72" s="25"/>
      <c r="D72" s="25"/>
      <c r="E72" s="25"/>
    </row>
  </sheetData>
  <sheetProtection/>
  <mergeCells count="67">
    <mergeCell ref="C66:E66"/>
    <mergeCell ref="C67:E67"/>
    <mergeCell ref="C62:E62"/>
    <mergeCell ref="C63:E63"/>
    <mergeCell ref="C64:E64"/>
    <mergeCell ref="C65:E65"/>
    <mergeCell ref="C58:E58"/>
    <mergeCell ref="C59:E59"/>
    <mergeCell ref="C60:E60"/>
    <mergeCell ref="C61:E61"/>
    <mergeCell ref="C51:E51"/>
    <mergeCell ref="G2:H2"/>
    <mergeCell ref="F11:G11"/>
    <mergeCell ref="F12:F13"/>
    <mergeCell ref="G12:G13"/>
    <mergeCell ref="H11:H13"/>
    <mergeCell ref="A4:H5"/>
    <mergeCell ref="A9:H10"/>
    <mergeCell ref="A11:A13"/>
    <mergeCell ref="G6:G8"/>
    <mergeCell ref="C16:E16"/>
    <mergeCell ref="C17:E17"/>
    <mergeCell ref="A6:B8"/>
    <mergeCell ref="C6:F8"/>
    <mergeCell ref="B11:B13"/>
    <mergeCell ref="C11:E13"/>
    <mergeCell ref="C14:E14"/>
    <mergeCell ref="C15:E15"/>
    <mergeCell ref="C18:E18"/>
    <mergeCell ref="C25:E25"/>
    <mergeCell ref="C24:E24"/>
    <mergeCell ref="C23:E23"/>
    <mergeCell ref="C21:E21"/>
    <mergeCell ref="C20:E20"/>
    <mergeCell ref="C19:E19"/>
    <mergeCell ref="C22:E22"/>
    <mergeCell ref="C29:E29"/>
    <mergeCell ref="C28:E28"/>
    <mergeCell ref="C27:E27"/>
    <mergeCell ref="C26:E26"/>
    <mergeCell ref="C33:E33"/>
    <mergeCell ref="C32:E32"/>
    <mergeCell ref="C31:E31"/>
    <mergeCell ref="C30:E30"/>
    <mergeCell ref="C38:E38"/>
    <mergeCell ref="C36:E36"/>
    <mergeCell ref="C35:E35"/>
    <mergeCell ref="C34:E34"/>
    <mergeCell ref="C37:E37"/>
    <mergeCell ref="C42:E42"/>
    <mergeCell ref="C41:E41"/>
    <mergeCell ref="C40:E40"/>
    <mergeCell ref="C39:E39"/>
    <mergeCell ref="C46:E46"/>
    <mergeCell ref="C45:E45"/>
    <mergeCell ref="C44:E44"/>
    <mergeCell ref="C43:E43"/>
    <mergeCell ref="C50:E50"/>
    <mergeCell ref="C49:E49"/>
    <mergeCell ref="C48:E48"/>
    <mergeCell ref="C47:E47"/>
    <mergeCell ref="C56:E56"/>
    <mergeCell ref="C57:E57"/>
    <mergeCell ref="C52:E52"/>
    <mergeCell ref="C53:E53"/>
    <mergeCell ref="C54:E54"/>
    <mergeCell ref="C55:E55"/>
  </mergeCells>
  <printOptions horizontalCentered="1"/>
  <pageMargins left="0.25" right="0.25" top="0.12" bottom="0.25" header="0.23" footer="0"/>
  <pageSetup firstPageNumber="1" useFirstPageNumber="1" horizontalDpi="600" verticalDpi="600" orientation="portrait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52">
      <selection activeCell="Q63" sqref="Q63"/>
    </sheetView>
  </sheetViews>
  <sheetFormatPr defaultColWidth="9.140625" defaultRowHeight="12.75"/>
  <cols>
    <col min="1" max="1" width="7.421875" style="0" customWidth="1"/>
    <col min="2" max="2" width="12.421875" style="0" customWidth="1"/>
    <col min="3" max="11" width="8.7109375" style="0" customWidth="1"/>
    <col min="12" max="12" width="12.7109375" style="0" customWidth="1"/>
  </cols>
  <sheetData>
    <row r="1" ht="18">
      <c r="A1" s="28" t="s">
        <v>22</v>
      </c>
    </row>
    <row r="3" spans="1:14" ht="12.75" customHeight="1">
      <c r="A3" s="243" t="s">
        <v>44</v>
      </c>
      <c r="B3" s="244"/>
      <c r="C3" s="244"/>
      <c r="D3" s="244"/>
      <c r="E3" s="244"/>
      <c r="F3" s="244"/>
      <c r="G3" s="244"/>
      <c r="H3" s="244"/>
      <c r="I3" s="244"/>
      <c r="L3" s="227" t="s">
        <v>117</v>
      </c>
      <c r="M3" s="227"/>
      <c r="N3" s="227"/>
    </row>
    <row r="4" spans="1:14" s="3" customFormat="1" ht="15" customHeight="1" thickBot="1">
      <c r="A4" s="244"/>
      <c r="B4" s="244"/>
      <c r="C4" s="244"/>
      <c r="D4" s="244"/>
      <c r="E4" s="244"/>
      <c r="F4" s="244"/>
      <c r="G4" s="244"/>
      <c r="H4" s="244"/>
      <c r="I4" s="244"/>
      <c r="L4" s="228"/>
      <c r="M4" s="228"/>
      <c r="N4" s="228"/>
    </row>
    <row r="5" spans="1:14" s="3" customFormat="1" ht="15" customHeight="1">
      <c r="A5" s="245" t="s">
        <v>46</v>
      </c>
      <c r="B5" s="246"/>
      <c r="C5" s="246"/>
      <c r="D5" s="246"/>
      <c r="E5" s="247"/>
      <c r="F5" s="254" t="s">
        <v>45</v>
      </c>
      <c r="G5" s="255"/>
      <c r="H5" s="256"/>
      <c r="I5" s="239" t="s">
        <v>92</v>
      </c>
      <c r="J5" s="240"/>
      <c r="K5" s="240"/>
      <c r="L5" s="215"/>
      <c r="M5" s="214" t="s">
        <v>93</v>
      </c>
      <c r="N5" s="215"/>
    </row>
    <row r="6" spans="1:14" s="3" customFormat="1" ht="15" customHeight="1">
      <c r="A6" s="248"/>
      <c r="B6" s="249"/>
      <c r="C6" s="249"/>
      <c r="D6" s="249"/>
      <c r="E6" s="250"/>
      <c r="F6" s="257"/>
      <c r="G6" s="258"/>
      <c r="H6" s="259"/>
      <c r="I6" s="216"/>
      <c r="J6" s="241"/>
      <c r="K6" s="241"/>
      <c r="L6" s="217"/>
      <c r="M6" s="216"/>
      <c r="N6" s="217"/>
    </row>
    <row r="7" spans="1:14" s="3" customFormat="1" ht="15" customHeight="1" thickBot="1">
      <c r="A7" s="251"/>
      <c r="B7" s="252"/>
      <c r="C7" s="252"/>
      <c r="D7" s="252"/>
      <c r="E7" s="253"/>
      <c r="F7" s="260"/>
      <c r="G7" s="261"/>
      <c r="H7" s="262"/>
      <c r="I7" s="218"/>
      <c r="J7" s="242"/>
      <c r="K7" s="242"/>
      <c r="L7" s="219"/>
      <c r="M7" s="218"/>
      <c r="N7" s="219"/>
    </row>
    <row r="8" spans="1:7" s="3" customFormat="1" ht="15" customHeight="1" thickBot="1">
      <c r="A8" s="31"/>
      <c r="B8" s="31"/>
      <c r="C8" s="31"/>
      <c r="D8" s="31"/>
      <c r="E8" s="31"/>
      <c r="F8" s="31"/>
      <c r="G8" s="31"/>
    </row>
    <row r="9" spans="1:14" ht="15.75" customHeight="1" thickBot="1">
      <c r="A9" s="220" t="s">
        <v>13</v>
      </c>
      <c r="B9" s="195" t="s">
        <v>14</v>
      </c>
      <c r="C9" s="223" t="s">
        <v>3</v>
      </c>
      <c r="D9" s="198"/>
      <c r="E9" s="224"/>
      <c r="F9" s="229"/>
      <c r="G9" s="230"/>
      <c r="H9" s="230"/>
      <c r="I9" s="230"/>
      <c r="J9" s="230"/>
      <c r="K9" s="231"/>
      <c r="L9" s="220" t="s">
        <v>23</v>
      </c>
      <c r="M9" s="232" t="s">
        <v>24</v>
      </c>
      <c r="N9" s="233"/>
    </row>
    <row r="10" spans="1:14" ht="15.75" customHeight="1">
      <c r="A10" s="221"/>
      <c r="B10" s="196"/>
      <c r="C10" s="225"/>
      <c r="D10" s="199"/>
      <c r="E10" s="199"/>
      <c r="F10" s="59" t="s">
        <v>55</v>
      </c>
      <c r="G10" s="60" t="s">
        <v>56</v>
      </c>
      <c r="H10" s="202" t="s">
        <v>81</v>
      </c>
      <c r="I10" s="226"/>
      <c r="J10" s="202" t="s">
        <v>25</v>
      </c>
      <c r="K10" s="203"/>
      <c r="L10" s="238"/>
      <c r="M10" s="234"/>
      <c r="N10" s="235"/>
    </row>
    <row r="11" spans="1:14" ht="15.75" customHeight="1" thickBot="1">
      <c r="A11" s="221"/>
      <c r="B11" s="222"/>
      <c r="C11" s="225"/>
      <c r="D11" s="199"/>
      <c r="E11" s="199"/>
      <c r="F11" s="50" t="s">
        <v>57</v>
      </c>
      <c r="G11" s="61" t="s">
        <v>58</v>
      </c>
      <c r="H11" s="63" t="s">
        <v>72</v>
      </c>
      <c r="I11" s="64" t="s">
        <v>82</v>
      </c>
      <c r="J11" s="67" t="s">
        <v>29</v>
      </c>
      <c r="K11" s="29" t="s">
        <v>30</v>
      </c>
      <c r="L11" s="238"/>
      <c r="M11" s="236"/>
      <c r="N11" s="237"/>
    </row>
    <row r="12" spans="1:14" ht="13.5" thickBot="1">
      <c r="A12" s="30">
        <f>Spisak!A6</f>
        <v>1</v>
      </c>
      <c r="B12" s="33" t="str">
        <f>CONCATENATE(Spisak!B6,"/",Spisak!C6)</f>
        <v>1/2015</v>
      </c>
      <c r="C12" s="211" t="str">
        <f>Spisak!D6</f>
        <v>Vasilije Raičević</v>
      </c>
      <c r="D12" s="211"/>
      <c r="E12" s="212"/>
      <c r="F12" s="62">
        <f>SUM(Spisak!E6:H6)</f>
        <v>0</v>
      </c>
      <c r="G12" s="62">
        <f>SUM(Spisak!I6:J6)</f>
        <v>0</v>
      </c>
      <c r="H12" s="65">
        <f>Spisak!K6</f>
        <v>0</v>
      </c>
      <c r="I12" s="66">
        <f>Spisak!L6</f>
        <v>0</v>
      </c>
      <c r="J12" s="74">
        <f>Spisak!M6</f>
        <v>0</v>
      </c>
      <c r="K12" s="66">
        <f>Spisak!N6</f>
        <v>0</v>
      </c>
      <c r="L12" s="73">
        <f>Spisak!O6</f>
        <v>0</v>
      </c>
      <c r="M12" s="213" t="str">
        <f>'Formular 1'!H14</f>
        <v>F (Nedovoljan)</v>
      </c>
      <c r="N12" s="211"/>
    </row>
    <row r="13" spans="1:14" ht="13.5" thickBot="1">
      <c r="A13" s="30">
        <f>Spisak!A7</f>
        <v>2</v>
      </c>
      <c r="B13" s="33" t="str">
        <f>CONCATENATE(Spisak!B7,"/",Spisak!C7)</f>
        <v>3/2015</v>
      </c>
      <c r="C13" s="211" t="str">
        <f>Spisak!D7</f>
        <v>Tajra Hadžiosmanović</v>
      </c>
      <c r="D13" s="211"/>
      <c r="E13" s="212"/>
      <c r="F13" s="62">
        <f>SUM(Spisak!E7:H7)</f>
        <v>4</v>
      </c>
      <c r="G13" s="62">
        <f>SUM(Spisak!I7:J7)</f>
        <v>3.3</v>
      </c>
      <c r="H13" s="65">
        <f>Spisak!K7</f>
        <v>13</v>
      </c>
      <c r="I13" s="66">
        <f>Spisak!L7</f>
        <v>29</v>
      </c>
      <c r="J13" s="74">
        <f>Spisak!M7</f>
        <v>14</v>
      </c>
      <c r="K13" s="66">
        <f>Spisak!N7</f>
        <v>0</v>
      </c>
      <c r="L13" s="73">
        <f>Spisak!O7</f>
        <v>50.3</v>
      </c>
      <c r="M13" s="213" t="str">
        <f>'Formular 1'!H15</f>
        <v>E (Dovoljan)</v>
      </c>
      <c r="N13" s="211"/>
    </row>
    <row r="14" spans="1:14" ht="13.5" thickBot="1">
      <c r="A14" s="30">
        <f>Spisak!A8</f>
        <v>3</v>
      </c>
      <c r="B14" s="33" t="str">
        <f>CONCATENATE(Spisak!B8,"/",Spisak!C8)</f>
        <v>6/2015</v>
      </c>
      <c r="C14" s="211" t="str">
        <f>Spisak!D8</f>
        <v>Svetlana Zečević</v>
      </c>
      <c r="D14" s="211"/>
      <c r="E14" s="212"/>
      <c r="F14" s="62">
        <f>SUM(Spisak!E8:H8)</f>
        <v>4</v>
      </c>
      <c r="G14" s="62">
        <f>SUM(Spisak!I8:J8)</f>
        <v>3.4</v>
      </c>
      <c r="H14" s="65">
        <f>Spisak!K8</f>
        <v>32</v>
      </c>
      <c r="I14" s="66">
        <f>Spisak!L8</f>
        <v>0</v>
      </c>
      <c r="J14" s="74">
        <f>Spisak!M8</f>
        <v>5</v>
      </c>
      <c r="K14" s="66">
        <f>Spisak!N8</f>
        <v>35</v>
      </c>
      <c r="L14" s="73">
        <f>Spisak!O8</f>
        <v>74.4</v>
      </c>
      <c r="M14" s="213" t="str">
        <f>'Formular 1'!H16</f>
        <v>C (Dobar)</v>
      </c>
      <c r="N14" s="211"/>
    </row>
    <row r="15" spans="1:14" ht="13.5" thickBot="1">
      <c r="A15" s="30">
        <f>Spisak!A9</f>
        <v>4</v>
      </c>
      <c r="B15" s="33" t="str">
        <f>CONCATENATE(Spisak!B9,"/",Spisak!C9)</f>
        <v>7/2015</v>
      </c>
      <c r="C15" s="211" t="str">
        <f>Spisak!D9</f>
        <v>Tijana Devedžić</v>
      </c>
      <c r="D15" s="211"/>
      <c r="E15" s="212"/>
      <c r="F15" s="62">
        <f>SUM(Spisak!E9:H9)</f>
        <v>4</v>
      </c>
      <c r="G15" s="62">
        <f>SUM(Spisak!I9:J9)</f>
        <v>3.1</v>
      </c>
      <c r="H15" s="65">
        <f>Spisak!K9</f>
        <v>34</v>
      </c>
      <c r="I15" s="66">
        <f>Spisak!L9</f>
        <v>0</v>
      </c>
      <c r="J15" s="74">
        <f>Spisak!M9</f>
        <v>19</v>
      </c>
      <c r="K15" s="66">
        <f>Spisak!N9</f>
        <v>0</v>
      </c>
      <c r="L15" s="73">
        <f>Spisak!O9</f>
        <v>60.1</v>
      </c>
      <c r="M15" s="213" t="str">
        <f>'Formular 1'!H17</f>
        <v>D (Zadovoljavajući)</v>
      </c>
      <c r="N15" s="211"/>
    </row>
    <row r="16" spans="1:14" ht="13.5" thickBot="1">
      <c r="A16" s="30">
        <f>Spisak!A10</f>
        <v>5</v>
      </c>
      <c r="B16" s="33" t="str">
        <f>CONCATENATE(Spisak!B10,"/",Spisak!C10)</f>
        <v>9/2015</v>
      </c>
      <c r="C16" s="211" t="str">
        <f>Spisak!D10</f>
        <v>Danko Krstonijević</v>
      </c>
      <c r="D16" s="211"/>
      <c r="E16" s="212"/>
      <c r="F16" s="62">
        <f>SUM(Spisak!E10:H10)</f>
        <v>3</v>
      </c>
      <c r="G16" s="62">
        <f>SUM(Spisak!I10:J10)</f>
        <v>3.1</v>
      </c>
      <c r="H16" s="65">
        <f>Spisak!K10</f>
        <v>19</v>
      </c>
      <c r="I16" s="66">
        <f>Spisak!L10</f>
        <v>0</v>
      </c>
      <c r="J16" s="74">
        <f>Spisak!M10</f>
        <v>0</v>
      </c>
      <c r="K16" s="66">
        <f>Spisak!N10</f>
        <v>0</v>
      </c>
      <c r="L16" s="73">
        <f>Spisak!O10</f>
        <v>25.1</v>
      </c>
      <c r="M16" s="213" t="str">
        <f>'Formular 1'!H18</f>
        <v>F (Nedovoljan)</v>
      </c>
      <c r="N16" s="211"/>
    </row>
    <row r="17" spans="1:14" ht="13.5" thickBot="1">
      <c r="A17" s="30">
        <f>Spisak!A11</f>
        <v>6</v>
      </c>
      <c r="B17" s="33" t="str">
        <f>CONCATENATE(Spisak!B11,"/",Spisak!C11)</f>
        <v>10/2015</v>
      </c>
      <c r="C17" s="211" t="str">
        <f>Spisak!D11</f>
        <v>Andrej Jokić</v>
      </c>
      <c r="D17" s="211"/>
      <c r="E17" s="212"/>
      <c r="F17" s="62">
        <f>SUM(Spisak!E11:H11)</f>
        <v>4</v>
      </c>
      <c r="G17" s="62">
        <f>SUM(Spisak!I11:J11)</f>
        <v>3.3</v>
      </c>
      <c r="H17" s="65">
        <f>Spisak!K11</f>
        <v>32</v>
      </c>
      <c r="I17" s="66">
        <f>Spisak!L11</f>
        <v>36</v>
      </c>
      <c r="J17" s="74">
        <f>Spisak!M11</f>
        <v>17.5</v>
      </c>
      <c r="K17" s="66">
        <f>Spisak!N11</f>
        <v>0</v>
      </c>
      <c r="L17" s="73">
        <f>Spisak!O11</f>
        <v>60.8</v>
      </c>
      <c r="M17" s="213" t="str">
        <f>'Formular 1'!H19</f>
        <v>D (Zadovoljavajući)</v>
      </c>
      <c r="N17" s="211"/>
    </row>
    <row r="18" spans="1:14" ht="13.5" thickBot="1">
      <c r="A18" s="30">
        <f>Spisak!A12</f>
        <v>7</v>
      </c>
      <c r="B18" s="33" t="str">
        <f>CONCATENATE(Spisak!B12,"/",Spisak!C12)</f>
        <v>14/2015</v>
      </c>
      <c r="C18" s="211" t="str">
        <f>Spisak!D12</f>
        <v>Danilo Lutovac</v>
      </c>
      <c r="D18" s="211"/>
      <c r="E18" s="212"/>
      <c r="F18" s="62">
        <f>SUM(Spisak!E12:H12)</f>
        <v>4</v>
      </c>
      <c r="G18" s="62">
        <f>SUM(Spisak!I12:J12)</f>
        <v>3.3</v>
      </c>
      <c r="H18" s="65">
        <f>Spisak!K12</f>
        <v>0</v>
      </c>
      <c r="I18" s="66">
        <f>Spisak!L12</f>
        <v>23</v>
      </c>
      <c r="J18" s="74">
        <f>Spisak!M12</f>
        <v>0</v>
      </c>
      <c r="K18" s="66">
        <f>Spisak!N12</f>
        <v>0</v>
      </c>
      <c r="L18" s="73">
        <f>Spisak!O12</f>
        <v>30.3</v>
      </c>
      <c r="M18" s="213" t="str">
        <f>'Formular 1'!H20</f>
        <v>F (Nedovoljan)</v>
      </c>
      <c r="N18" s="211"/>
    </row>
    <row r="19" spans="1:14" ht="13.5" thickBot="1">
      <c r="A19" s="30">
        <f>Spisak!A13</f>
        <v>8</v>
      </c>
      <c r="B19" s="33" t="str">
        <f>CONCATENATE(Spisak!B13,"/",Spisak!C13)</f>
        <v>15/2015</v>
      </c>
      <c r="C19" s="211" t="str">
        <f>Spisak!D13</f>
        <v>Nina Rakčević</v>
      </c>
      <c r="D19" s="211"/>
      <c r="E19" s="212"/>
      <c r="F19" s="62">
        <f>SUM(Spisak!E13:H13)</f>
        <v>4</v>
      </c>
      <c r="G19" s="62">
        <f>SUM(Spisak!I13:J13)</f>
        <v>3.3</v>
      </c>
      <c r="H19" s="65">
        <f>Spisak!K13</f>
        <v>0</v>
      </c>
      <c r="I19" s="66">
        <f>Spisak!L13</f>
        <v>27</v>
      </c>
      <c r="J19" s="74">
        <f>Spisak!M13</f>
        <v>0</v>
      </c>
      <c r="K19" s="66">
        <f>Spisak!N13</f>
        <v>16</v>
      </c>
      <c r="L19" s="73">
        <f>Spisak!O13</f>
        <v>50.3</v>
      </c>
      <c r="M19" s="213" t="str">
        <f>'Formular 1'!H21</f>
        <v>E (Dovoljan)</v>
      </c>
      <c r="N19" s="211"/>
    </row>
    <row r="20" spans="1:14" ht="13.5" thickBot="1">
      <c r="A20" s="30">
        <f>Spisak!A14</f>
        <v>9</v>
      </c>
      <c r="B20" s="33" t="str">
        <f>CONCATENATE(Spisak!B14,"/",Spisak!C14)</f>
        <v>24/2015</v>
      </c>
      <c r="C20" s="211" t="str">
        <f>Spisak!D14</f>
        <v>Bojana Čvorović</v>
      </c>
      <c r="D20" s="211"/>
      <c r="E20" s="212"/>
      <c r="F20" s="62">
        <f>SUM(Spisak!E14:H14)</f>
        <v>4</v>
      </c>
      <c r="G20" s="62">
        <f>SUM(Spisak!I14:J14)</f>
        <v>3.7</v>
      </c>
      <c r="H20" s="65">
        <f>Spisak!K14</f>
        <v>22</v>
      </c>
      <c r="I20" s="66">
        <f>Spisak!L14</f>
        <v>0</v>
      </c>
      <c r="J20" s="74">
        <f>Spisak!M14</f>
        <v>10</v>
      </c>
      <c r="K20" s="66">
        <f>Spisak!N14</f>
        <v>14</v>
      </c>
      <c r="L20" s="73">
        <f>Spisak!O14</f>
        <v>43.7</v>
      </c>
      <c r="M20" s="213" t="str">
        <f>'Formular 1'!H22</f>
        <v>F (Nedovoljan)</v>
      </c>
      <c r="N20" s="211"/>
    </row>
    <row r="21" spans="1:14" ht="13.5" thickBot="1">
      <c r="A21" s="30">
        <f>Spisak!A15</f>
        <v>10</v>
      </c>
      <c r="B21" s="33" t="str">
        <f>CONCATENATE(Spisak!B15,"/",Spisak!C15)</f>
        <v>28/2015</v>
      </c>
      <c r="C21" s="211" t="str">
        <f>Spisak!D15</f>
        <v>Petar Rakočević</v>
      </c>
      <c r="D21" s="211"/>
      <c r="E21" s="212"/>
      <c r="F21" s="62">
        <f>SUM(Spisak!E15:H15)</f>
        <v>2</v>
      </c>
      <c r="G21" s="62">
        <f>SUM(Spisak!I15:J15)</f>
        <v>3.3</v>
      </c>
      <c r="H21" s="65">
        <f>Spisak!K15</f>
        <v>0</v>
      </c>
      <c r="I21" s="66">
        <f>Spisak!L15</f>
        <v>25</v>
      </c>
      <c r="J21" s="74">
        <f>Spisak!M15</f>
        <v>0</v>
      </c>
      <c r="K21" s="66">
        <f>Spisak!N15</f>
        <v>8</v>
      </c>
      <c r="L21" s="73">
        <f>Spisak!O15</f>
        <v>38.3</v>
      </c>
      <c r="M21" s="213" t="str">
        <f>'Formular 1'!H23</f>
        <v>F (Nedovoljan)</v>
      </c>
      <c r="N21" s="211"/>
    </row>
    <row r="22" spans="1:14" ht="13.5" thickBot="1">
      <c r="A22" s="30">
        <f>Spisak!A16</f>
        <v>11</v>
      </c>
      <c r="B22" s="33" t="str">
        <f>CONCATENATE(Spisak!B16,"/",Spisak!C16)</f>
        <v>30/2015</v>
      </c>
      <c r="C22" s="211" t="str">
        <f>Spisak!D16</f>
        <v>Nikola Vuković</v>
      </c>
      <c r="D22" s="211"/>
      <c r="E22" s="212"/>
      <c r="F22" s="62">
        <f>SUM(Spisak!E16:H16)</f>
        <v>4</v>
      </c>
      <c r="G22" s="62">
        <f>SUM(Spisak!I16:J16)</f>
        <v>3.3</v>
      </c>
      <c r="H22" s="65">
        <f>Spisak!K16</f>
        <v>25</v>
      </c>
      <c r="I22" s="66">
        <f>Spisak!L16</f>
        <v>0</v>
      </c>
      <c r="J22" s="74">
        <f>Spisak!M16</f>
        <v>8</v>
      </c>
      <c r="K22" s="66">
        <f>Spisak!N16</f>
        <v>28</v>
      </c>
      <c r="L22" s="73">
        <f>Spisak!O16</f>
        <v>60.3</v>
      </c>
      <c r="M22" s="213" t="str">
        <f>'Formular 1'!H24</f>
        <v>D (Zadovoljavajući)</v>
      </c>
      <c r="N22" s="211"/>
    </row>
    <row r="23" spans="1:14" ht="13.5" thickBot="1">
      <c r="A23" s="30">
        <f>Spisak!A17</f>
        <v>12</v>
      </c>
      <c r="B23" s="33" t="str">
        <f>CONCATENATE(Spisak!B17,"/",Spisak!C17)</f>
        <v>36/2015</v>
      </c>
      <c r="C23" s="211" t="str">
        <f>Spisak!D17</f>
        <v>Edin Hot</v>
      </c>
      <c r="D23" s="211"/>
      <c r="E23" s="212"/>
      <c r="F23" s="62">
        <f>SUM(Spisak!E17:H17)</f>
        <v>4</v>
      </c>
      <c r="G23" s="62">
        <f>SUM(Spisak!I17:J17)</f>
        <v>3.6</v>
      </c>
      <c r="H23" s="65">
        <f>Spisak!K17</f>
        <v>25</v>
      </c>
      <c r="I23" s="66">
        <f>Spisak!L17</f>
        <v>0</v>
      </c>
      <c r="J23" s="74">
        <f>Spisak!M17</f>
        <v>0</v>
      </c>
      <c r="K23" s="66">
        <f>Spisak!N17</f>
        <v>13</v>
      </c>
      <c r="L23" s="73">
        <f>Spisak!O17</f>
        <v>45.6</v>
      </c>
      <c r="M23" s="213" t="str">
        <f>'Formular 1'!H25</f>
        <v>F (Nedovoljan)</v>
      </c>
      <c r="N23" s="211"/>
    </row>
    <row r="24" spans="1:14" ht="13.5" thickBot="1">
      <c r="A24" s="30">
        <f>Spisak!A18</f>
        <v>13</v>
      </c>
      <c r="B24" s="33" t="str">
        <f>CONCATENATE(Spisak!B18,"/",Spisak!C18)</f>
        <v>43/2015</v>
      </c>
      <c r="C24" s="211" t="str">
        <f>Spisak!D18</f>
        <v>Lazar Poleksić</v>
      </c>
      <c r="D24" s="211"/>
      <c r="E24" s="212"/>
      <c r="F24" s="62">
        <f>SUM(Spisak!E18:H18)</f>
        <v>4</v>
      </c>
      <c r="G24" s="62">
        <f>SUM(Spisak!I18:J18)</f>
        <v>3.3</v>
      </c>
      <c r="H24" s="65">
        <f>Spisak!K18</f>
        <v>0</v>
      </c>
      <c r="I24" s="66">
        <f>Spisak!L18</f>
        <v>6</v>
      </c>
      <c r="J24" s="74">
        <f>Spisak!M18</f>
        <v>0</v>
      </c>
      <c r="K24" s="66">
        <f>Spisak!N18</f>
        <v>11</v>
      </c>
      <c r="L24" s="73">
        <f>Spisak!O18</f>
        <v>24.3</v>
      </c>
      <c r="M24" s="213" t="str">
        <f>'Formular 1'!H26</f>
        <v>F (Nedovoljan)</v>
      </c>
      <c r="N24" s="211"/>
    </row>
    <row r="25" spans="1:14" ht="13.5" thickBot="1">
      <c r="A25" s="30">
        <f>Spisak!A19</f>
        <v>14</v>
      </c>
      <c r="B25" s="33" t="str">
        <f>CONCATENATE(Spisak!B19,"/",Spisak!C19)</f>
        <v>44/2015</v>
      </c>
      <c r="C25" s="211" t="str">
        <f>Spisak!D19</f>
        <v>Lazar Lekić</v>
      </c>
      <c r="D25" s="211"/>
      <c r="E25" s="212"/>
      <c r="F25" s="62">
        <f>SUM(Spisak!E19:H19)</f>
        <v>3</v>
      </c>
      <c r="G25" s="62">
        <f>SUM(Spisak!I19:J19)</f>
        <v>3.3</v>
      </c>
      <c r="H25" s="65">
        <f>Spisak!K19</f>
        <v>0</v>
      </c>
      <c r="I25" s="66">
        <f>Spisak!L19</f>
        <v>13</v>
      </c>
      <c r="J25" s="74">
        <f>Spisak!M19</f>
        <v>1</v>
      </c>
      <c r="K25" s="66">
        <f>Spisak!N19</f>
        <v>0</v>
      </c>
      <c r="L25" s="73">
        <f>Spisak!O19</f>
        <v>20.3</v>
      </c>
      <c r="M25" s="213" t="str">
        <f>'Formular 1'!H27</f>
        <v>F (Nedovoljan)</v>
      </c>
      <c r="N25" s="211"/>
    </row>
    <row r="26" spans="1:14" ht="13.5" thickBot="1">
      <c r="A26" s="30">
        <f>Spisak!A20</f>
        <v>15</v>
      </c>
      <c r="B26" s="33" t="str">
        <f>CONCATENATE(Spisak!B20,"/",Spisak!C20)</f>
        <v>45/2015</v>
      </c>
      <c r="C26" s="211" t="str">
        <f>Spisak!D20</f>
        <v>Alen Šabotić</v>
      </c>
      <c r="D26" s="211"/>
      <c r="E26" s="212"/>
      <c r="F26" s="62">
        <f>SUM(Spisak!E20:H20)</f>
        <v>4</v>
      </c>
      <c r="G26" s="62">
        <f>SUM(Spisak!I20:J20)</f>
        <v>3.3</v>
      </c>
      <c r="H26" s="65">
        <f>Spisak!K20</f>
        <v>0</v>
      </c>
      <c r="I26" s="66">
        <f>Spisak!L20</f>
        <v>5</v>
      </c>
      <c r="J26" s="74">
        <f>Spisak!M20</f>
        <v>0</v>
      </c>
      <c r="K26" s="66">
        <f>Spisak!N20</f>
        <v>0</v>
      </c>
      <c r="L26" s="73">
        <f>Spisak!O20</f>
        <v>12.3</v>
      </c>
      <c r="M26" s="213" t="str">
        <f>'Formular 1'!H28</f>
        <v>F (Nedovoljan)</v>
      </c>
      <c r="N26" s="211"/>
    </row>
    <row r="27" spans="1:14" ht="13.5" thickBot="1">
      <c r="A27" s="30">
        <f>Spisak!A21</f>
        <v>16</v>
      </c>
      <c r="B27" s="33" t="str">
        <f>CONCATENATE(Spisak!B21,"/",Spisak!C21)</f>
        <v>46/2015</v>
      </c>
      <c r="C27" s="211" t="str">
        <f>Spisak!D21</f>
        <v>Miloš Medenica</v>
      </c>
      <c r="D27" s="211"/>
      <c r="E27" s="212"/>
      <c r="F27" s="62">
        <f>SUM(Spisak!E21:H21)</f>
        <v>4</v>
      </c>
      <c r="G27" s="62">
        <f>SUM(Spisak!I21:J21)</f>
        <v>3.7</v>
      </c>
      <c r="H27" s="65">
        <f>Spisak!K21</f>
        <v>37</v>
      </c>
      <c r="I27" s="66">
        <f>Spisak!L21</f>
        <v>0</v>
      </c>
      <c r="J27" s="74">
        <f>Spisak!M21</f>
        <v>26</v>
      </c>
      <c r="K27" s="66">
        <f>Spisak!N21</f>
        <v>0</v>
      </c>
      <c r="L27" s="73">
        <f>Spisak!O21</f>
        <v>70.7</v>
      </c>
      <c r="M27" s="213" t="str">
        <f>'Formular 1'!H29</f>
        <v>C (Dobar)</v>
      </c>
      <c r="N27" s="211"/>
    </row>
    <row r="28" spans="1:14" ht="13.5" thickBot="1">
      <c r="A28" s="30">
        <f>Spisak!A22</f>
        <v>17</v>
      </c>
      <c r="B28" s="33" t="str">
        <f>CONCATENATE(Spisak!B22,"/",Spisak!C22)</f>
        <v>47/2015</v>
      </c>
      <c r="C28" s="211" t="str">
        <f>Spisak!D22</f>
        <v>Milena Bojović</v>
      </c>
      <c r="D28" s="211"/>
      <c r="E28" s="212"/>
      <c r="F28" s="62">
        <f>SUM(Spisak!E22:H22)</f>
        <v>4</v>
      </c>
      <c r="G28" s="62">
        <f>SUM(Spisak!I22:J22)</f>
        <v>3.3</v>
      </c>
      <c r="H28" s="65">
        <f>Spisak!K22</f>
        <v>0</v>
      </c>
      <c r="I28" s="66">
        <f>Spisak!L22</f>
        <v>24</v>
      </c>
      <c r="J28" s="74">
        <f>Spisak!M22</f>
        <v>15</v>
      </c>
      <c r="K28" s="66">
        <f>Spisak!N22</f>
        <v>20</v>
      </c>
      <c r="L28" s="73">
        <f>Spisak!O22</f>
        <v>51.3</v>
      </c>
      <c r="M28" s="213" t="str">
        <f>'Formular 1'!H30</f>
        <v>E (Dovoljan)</v>
      </c>
      <c r="N28" s="211"/>
    </row>
    <row r="29" spans="1:14" ht="13.5" thickBot="1">
      <c r="A29" s="30">
        <f>Spisak!A23</f>
        <v>18</v>
      </c>
      <c r="B29" s="33" t="str">
        <f>CONCATENATE(Spisak!B23,"/",Spisak!C23)</f>
        <v>49/2015</v>
      </c>
      <c r="C29" s="211" t="str">
        <f>Spisak!D23</f>
        <v>Kristina Tomović</v>
      </c>
      <c r="D29" s="211"/>
      <c r="E29" s="212"/>
      <c r="F29" s="62">
        <f>SUM(Spisak!E23:H23)</f>
        <v>4</v>
      </c>
      <c r="G29" s="62">
        <f>SUM(Spisak!I23:J23)</f>
        <v>3.3</v>
      </c>
      <c r="H29" s="65">
        <f>Spisak!K23</f>
        <v>13</v>
      </c>
      <c r="I29" s="66">
        <f>Spisak!L23</f>
        <v>17</v>
      </c>
      <c r="J29" s="74">
        <f>Spisak!M23</f>
        <v>14</v>
      </c>
      <c r="K29" s="66">
        <f>Spisak!N23</f>
        <v>18</v>
      </c>
      <c r="L29" s="73">
        <f>Spisak!O23</f>
        <v>42.3</v>
      </c>
      <c r="M29" s="213" t="str">
        <f>'Formular 1'!H31</f>
        <v>F (Nedovoljan)</v>
      </c>
      <c r="N29" s="211"/>
    </row>
    <row r="30" spans="1:14" ht="13.5" thickBot="1">
      <c r="A30" s="30">
        <f>Spisak!A24</f>
        <v>19</v>
      </c>
      <c r="B30" s="33" t="str">
        <f>CONCATENATE(Spisak!B24,"/",Spisak!C24)</f>
        <v>50/2015</v>
      </c>
      <c r="C30" s="211" t="str">
        <f>Spisak!D24</f>
        <v>Dragan Bjelica</v>
      </c>
      <c r="D30" s="211"/>
      <c r="E30" s="212"/>
      <c r="F30" s="62">
        <f>SUM(Spisak!E24:H24)</f>
        <v>3</v>
      </c>
      <c r="G30" s="62">
        <f>SUM(Spisak!I24:J24)</f>
        <v>3.3</v>
      </c>
      <c r="H30" s="65">
        <f>Spisak!K24</f>
        <v>0</v>
      </c>
      <c r="I30" s="66">
        <f>Spisak!L24</f>
        <v>16</v>
      </c>
      <c r="J30" s="74">
        <f>Spisak!M24</f>
        <v>0</v>
      </c>
      <c r="K30" s="66">
        <f>Spisak!N24</f>
        <v>0</v>
      </c>
      <c r="L30" s="73">
        <f>Spisak!O24</f>
        <v>22.3</v>
      </c>
      <c r="M30" s="213" t="str">
        <f>'Formular 1'!H32</f>
        <v>F (Nedovoljan)</v>
      </c>
      <c r="N30" s="211"/>
    </row>
    <row r="31" spans="1:14" ht="13.5" thickBot="1">
      <c r="A31" s="30">
        <f>Spisak!A25</f>
        <v>20</v>
      </c>
      <c r="B31" s="33" t="str">
        <f>CONCATENATE(Spisak!B25,"/",Spisak!C25)</f>
        <v>52/2015</v>
      </c>
      <c r="C31" s="211" t="str">
        <f>Spisak!D25</f>
        <v>Gojko Ratković</v>
      </c>
      <c r="D31" s="211"/>
      <c r="E31" s="212"/>
      <c r="F31" s="62">
        <f>SUM(Spisak!E25:H25)</f>
        <v>4</v>
      </c>
      <c r="G31" s="62">
        <f>SUM(Spisak!I25:J25)</f>
        <v>3.9</v>
      </c>
      <c r="H31" s="65">
        <f>Spisak!K25</f>
        <v>35</v>
      </c>
      <c r="I31" s="66">
        <f>Spisak!L25</f>
        <v>42</v>
      </c>
      <c r="J31" s="74">
        <f>Spisak!M25</f>
        <v>41</v>
      </c>
      <c r="K31" s="66">
        <f>Spisak!N25</f>
        <v>0</v>
      </c>
      <c r="L31" s="73">
        <f>Spisak!O25</f>
        <v>90.9</v>
      </c>
      <c r="M31" s="213" t="str">
        <f>'Formular 1'!H33</f>
        <v>A (Odličan)</v>
      </c>
      <c r="N31" s="211"/>
    </row>
    <row r="32" spans="1:14" ht="13.5" thickBot="1">
      <c r="A32" s="30">
        <f>Spisak!A26</f>
        <v>21</v>
      </c>
      <c r="B32" s="33" t="str">
        <f>CONCATENATE(Spisak!B26,"/",Spisak!C26)</f>
        <v>62/2015</v>
      </c>
      <c r="C32" s="211" t="str">
        <f>Spisak!D26</f>
        <v>Marijana Kračunov</v>
      </c>
      <c r="D32" s="211"/>
      <c r="E32" s="212"/>
      <c r="F32" s="62">
        <f>SUM(Spisak!E26:H26)</f>
        <v>4</v>
      </c>
      <c r="G32" s="62">
        <f>SUM(Spisak!I26:J26)</f>
        <v>3.3</v>
      </c>
      <c r="H32" s="65">
        <f>Spisak!K26</f>
        <v>42</v>
      </c>
      <c r="I32" s="66">
        <f>Spisak!L26</f>
        <v>0</v>
      </c>
      <c r="J32" s="74">
        <f>Spisak!M26</f>
        <v>50</v>
      </c>
      <c r="K32" s="66">
        <f>Spisak!N26</f>
        <v>0</v>
      </c>
      <c r="L32" s="73">
        <f>Spisak!O26</f>
        <v>99.3</v>
      </c>
      <c r="M32" s="213" t="str">
        <f>'Formular 1'!H34</f>
        <v>A (Odličan)</v>
      </c>
      <c r="N32" s="211"/>
    </row>
    <row r="33" spans="1:14" ht="13.5" thickBot="1">
      <c r="A33" s="30">
        <f>Spisak!A27</f>
        <v>22</v>
      </c>
      <c r="B33" s="33" t="str">
        <f>CONCATENATE(Spisak!B27,"/",Spisak!C27)</f>
        <v>66/2015</v>
      </c>
      <c r="C33" s="211" t="str">
        <f>Spisak!D27</f>
        <v>Milan Rešetar</v>
      </c>
      <c r="D33" s="211"/>
      <c r="E33" s="212"/>
      <c r="F33" s="62">
        <f>SUM(Spisak!E27:H27)</f>
        <v>3</v>
      </c>
      <c r="G33" s="62">
        <f>SUM(Spisak!I27:J27)</f>
        <v>3.3</v>
      </c>
      <c r="H33" s="65">
        <f>Spisak!K27</f>
        <v>22</v>
      </c>
      <c r="I33" s="66">
        <f>Spisak!L27</f>
        <v>0</v>
      </c>
      <c r="J33" s="74">
        <f>Spisak!M27</f>
        <v>0</v>
      </c>
      <c r="K33" s="66">
        <f>Spisak!N27</f>
        <v>25</v>
      </c>
      <c r="L33" s="73">
        <f>Spisak!O27</f>
        <v>53.3</v>
      </c>
      <c r="M33" s="213" t="str">
        <f>'Formular 1'!H35</f>
        <v>E (Dovoljan)</v>
      </c>
      <c r="N33" s="211"/>
    </row>
    <row r="34" spans="1:14" ht="13.5" thickBot="1">
      <c r="A34" s="30">
        <f>Spisak!A28</f>
        <v>23</v>
      </c>
      <c r="B34" s="33" t="str">
        <f>CONCATENATE(Spisak!B28,"/",Spisak!C28)</f>
        <v>70/2015</v>
      </c>
      <c r="C34" s="211" t="str">
        <f>Spisak!D28</f>
        <v>Milena Bakrač</v>
      </c>
      <c r="D34" s="211"/>
      <c r="E34" s="212"/>
      <c r="F34" s="62">
        <f>SUM(Spisak!E28:H28)</f>
        <v>4</v>
      </c>
      <c r="G34" s="62">
        <f>SUM(Spisak!I28:J28)</f>
        <v>3.7</v>
      </c>
      <c r="H34" s="65">
        <f>Spisak!K28</f>
        <v>0</v>
      </c>
      <c r="I34" s="66">
        <f>Spisak!L28</f>
        <v>12</v>
      </c>
      <c r="J34" s="74">
        <f>Spisak!M28</f>
        <v>0</v>
      </c>
      <c r="K34" s="66">
        <f>Spisak!N28</f>
        <v>24</v>
      </c>
      <c r="L34" s="73">
        <f>Spisak!O28</f>
        <v>43.7</v>
      </c>
      <c r="M34" s="213" t="str">
        <f>'Formular 1'!H36</f>
        <v>F (Nedovoljan)</v>
      </c>
      <c r="N34" s="211"/>
    </row>
    <row r="35" spans="1:14" ht="13.5" thickBot="1">
      <c r="A35" s="30">
        <f>Spisak!A29</f>
        <v>24</v>
      </c>
      <c r="B35" s="33" t="str">
        <f>CONCATENATE(Spisak!B29,"/",Spisak!C29)</f>
        <v>72/2015</v>
      </c>
      <c r="C35" s="211" t="str">
        <f>Spisak!D29</f>
        <v>Anđela Kandić</v>
      </c>
      <c r="D35" s="211"/>
      <c r="E35" s="212"/>
      <c r="F35" s="62">
        <f>SUM(Spisak!E29:H29)</f>
        <v>4</v>
      </c>
      <c r="G35" s="62">
        <f>SUM(Spisak!I29:J29)</f>
        <v>3.3</v>
      </c>
      <c r="H35" s="65">
        <f>Spisak!K29</f>
        <v>8</v>
      </c>
      <c r="I35" s="66">
        <f>Spisak!L29</f>
        <v>31</v>
      </c>
      <c r="J35" s="74">
        <f>Spisak!M29</f>
        <v>15</v>
      </c>
      <c r="K35" s="66">
        <f>Spisak!N29</f>
        <v>0</v>
      </c>
      <c r="L35" s="73">
        <f>Spisak!O29</f>
        <v>53.3</v>
      </c>
      <c r="M35" s="213" t="str">
        <f>'Formular 1'!H37</f>
        <v>E (Dovoljan)</v>
      </c>
      <c r="N35" s="211"/>
    </row>
    <row r="36" spans="1:14" ht="13.5" thickBot="1">
      <c r="A36" s="30">
        <f>Spisak!A30</f>
        <v>25</v>
      </c>
      <c r="B36" s="33" t="str">
        <f>CONCATENATE(Spisak!B30,"/",Spisak!C30)</f>
        <v>75/2015</v>
      </c>
      <c r="C36" s="211" t="str">
        <f>Spisak!D30</f>
        <v>Desanka Stevanović</v>
      </c>
      <c r="D36" s="211"/>
      <c r="E36" s="212"/>
      <c r="F36" s="62">
        <f>SUM(Spisak!E30:H30)</f>
        <v>1</v>
      </c>
      <c r="G36" s="62">
        <f>SUM(Spisak!I30:J30)</f>
        <v>3.1</v>
      </c>
      <c r="H36" s="65">
        <f>Spisak!K30</f>
        <v>0</v>
      </c>
      <c r="I36" s="66">
        <f>Spisak!L30</f>
        <v>16</v>
      </c>
      <c r="J36" s="74">
        <f>Spisak!M30</f>
        <v>0</v>
      </c>
      <c r="K36" s="66">
        <f>Spisak!N30</f>
        <v>16</v>
      </c>
      <c r="L36" s="73">
        <f>Spisak!O30</f>
        <v>36.1</v>
      </c>
      <c r="M36" s="213" t="str">
        <f>'Formular 1'!H38</f>
        <v>F (Nedovoljan)</v>
      </c>
      <c r="N36" s="211"/>
    </row>
    <row r="37" spans="1:14" ht="13.5" thickBot="1">
      <c r="A37" s="30">
        <f>Spisak!A31</f>
        <v>26</v>
      </c>
      <c r="B37" s="33" t="str">
        <f>CONCATENATE(Spisak!B31,"/",Spisak!C31)</f>
        <v>77/2015</v>
      </c>
      <c r="C37" s="211" t="str">
        <f>Spisak!D31</f>
        <v>Mirza Pijuk</v>
      </c>
      <c r="D37" s="211"/>
      <c r="E37" s="212"/>
      <c r="F37" s="62">
        <f>SUM(Spisak!E31:H31)</f>
        <v>4</v>
      </c>
      <c r="G37" s="62">
        <f>SUM(Spisak!I31:J31)</f>
        <v>3.3</v>
      </c>
      <c r="H37" s="65">
        <f>Spisak!K31</f>
        <v>31</v>
      </c>
      <c r="I37" s="66">
        <f>Spisak!L31</f>
        <v>0</v>
      </c>
      <c r="J37" s="74">
        <f>Spisak!M31</f>
        <v>19.5</v>
      </c>
      <c r="K37" s="66">
        <f>Spisak!N31</f>
        <v>0</v>
      </c>
      <c r="L37" s="73">
        <f>Spisak!O31</f>
        <v>57.8</v>
      </c>
      <c r="M37" s="213" t="str">
        <f>'Formular 1'!H39</f>
        <v>E (Dovoljan)</v>
      </c>
      <c r="N37" s="211"/>
    </row>
    <row r="38" spans="1:14" ht="13.5" thickBot="1">
      <c r="A38" s="30">
        <f>Spisak!A32</f>
        <v>27</v>
      </c>
      <c r="B38" s="33" t="str">
        <f>CONCATENATE(Spisak!B32,"/",Spisak!C32)</f>
        <v>81/2015</v>
      </c>
      <c r="C38" s="211" t="str">
        <f>Spisak!D32</f>
        <v>Marija Babić</v>
      </c>
      <c r="D38" s="211"/>
      <c r="E38" s="212"/>
      <c r="F38" s="62">
        <f>SUM(Spisak!E32:H32)</f>
        <v>4</v>
      </c>
      <c r="G38" s="62">
        <f>SUM(Spisak!I32:J32)</f>
        <v>3.3</v>
      </c>
      <c r="H38" s="65">
        <f>Spisak!K32</f>
        <v>0</v>
      </c>
      <c r="I38" s="66">
        <f>Spisak!L32</f>
        <v>16</v>
      </c>
      <c r="J38" s="74">
        <f>Spisak!M32</f>
        <v>0</v>
      </c>
      <c r="K38" s="66">
        <f>Spisak!N32</f>
        <v>34</v>
      </c>
      <c r="L38" s="73">
        <f>Spisak!O32</f>
        <v>57.3</v>
      </c>
      <c r="M38" s="213" t="str">
        <f>'Formular 1'!H40</f>
        <v>E (Dovoljan)</v>
      </c>
      <c r="N38" s="211"/>
    </row>
    <row r="39" spans="1:14" ht="13.5" thickBot="1">
      <c r="A39" s="30">
        <f>Spisak!A33</f>
        <v>28</v>
      </c>
      <c r="B39" s="33" t="str">
        <f>CONCATENATE(Spisak!B33,"/",Spisak!C33)</f>
        <v>85/2015</v>
      </c>
      <c r="C39" s="211" t="str">
        <f>Spisak!D33</f>
        <v>Marija Čabarkapa</v>
      </c>
      <c r="D39" s="211"/>
      <c r="E39" s="212"/>
      <c r="F39" s="62">
        <f>SUM(Spisak!E33:H33)</f>
        <v>4</v>
      </c>
      <c r="G39" s="62">
        <f>SUM(Spisak!I33:J33)</f>
        <v>3.3</v>
      </c>
      <c r="H39" s="65">
        <f>Spisak!K33</f>
        <v>12</v>
      </c>
      <c r="I39" s="66">
        <f>Spisak!L33</f>
        <v>33</v>
      </c>
      <c r="J39" s="74">
        <f>Spisak!M33</f>
        <v>13</v>
      </c>
      <c r="K39" s="66">
        <f>Spisak!N33</f>
        <v>0</v>
      </c>
      <c r="L39" s="73">
        <f>Spisak!O33</f>
        <v>53.3</v>
      </c>
      <c r="M39" s="213" t="str">
        <f>'Formular 1'!H41</f>
        <v>E (Dovoljan)</v>
      </c>
      <c r="N39" s="211"/>
    </row>
    <row r="40" spans="1:14" ht="13.5" thickBot="1">
      <c r="A40" s="30">
        <f>Spisak!A34</f>
        <v>29</v>
      </c>
      <c r="B40" s="33" t="str">
        <f>CONCATENATE(Spisak!B34,"/",Spisak!C34)</f>
        <v>95/2015</v>
      </c>
      <c r="C40" s="211" t="str">
        <f>Spisak!D34</f>
        <v>Milica Baštrica</v>
      </c>
      <c r="D40" s="211"/>
      <c r="E40" s="212"/>
      <c r="F40" s="62">
        <f>SUM(Spisak!E34:H34)</f>
        <v>4</v>
      </c>
      <c r="G40" s="62">
        <f>SUM(Spisak!I34:J34)</f>
        <v>3.7</v>
      </c>
      <c r="H40" s="65">
        <f>Spisak!K34</f>
        <v>0</v>
      </c>
      <c r="I40" s="66">
        <f>Spisak!L34</f>
        <v>29</v>
      </c>
      <c r="J40" s="74">
        <f>Spisak!M34</f>
        <v>31</v>
      </c>
      <c r="K40" s="66">
        <f>Spisak!N34</f>
        <v>0</v>
      </c>
      <c r="L40" s="73">
        <f>Spisak!O34</f>
        <v>67.7</v>
      </c>
      <c r="M40" s="213" t="str">
        <f>'Formular 1'!H42</f>
        <v>D (Zadovoljavajući)</v>
      </c>
      <c r="N40" s="211"/>
    </row>
    <row r="41" spans="1:14" ht="13.5" thickBot="1">
      <c r="A41" s="30">
        <f>Spisak!A35</f>
        <v>30</v>
      </c>
      <c r="B41" s="33" t="str">
        <f>CONCATENATE(Spisak!B35,"/",Spisak!C35)</f>
        <v>9025/2015</v>
      </c>
      <c r="C41" s="211" t="str">
        <f>Spisak!D35</f>
        <v>Slavko Kovačević</v>
      </c>
      <c r="D41" s="211"/>
      <c r="E41" s="212"/>
      <c r="F41" s="62">
        <f>SUM(Spisak!E35:H35)</f>
        <v>4</v>
      </c>
      <c r="G41" s="62">
        <f>SUM(Spisak!I35:J35)</f>
        <v>3.3</v>
      </c>
      <c r="H41" s="65">
        <f>Spisak!K35</f>
        <v>37</v>
      </c>
      <c r="I41" s="66">
        <f>Spisak!L35</f>
        <v>0</v>
      </c>
      <c r="J41" s="74">
        <f>Spisak!M35</f>
        <v>30</v>
      </c>
      <c r="K41" s="66">
        <f>Spisak!N35</f>
        <v>36</v>
      </c>
      <c r="L41" s="73">
        <f>Spisak!O35</f>
        <v>80.3</v>
      </c>
      <c r="M41" s="213" t="str">
        <f>'Formular 1'!H43</f>
        <v>B (Vrlodobar)</v>
      </c>
      <c r="N41" s="211"/>
    </row>
    <row r="42" spans="1:14" ht="13.5" thickBot="1">
      <c r="A42" s="30">
        <f>Spisak!A36</f>
        <v>31</v>
      </c>
      <c r="B42" s="33" t="str">
        <f>CONCATENATE(Spisak!B36,"/",Spisak!C36)</f>
        <v>2/2014</v>
      </c>
      <c r="C42" s="211" t="str">
        <f>Spisak!D36</f>
        <v>Vesna Lješević</v>
      </c>
      <c r="D42" s="211"/>
      <c r="E42" s="212"/>
      <c r="F42" s="62">
        <f>SUM(Spisak!E36:H36)</f>
        <v>4</v>
      </c>
      <c r="G42" s="62">
        <f>SUM(Spisak!I36:J36)</f>
        <v>3.5</v>
      </c>
      <c r="H42" s="65">
        <f>Spisak!K36</f>
        <v>0</v>
      </c>
      <c r="I42" s="66">
        <f>Spisak!L36</f>
        <v>12</v>
      </c>
      <c r="J42" s="74">
        <f>Spisak!M36</f>
        <v>2</v>
      </c>
      <c r="K42" s="66">
        <f>Spisak!N36</f>
        <v>7</v>
      </c>
      <c r="L42" s="73">
        <f>Spisak!O36</f>
        <v>26.5</v>
      </c>
      <c r="M42" s="213" t="str">
        <f>'Formular 1'!H44</f>
        <v>F (Nedovoljan)</v>
      </c>
      <c r="N42" s="211"/>
    </row>
    <row r="43" spans="1:14" ht="13.5" thickBot="1">
      <c r="A43" s="30">
        <f>Spisak!A37</f>
        <v>32</v>
      </c>
      <c r="B43" s="33" t="str">
        <f>CONCATENATE(Spisak!B37,"/",Spisak!C37)</f>
        <v>6/2014</v>
      </c>
      <c r="C43" s="211" t="str">
        <f>Spisak!D37</f>
        <v>Ivana Vratnica</v>
      </c>
      <c r="D43" s="211"/>
      <c r="E43" s="212"/>
      <c r="F43" s="62">
        <f>SUM(Spisak!E37:H37)</f>
        <v>0</v>
      </c>
      <c r="G43" s="62">
        <f>SUM(Spisak!I37:J37)</f>
        <v>0</v>
      </c>
      <c r="H43" s="65">
        <f>Spisak!K37</f>
        <v>0</v>
      </c>
      <c r="I43" s="66">
        <f>Spisak!L37</f>
        <v>0</v>
      </c>
      <c r="J43" s="74">
        <f>Spisak!M37</f>
        <v>0</v>
      </c>
      <c r="K43" s="66">
        <f>Spisak!N37</f>
        <v>0</v>
      </c>
      <c r="L43" s="73">
        <f>Spisak!O37</f>
        <v>0</v>
      </c>
      <c r="M43" s="213" t="str">
        <f>'Formular 1'!H45</f>
        <v>F (Nedovoljan)</v>
      </c>
      <c r="N43" s="211"/>
    </row>
    <row r="44" spans="1:14" ht="13.5" thickBot="1">
      <c r="A44" s="30">
        <f>Spisak!A38</f>
        <v>33</v>
      </c>
      <c r="B44" s="33" t="str">
        <f>CONCATENATE(Spisak!B38,"/",Spisak!C38)</f>
        <v>10/2014</v>
      </c>
      <c r="C44" s="211" t="str">
        <f>Spisak!D38</f>
        <v>Danilo Lučić</v>
      </c>
      <c r="D44" s="211"/>
      <c r="E44" s="212"/>
      <c r="F44" s="62">
        <f>SUM(Spisak!E38:H38)</f>
        <v>4</v>
      </c>
      <c r="G44" s="62">
        <f>SUM(Spisak!I38:J38)</f>
        <v>3.3</v>
      </c>
      <c r="H44" s="65">
        <f>Spisak!K38</f>
        <v>0</v>
      </c>
      <c r="I44" s="66">
        <f>Spisak!L38</f>
        <v>18</v>
      </c>
      <c r="J44" s="74">
        <f>Spisak!M38</f>
        <v>5</v>
      </c>
      <c r="K44" s="66">
        <f>Spisak!N38</f>
        <v>5</v>
      </c>
      <c r="L44" s="73">
        <f>Spisak!O38</f>
        <v>30.3</v>
      </c>
      <c r="M44" s="213" t="str">
        <f>'Formular 1'!H46</f>
        <v>F (Nedovoljan)</v>
      </c>
      <c r="N44" s="211"/>
    </row>
    <row r="45" spans="1:14" ht="13.5" thickBot="1">
      <c r="A45" s="30">
        <f>Spisak!A39</f>
        <v>34</v>
      </c>
      <c r="B45" s="33" t="str">
        <f>CONCATENATE(Spisak!B39,"/",Spisak!C39)</f>
        <v>35/2014</v>
      </c>
      <c r="C45" s="211" t="str">
        <f>Spisak!D39</f>
        <v>Jelena Vuković</v>
      </c>
      <c r="D45" s="211"/>
      <c r="E45" s="212"/>
      <c r="F45" s="62">
        <f>SUM(Spisak!E39:H39)</f>
        <v>4</v>
      </c>
      <c r="G45" s="62">
        <f>SUM(Spisak!I39:J39)</f>
        <v>3.7</v>
      </c>
      <c r="H45" s="65">
        <f>Spisak!K39</f>
        <v>32</v>
      </c>
      <c r="I45" s="66">
        <f>Spisak!L39</f>
        <v>0</v>
      </c>
      <c r="J45" s="74">
        <f>Spisak!M39</f>
        <v>7</v>
      </c>
      <c r="K45" s="66">
        <f>Spisak!N39</f>
        <v>21</v>
      </c>
      <c r="L45" s="73">
        <f>Spisak!O39</f>
        <v>60.7</v>
      </c>
      <c r="M45" s="213" t="str">
        <f>'Formular 1'!H47</f>
        <v>D (Zadovoljavajući)</v>
      </c>
      <c r="N45" s="211"/>
    </row>
    <row r="46" spans="1:14" ht="13.5" thickBot="1">
      <c r="A46" s="30">
        <f>Spisak!A40</f>
        <v>35</v>
      </c>
      <c r="B46" s="33" t="str">
        <f>CONCATENATE(Spisak!B40,"/",Spisak!C40)</f>
        <v>53/2014</v>
      </c>
      <c r="C46" s="211" t="str">
        <f>Spisak!D40</f>
        <v>Pavle Krsmanović</v>
      </c>
      <c r="D46" s="211"/>
      <c r="E46" s="212"/>
      <c r="F46" s="62">
        <f>SUM(Spisak!E40:H40)</f>
        <v>4</v>
      </c>
      <c r="G46" s="62">
        <f>SUM(Spisak!I40:J40)</f>
        <v>3.1</v>
      </c>
      <c r="H46" s="65">
        <f>Spisak!K40</f>
        <v>19</v>
      </c>
      <c r="I46" s="66">
        <f>Spisak!L40</f>
        <v>0</v>
      </c>
      <c r="J46" s="74">
        <f>Spisak!M40</f>
        <v>0</v>
      </c>
      <c r="K46" s="66">
        <f>Spisak!N40</f>
        <v>7</v>
      </c>
      <c r="L46" s="73">
        <f>Spisak!O40</f>
        <v>33.1</v>
      </c>
      <c r="M46" s="213" t="str">
        <f>'Formular 1'!H48</f>
        <v>F (Nedovoljan)</v>
      </c>
      <c r="N46" s="211"/>
    </row>
    <row r="47" spans="1:14" ht="13.5" thickBot="1">
      <c r="A47" s="30">
        <f>Spisak!A41</f>
        <v>36</v>
      </c>
      <c r="B47" s="33" t="str">
        <f>CONCATENATE(Spisak!B41,"/",Spisak!C41)</f>
        <v>60/2014</v>
      </c>
      <c r="C47" s="211" t="str">
        <f>Spisak!D41</f>
        <v>Dragana Miladinović</v>
      </c>
      <c r="D47" s="211"/>
      <c r="E47" s="212"/>
      <c r="F47" s="62">
        <f>SUM(Spisak!E41:H41)</f>
        <v>0</v>
      </c>
      <c r="G47" s="62">
        <f>SUM(Spisak!I41:J41)</f>
        <v>0</v>
      </c>
      <c r="H47" s="65">
        <f>Spisak!K41</f>
        <v>0</v>
      </c>
      <c r="I47" s="66">
        <f>Spisak!L41</f>
        <v>0</v>
      </c>
      <c r="J47" s="74">
        <f>Spisak!M41</f>
        <v>0</v>
      </c>
      <c r="K47" s="66">
        <f>Spisak!N41</f>
        <v>0</v>
      </c>
      <c r="L47" s="73">
        <f>Spisak!O41</f>
        <v>0</v>
      </c>
      <c r="M47" s="213" t="str">
        <f>'Formular 1'!H49</f>
        <v>F (Nedovoljan)</v>
      </c>
      <c r="N47" s="211"/>
    </row>
    <row r="48" spans="1:14" ht="13.5" thickBot="1">
      <c r="A48" s="30">
        <f>Spisak!A42</f>
        <v>37</v>
      </c>
      <c r="B48" s="33" t="str">
        <f>CONCATENATE(Spisak!B42,"/",Spisak!C42)</f>
        <v>69/2014</v>
      </c>
      <c r="C48" s="211" t="str">
        <f>Spisak!D42</f>
        <v>Marija Vuković</v>
      </c>
      <c r="D48" s="211"/>
      <c r="E48" s="212"/>
      <c r="F48" s="62">
        <f>SUM(Spisak!E42:H42)</f>
        <v>4</v>
      </c>
      <c r="G48" s="62">
        <f>SUM(Spisak!I42:J42)</f>
        <v>3.3</v>
      </c>
      <c r="H48" s="65">
        <f>Spisak!K42</f>
        <v>0</v>
      </c>
      <c r="I48" s="66">
        <f>Spisak!L42</f>
        <v>15</v>
      </c>
      <c r="J48" s="74">
        <f>Spisak!M42</f>
        <v>0</v>
      </c>
      <c r="K48" s="66">
        <f>Spisak!N42</f>
        <v>21.5</v>
      </c>
      <c r="L48" s="73">
        <f>Spisak!O42</f>
        <v>43.8</v>
      </c>
      <c r="M48" s="213" t="str">
        <f>'Formular 1'!H50</f>
        <v>F (Nedovoljan)</v>
      </c>
      <c r="N48" s="211"/>
    </row>
    <row r="49" spans="1:14" ht="13.5" thickBot="1">
      <c r="A49" s="30">
        <f>Spisak!A43</f>
        <v>38</v>
      </c>
      <c r="B49" s="33" t="str">
        <f>CONCATENATE(Spisak!B43,"/",Spisak!C43)</f>
        <v>70/2014</v>
      </c>
      <c r="C49" s="211" t="str">
        <f>Spisak!D43</f>
        <v>Anđela Spasojević</v>
      </c>
      <c r="D49" s="211"/>
      <c r="E49" s="212"/>
      <c r="F49" s="62">
        <f>SUM(Spisak!E43:H43)</f>
        <v>3</v>
      </c>
      <c r="G49" s="62">
        <f>SUM(Spisak!I43:J43)</f>
        <v>3.7</v>
      </c>
      <c r="H49" s="65">
        <f>Spisak!K43</f>
        <v>11</v>
      </c>
      <c r="I49" s="66">
        <f>Spisak!L43</f>
        <v>15</v>
      </c>
      <c r="J49" s="74">
        <f>Spisak!M43</f>
        <v>0</v>
      </c>
      <c r="K49" s="66">
        <f>Spisak!N43</f>
        <v>0</v>
      </c>
      <c r="L49" s="73">
        <f>Spisak!O43</f>
        <v>21.7</v>
      </c>
      <c r="M49" s="213" t="str">
        <f>'Formular 1'!H51</f>
        <v>F (Nedovoljan)</v>
      </c>
      <c r="N49" s="211"/>
    </row>
    <row r="50" spans="1:14" ht="13.5" thickBot="1">
      <c r="A50" s="30">
        <f>Spisak!A44</f>
        <v>39</v>
      </c>
      <c r="B50" s="33" t="str">
        <f>CONCATENATE(Spisak!B44,"/",Spisak!C44)</f>
        <v>73/2014</v>
      </c>
      <c r="C50" s="211" t="str">
        <f>Spisak!D44</f>
        <v>Stefan Tomović</v>
      </c>
      <c r="D50" s="211"/>
      <c r="E50" s="212"/>
      <c r="F50" s="62">
        <f>SUM(Spisak!E44:H44)</f>
        <v>1</v>
      </c>
      <c r="G50" s="62">
        <f>SUM(Spisak!I44:J44)</f>
        <v>3.1</v>
      </c>
      <c r="H50" s="65">
        <f>Spisak!K44</f>
        <v>13</v>
      </c>
      <c r="I50" s="66">
        <f>Spisak!L44</f>
        <v>13</v>
      </c>
      <c r="J50" s="74">
        <f>Spisak!M44</f>
        <v>0</v>
      </c>
      <c r="K50" s="66">
        <f>Spisak!N44</f>
        <v>0</v>
      </c>
      <c r="L50" s="73">
        <f>Spisak!O44</f>
        <v>17.1</v>
      </c>
      <c r="M50" s="213" t="str">
        <f>'Formular 1'!H52</f>
        <v>F (Nedovoljan)</v>
      </c>
      <c r="N50" s="211"/>
    </row>
    <row r="51" spans="1:14" ht="13.5" thickBot="1">
      <c r="A51" s="30">
        <f>Spisak!A45</f>
        <v>40</v>
      </c>
      <c r="B51" s="33" t="str">
        <f>CONCATENATE(Spisak!B45,"/",Spisak!C45)</f>
        <v>89/2014</v>
      </c>
      <c r="C51" s="211" t="str">
        <f>Spisak!D45</f>
        <v>Mia Mišković</v>
      </c>
      <c r="D51" s="211"/>
      <c r="E51" s="212"/>
      <c r="F51" s="62">
        <f>SUM(Spisak!E45:H45)</f>
        <v>2</v>
      </c>
      <c r="G51" s="62">
        <f>SUM(Spisak!I45:J45)</f>
        <v>3.7</v>
      </c>
      <c r="H51" s="65">
        <f>Spisak!K45</f>
        <v>0</v>
      </c>
      <c r="I51" s="66">
        <f>Spisak!L45</f>
        <v>1</v>
      </c>
      <c r="J51" s="74">
        <f>Spisak!M45</f>
        <v>0</v>
      </c>
      <c r="K51" s="66">
        <f>Spisak!N45</f>
        <v>0</v>
      </c>
      <c r="L51" s="73">
        <f>Spisak!O45</f>
        <v>6.7</v>
      </c>
      <c r="M51" s="213" t="str">
        <f>'Formular 1'!H53</f>
        <v>F (Nedovoljan)</v>
      </c>
      <c r="N51" s="211"/>
    </row>
    <row r="52" spans="1:14" ht="13.5" thickBot="1">
      <c r="A52" s="30">
        <f>Spisak!A46</f>
        <v>41</v>
      </c>
      <c r="B52" s="33" t="str">
        <f>CONCATENATE(Spisak!B46,"/",Spisak!C46)</f>
        <v>95/2014</v>
      </c>
      <c r="C52" s="211" t="str">
        <f>Spisak!D46</f>
        <v>Jasmin Gutić</v>
      </c>
      <c r="D52" s="211"/>
      <c r="E52" s="212"/>
      <c r="F52" s="62">
        <f>SUM(Spisak!E46:H46)</f>
        <v>1</v>
      </c>
      <c r="G52" s="62">
        <f>SUM(Spisak!I46:J46)</f>
        <v>0</v>
      </c>
      <c r="H52" s="65">
        <f>Spisak!K46</f>
        <v>0</v>
      </c>
      <c r="I52" s="66">
        <f>Spisak!L46</f>
        <v>0</v>
      </c>
      <c r="J52" s="74">
        <f>Spisak!M46</f>
        <v>0</v>
      </c>
      <c r="K52" s="66">
        <f>Spisak!N46</f>
        <v>0</v>
      </c>
      <c r="L52" s="73">
        <f>Spisak!O46</f>
        <v>1</v>
      </c>
      <c r="M52" s="213" t="str">
        <f>'Formular 1'!H54</f>
        <v>F (Nedovoljan)</v>
      </c>
      <c r="N52" s="211"/>
    </row>
    <row r="53" spans="1:14" ht="13.5" thickBot="1">
      <c r="A53" s="30">
        <f>Spisak!A47</f>
        <v>42</v>
      </c>
      <c r="B53" s="33" t="str">
        <f>CONCATENATE(Spisak!B47,"/",Spisak!C47)</f>
        <v>26/2013</v>
      </c>
      <c r="C53" s="211" t="str">
        <f>Spisak!D47</f>
        <v>Nikola Zirojević</v>
      </c>
      <c r="D53" s="211"/>
      <c r="E53" s="212"/>
      <c r="F53" s="62">
        <f>SUM(Spisak!E47:H47)</f>
        <v>1</v>
      </c>
      <c r="G53" s="62">
        <f>SUM(Spisak!I47:J47)</f>
        <v>3.3</v>
      </c>
      <c r="H53" s="65">
        <f>Spisak!K47</f>
        <v>0</v>
      </c>
      <c r="I53" s="66">
        <f>Spisak!L47</f>
        <v>0</v>
      </c>
      <c r="J53" s="74">
        <f>Spisak!M47</f>
        <v>0</v>
      </c>
      <c r="K53" s="66">
        <f>Spisak!N47</f>
        <v>0</v>
      </c>
      <c r="L53" s="73">
        <f>Spisak!O47</f>
        <v>4.3</v>
      </c>
      <c r="M53" s="213" t="str">
        <f>'Formular 1'!H55</f>
        <v>F (Nedovoljan)</v>
      </c>
      <c r="N53" s="211"/>
    </row>
    <row r="54" spans="1:14" ht="13.5" thickBot="1">
      <c r="A54" s="30">
        <f>Spisak!A48</f>
        <v>43</v>
      </c>
      <c r="B54" s="33" t="str">
        <f>CONCATENATE(Spisak!B48,"/",Spisak!C48)</f>
        <v>30/2013</v>
      </c>
      <c r="C54" s="211" t="str">
        <f>Spisak!D48</f>
        <v>Ivona Vranić</v>
      </c>
      <c r="D54" s="211"/>
      <c r="E54" s="212"/>
      <c r="F54" s="62">
        <f>SUM(Spisak!E48:H48)</f>
        <v>3</v>
      </c>
      <c r="G54" s="62">
        <f>SUM(Spisak!I48:J48)</f>
        <v>3.5</v>
      </c>
      <c r="H54" s="65">
        <f>Spisak!K48</f>
        <v>23</v>
      </c>
      <c r="I54" s="66">
        <f>Spisak!L48</f>
        <v>0</v>
      </c>
      <c r="J54" s="74">
        <f>Spisak!M48</f>
        <v>0</v>
      </c>
      <c r="K54" s="66">
        <f>Spisak!N48</f>
        <v>10</v>
      </c>
      <c r="L54" s="73">
        <f>Spisak!O48</f>
        <v>39.5</v>
      </c>
      <c r="M54" s="213" t="str">
        <f>'Formular 1'!H56</f>
        <v>F (Nedovoljan)</v>
      </c>
      <c r="N54" s="211"/>
    </row>
    <row r="55" spans="1:14" ht="13.5" thickBot="1">
      <c r="A55" s="30">
        <f>Spisak!A49</f>
        <v>44</v>
      </c>
      <c r="B55" s="33" t="str">
        <f>CONCATENATE(Spisak!B49,"/",Spisak!C49)</f>
        <v>52/2013</v>
      </c>
      <c r="C55" s="211" t="str">
        <f>Spisak!D49</f>
        <v>Jovan Đurković</v>
      </c>
      <c r="D55" s="211"/>
      <c r="E55" s="212"/>
      <c r="F55" s="62">
        <f>SUM(Spisak!E49:H49)</f>
        <v>2</v>
      </c>
      <c r="G55" s="62">
        <f>SUM(Spisak!I49:J49)</f>
        <v>0</v>
      </c>
      <c r="H55" s="65">
        <f>Spisak!K49</f>
        <v>0</v>
      </c>
      <c r="I55" s="66">
        <f>Spisak!L49</f>
        <v>6</v>
      </c>
      <c r="J55" s="74">
        <f>Spisak!M49</f>
        <v>0</v>
      </c>
      <c r="K55" s="66">
        <f>Spisak!N49</f>
        <v>6</v>
      </c>
      <c r="L55" s="73">
        <f>Spisak!O49</f>
        <v>14</v>
      </c>
      <c r="M55" s="213" t="str">
        <f>'Formular 1'!H57</f>
        <v>F (Nedovoljan)</v>
      </c>
      <c r="N55" s="211"/>
    </row>
    <row r="56" spans="1:14" ht="13.5" thickBot="1">
      <c r="A56" s="30">
        <f>Spisak!A50</f>
        <v>45</v>
      </c>
      <c r="B56" s="33" t="str">
        <f>CONCATENATE(Spisak!B50,"/",Spisak!C50)</f>
        <v>62/2013</v>
      </c>
      <c r="C56" s="211" t="str">
        <f>Spisak!D50</f>
        <v>Ivana Nišavić</v>
      </c>
      <c r="D56" s="211"/>
      <c r="E56" s="212"/>
      <c r="F56" s="62">
        <f>SUM(Spisak!E50:H50)</f>
        <v>4</v>
      </c>
      <c r="G56" s="62">
        <f>SUM(Spisak!I50:J50)</f>
        <v>3.3</v>
      </c>
      <c r="H56" s="65">
        <f>Spisak!K50</f>
        <v>20</v>
      </c>
      <c r="I56" s="66">
        <f>Spisak!L50</f>
        <v>0</v>
      </c>
      <c r="J56" s="74">
        <f>Spisak!M50</f>
        <v>10</v>
      </c>
      <c r="K56" s="66">
        <f>Spisak!N50</f>
        <v>11</v>
      </c>
      <c r="L56" s="73">
        <f>Spisak!O50</f>
        <v>38.3</v>
      </c>
      <c r="M56" s="213" t="str">
        <f>'Formular 1'!H58</f>
        <v>F (Nedovoljan)</v>
      </c>
      <c r="N56" s="211"/>
    </row>
    <row r="57" spans="1:14" ht="13.5" thickBot="1">
      <c r="A57" s="30">
        <f>Spisak!A51</f>
        <v>46</v>
      </c>
      <c r="B57" s="33" t="str">
        <f>CONCATENATE(Spisak!B51,"/",Spisak!C51)</f>
        <v>75/2013</v>
      </c>
      <c r="C57" s="211" t="str">
        <f>Spisak!D51</f>
        <v>Vladan Svrkota</v>
      </c>
      <c r="D57" s="211"/>
      <c r="E57" s="212"/>
      <c r="F57" s="62">
        <f>SUM(Spisak!E51:H51)</f>
        <v>3</v>
      </c>
      <c r="G57" s="62">
        <f>SUM(Spisak!I51:J51)</f>
        <v>3.5</v>
      </c>
      <c r="H57" s="65">
        <f>Spisak!K51</f>
        <v>24</v>
      </c>
      <c r="I57" s="66">
        <f>Spisak!L51</f>
        <v>0</v>
      </c>
      <c r="J57" s="74">
        <f>Spisak!M51</f>
        <v>13</v>
      </c>
      <c r="K57" s="66">
        <f>Spisak!N51</f>
        <v>10</v>
      </c>
      <c r="L57" s="73">
        <f>Spisak!O51</f>
        <v>40.5</v>
      </c>
      <c r="M57" s="213" t="str">
        <f>'Formular 1'!H59</f>
        <v>F (Nedovoljan)</v>
      </c>
      <c r="N57" s="211"/>
    </row>
    <row r="58" spans="1:14" ht="13.5" thickBot="1">
      <c r="A58" s="30">
        <f>Spisak!A52</f>
        <v>47</v>
      </c>
      <c r="B58" s="33" t="str">
        <f>CONCATENATE(Spisak!B52,"/",Spisak!C52)</f>
        <v>76/2013</v>
      </c>
      <c r="C58" s="211" t="str">
        <f>Spisak!D52</f>
        <v>Vladimir Mrdak</v>
      </c>
      <c r="D58" s="211"/>
      <c r="E58" s="212"/>
      <c r="F58" s="62">
        <f>SUM(Spisak!E52:H52)</f>
        <v>1</v>
      </c>
      <c r="G58" s="62">
        <f>SUM(Spisak!I52:J52)</f>
        <v>3.3</v>
      </c>
      <c r="H58" s="65">
        <f>Spisak!K52</f>
        <v>0</v>
      </c>
      <c r="I58" s="66">
        <f>Spisak!L52</f>
        <v>0</v>
      </c>
      <c r="J58" s="74">
        <f>Spisak!M52</f>
        <v>0</v>
      </c>
      <c r="K58" s="66">
        <f>Spisak!N52</f>
        <v>0</v>
      </c>
      <c r="L58" s="73">
        <f>Spisak!O52</f>
        <v>4.3</v>
      </c>
      <c r="M58" s="213" t="str">
        <f>'Formular 1'!H60</f>
        <v>F (Nedovoljan)</v>
      </c>
      <c r="N58" s="211"/>
    </row>
    <row r="59" spans="1:14" ht="13.5" thickBot="1">
      <c r="A59" s="30">
        <f>Spisak!A53</f>
        <v>48</v>
      </c>
      <c r="B59" s="33" t="str">
        <f>CONCATENATE(Spisak!B53,"/",Spisak!C53)</f>
        <v>80/2013</v>
      </c>
      <c r="C59" s="211" t="str">
        <f>Spisak!D53</f>
        <v>Kristina Šaranović</v>
      </c>
      <c r="D59" s="211"/>
      <c r="E59" s="212"/>
      <c r="F59" s="62">
        <f>SUM(Spisak!E53:H53)</f>
        <v>0</v>
      </c>
      <c r="G59" s="62">
        <f>SUM(Spisak!I53:J53)</f>
        <v>0</v>
      </c>
      <c r="H59" s="65">
        <f>Spisak!K53</f>
        <v>18</v>
      </c>
      <c r="I59" s="66">
        <f>Spisak!L53</f>
        <v>0</v>
      </c>
      <c r="J59" s="74">
        <f>Spisak!M53</f>
        <v>0</v>
      </c>
      <c r="K59" s="66">
        <f>Spisak!N53</f>
        <v>0</v>
      </c>
      <c r="L59" s="73">
        <f>Spisak!O53</f>
        <v>18</v>
      </c>
      <c r="M59" s="213" t="str">
        <f>'Formular 1'!H61</f>
        <v>F (Nedovoljan)</v>
      </c>
      <c r="N59" s="211"/>
    </row>
    <row r="60" spans="1:14" ht="13.5" thickBot="1">
      <c r="A60" s="30">
        <f>Spisak!A54</f>
        <v>49</v>
      </c>
      <c r="B60" s="33" t="str">
        <f>CONCATENATE(Spisak!B54,"/",Spisak!C54)</f>
        <v>34/2012</v>
      </c>
      <c r="C60" s="211" t="str">
        <f>Spisak!D54</f>
        <v>Almedina Kaluđerović</v>
      </c>
      <c r="D60" s="211"/>
      <c r="E60" s="212"/>
      <c r="F60" s="62">
        <f>SUM(Spisak!E54:H54)</f>
        <v>4</v>
      </c>
      <c r="G60" s="62">
        <f>SUM(Spisak!I54:J54)</f>
        <v>3.7</v>
      </c>
      <c r="H60" s="65">
        <f>Spisak!K54</f>
        <v>30</v>
      </c>
      <c r="I60" s="66">
        <f>Spisak!L54</f>
        <v>0</v>
      </c>
      <c r="J60" s="74">
        <f>Spisak!M54</f>
        <v>14</v>
      </c>
      <c r="K60" s="66">
        <f>Spisak!N54</f>
        <v>0</v>
      </c>
      <c r="L60" s="73">
        <f>Spisak!O54</f>
        <v>51.7</v>
      </c>
      <c r="M60" s="213" t="str">
        <f>'Formular 1'!H62</f>
        <v>E (Dovoljan)</v>
      </c>
      <c r="N60" s="211"/>
    </row>
    <row r="61" spans="1:14" ht="13.5" thickBot="1">
      <c r="A61" s="30">
        <f>Spisak!A55</f>
        <v>50</v>
      </c>
      <c r="B61" s="33" t="str">
        <f>CONCATENATE(Spisak!B55,"/",Spisak!C55)</f>
        <v>46/2012</v>
      </c>
      <c r="C61" s="211" t="str">
        <f>Spisak!D55</f>
        <v>Vladimir Vuletić</v>
      </c>
      <c r="D61" s="211"/>
      <c r="E61" s="212"/>
      <c r="F61" s="62">
        <f>SUM(Spisak!E55:H55)</f>
        <v>0</v>
      </c>
      <c r="G61" s="62">
        <f>SUM(Spisak!I55:J55)</f>
        <v>0</v>
      </c>
      <c r="H61" s="65">
        <f>Spisak!K55</f>
        <v>0</v>
      </c>
      <c r="I61" s="66">
        <f>Spisak!L55</f>
        <v>0</v>
      </c>
      <c r="J61" s="74">
        <f>Spisak!M55</f>
        <v>0</v>
      </c>
      <c r="K61" s="66">
        <f>Spisak!N55</f>
        <v>0</v>
      </c>
      <c r="L61" s="73">
        <f>Spisak!O55</f>
        <v>0</v>
      </c>
      <c r="M61" s="213" t="str">
        <f>'Formular 1'!H63</f>
        <v>F (Nedovoljan)</v>
      </c>
      <c r="N61" s="211"/>
    </row>
    <row r="62" spans="1:14" ht="13.5" thickBot="1">
      <c r="A62" s="30">
        <f>Spisak!A56</f>
        <v>51</v>
      </c>
      <c r="B62" s="33" t="str">
        <f>CONCATENATE(Spisak!B56,"/",Spisak!C56)</f>
        <v>68/2012</v>
      </c>
      <c r="C62" s="211" t="str">
        <f>Spisak!D56</f>
        <v>Eldin Krčiković</v>
      </c>
      <c r="D62" s="211"/>
      <c r="E62" s="212"/>
      <c r="F62" s="62">
        <f>SUM(Spisak!E56:H56)</f>
        <v>0</v>
      </c>
      <c r="G62" s="62">
        <f>SUM(Spisak!I56:J56)</f>
        <v>0</v>
      </c>
      <c r="H62" s="65">
        <f>Spisak!K56</f>
        <v>0</v>
      </c>
      <c r="I62" s="66">
        <f>Spisak!L56</f>
        <v>0</v>
      </c>
      <c r="J62" s="74">
        <f>Spisak!M56</f>
        <v>0</v>
      </c>
      <c r="K62" s="66">
        <f>Spisak!N56</f>
        <v>0</v>
      </c>
      <c r="L62" s="73">
        <f>Spisak!O56</f>
        <v>0</v>
      </c>
      <c r="M62" s="213" t="str">
        <f>'Formular 1'!H64</f>
        <v>F (Nedovoljan)</v>
      </c>
      <c r="N62" s="211"/>
    </row>
    <row r="63" spans="1:14" ht="13.5" thickBot="1">
      <c r="A63" s="30">
        <f>Spisak!A57</f>
        <v>52</v>
      </c>
      <c r="B63" s="33" t="str">
        <f>CONCATENATE(Spisak!B57,"/",Spisak!C57)</f>
        <v>70/2012</v>
      </c>
      <c r="C63" s="211" t="str">
        <f>Spisak!D57</f>
        <v>Vladimir Vujošević</v>
      </c>
      <c r="D63" s="211"/>
      <c r="E63" s="212"/>
      <c r="F63" s="62">
        <f>SUM(Spisak!E57:H57)</f>
        <v>0</v>
      </c>
      <c r="G63" s="62">
        <f>SUM(Spisak!I57:J57)</f>
        <v>0</v>
      </c>
      <c r="H63" s="65">
        <f>Spisak!K57</f>
        <v>0</v>
      </c>
      <c r="I63" s="66">
        <f>Spisak!L57</f>
        <v>0</v>
      </c>
      <c r="J63" s="74">
        <f>Spisak!M57</f>
        <v>0</v>
      </c>
      <c r="K63" s="66">
        <f>Spisak!N57</f>
        <v>0</v>
      </c>
      <c r="L63" s="73">
        <f>Spisak!O57</f>
        <v>0</v>
      </c>
      <c r="M63" s="213" t="str">
        <f>'Formular 1'!H65</f>
        <v>F (Nedovoljan)</v>
      </c>
      <c r="N63" s="211"/>
    </row>
    <row r="64" spans="1:14" ht="13.5" thickBot="1">
      <c r="A64" s="30">
        <f>Spisak!A58</f>
        <v>53</v>
      </c>
      <c r="B64" s="33" t="str">
        <f>CONCATENATE(Spisak!B58,"/",Spisak!C58)</f>
        <v>71/2011</v>
      </c>
      <c r="C64" s="211" t="str">
        <f>Spisak!D58</f>
        <v>Igor Čarapić</v>
      </c>
      <c r="D64" s="211"/>
      <c r="E64" s="212"/>
      <c r="F64" s="62">
        <f>SUM(Spisak!E58:H58)</f>
        <v>4</v>
      </c>
      <c r="G64" s="62">
        <f>SUM(Spisak!I58:J58)</f>
        <v>3.2</v>
      </c>
      <c r="H64" s="65">
        <f>Spisak!K58</f>
        <v>20</v>
      </c>
      <c r="I64" s="66">
        <f>Spisak!L58</f>
        <v>0</v>
      </c>
      <c r="J64" s="74">
        <f>Spisak!M58</f>
        <v>8</v>
      </c>
      <c r="K64" s="66">
        <f>Spisak!N58</f>
        <v>16</v>
      </c>
      <c r="L64" s="73">
        <f>Spisak!O58</f>
        <v>43.2</v>
      </c>
      <c r="M64" s="213" t="str">
        <f>'Formular 1'!H66</f>
        <v>F (Nedovoljan)</v>
      </c>
      <c r="N64" s="211"/>
    </row>
    <row r="65" spans="1:14" ht="12.75">
      <c r="A65" s="30">
        <f>Spisak!A59</f>
        <v>54</v>
      </c>
      <c r="B65" s="33" t="str">
        <f>CONCATENATE(Spisak!B59,"/",Spisak!C59)</f>
        <v>76/2011</v>
      </c>
      <c r="C65" s="211" t="str">
        <f>Spisak!D59</f>
        <v>Nikola Radonjić</v>
      </c>
      <c r="D65" s="211"/>
      <c r="E65" s="212"/>
      <c r="F65" s="62">
        <f>SUM(Spisak!E59:H59)</f>
        <v>0</v>
      </c>
      <c r="G65" s="62">
        <f>SUM(Spisak!I59:J59)</f>
        <v>0</v>
      </c>
      <c r="H65" s="65">
        <f>Spisak!K59</f>
        <v>0</v>
      </c>
      <c r="I65" s="66">
        <f>Spisak!L59</f>
        <v>0</v>
      </c>
      <c r="J65" s="74">
        <f>Spisak!M59</f>
        <v>0</v>
      </c>
      <c r="K65" s="66">
        <f>Spisak!N59</f>
        <v>0</v>
      </c>
      <c r="L65" s="73">
        <f>Spisak!O59</f>
        <v>0</v>
      </c>
      <c r="M65" s="213" t="str">
        <f>'Formular 1'!H67</f>
        <v>F (Nedovoljan)</v>
      </c>
      <c r="N65" s="211"/>
    </row>
    <row r="67" spans="3:11" ht="12.75">
      <c r="C67" s="25"/>
      <c r="D67" s="25"/>
      <c r="E67" s="25"/>
      <c r="K67" s="26" t="s">
        <v>31</v>
      </c>
    </row>
    <row r="68" spans="3:5" ht="12.75">
      <c r="C68" s="25"/>
      <c r="D68" s="25"/>
      <c r="E68" s="25"/>
    </row>
    <row r="69" spans="1:11" ht="12.75">
      <c r="A69" s="27" t="s">
        <v>32</v>
      </c>
      <c r="C69" s="25"/>
      <c r="D69" s="25"/>
      <c r="E69" s="25"/>
      <c r="K69" t="s">
        <v>21</v>
      </c>
    </row>
    <row r="70" spans="3:5" ht="12.75">
      <c r="C70" s="25"/>
      <c r="D70" s="25"/>
      <c r="E70" s="25"/>
    </row>
    <row r="71" spans="3:5" ht="12.75">
      <c r="C71" s="25"/>
      <c r="D71" s="25"/>
      <c r="E71" s="25"/>
    </row>
  </sheetData>
  <sheetProtection/>
  <mergeCells count="122">
    <mergeCell ref="C64:E64"/>
    <mergeCell ref="M64:N64"/>
    <mergeCell ref="C65:E65"/>
    <mergeCell ref="M65:N65"/>
    <mergeCell ref="C62:E62"/>
    <mergeCell ref="M62:N62"/>
    <mergeCell ref="C63:E63"/>
    <mergeCell ref="M63:N63"/>
    <mergeCell ref="C60:E60"/>
    <mergeCell ref="M60:N60"/>
    <mergeCell ref="C61:E61"/>
    <mergeCell ref="M61:N61"/>
    <mergeCell ref="C58:E58"/>
    <mergeCell ref="M58:N58"/>
    <mergeCell ref="C59:E59"/>
    <mergeCell ref="M59:N59"/>
    <mergeCell ref="C56:E56"/>
    <mergeCell ref="M56:N56"/>
    <mergeCell ref="C57:E57"/>
    <mergeCell ref="M57:N57"/>
    <mergeCell ref="C49:E49"/>
    <mergeCell ref="M49:N49"/>
    <mergeCell ref="C50:E50"/>
    <mergeCell ref="M50:N50"/>
    <mergeCell ref="C51:E51"/>
    <mergeCell ref="M51:N51"/>
    <mergeCell ref="L3:N4"/>
    <mergeCell ref="F9:K9"/>
    <mergeCell ref="M9:N11"/>
    <mergeCell ref="J10:K10"/>
    <mergeCell ref="L9:L11"/>
    <mergeCell ref="I5:L7"/>
    <mergeCell ref="A3:I4"/>
    <mergeCell ref="A5:E7"/>
    <mergeCell ref="F5:H7"/>
    <mergeCell ref="M12:N12"/>
    <mergeCell ref="C12:E12"/>
    <mergeCell ref="A9:A11"/>
    <mergeCell ref="B9:B11"/>
    <mergeCell ref="C9:E11"/>
    <mergeCell ref="H10:I10"/>
    <mergeCell ref="C15:E15"/>
    <mergeCell ref="M18:N18"/>
    <mergeCell ref="M19:N19"/>
    <mergeCell ref="M15:N15"/>
    <mergeCell ref="C16:E16"/>
    <mergeCell ref="C17:E17"/>
    <mergeCell ref="C18:E18"/>
    <mergeCell ref="M20:N20"/>
    <mergeCell ref="M16:N16"/>
    <mergeCell ref="M17:N17"/>
    <mergeCell ref="C20:E20"/>
    <mergeCell ref="M5:N7"/>
    <mergeCell ref="C14:E14"/>
    <mergeCell ref="M14:N14"/>
    <mergeCell ref="C19:E19"/>
    <mergeCell ref="C13:E13"/>
    <mergeCell ref="M13:N13"/>
    <mergeCell ref="C21:E21"/>
    <mergeCell ref="M21:N21"/>
    <mergeCell ref="C22:E22"/>
    <mergeCell ref="M22:N22"/>
    <mergeCell ref="C23:E23"/>
    <mergeCell ref="M23:N23"/>
    <mergeCell ref="C24:E24"/>
    <mergeCell ref="M24:N24"/>
    <mergeCell ref="C25:E25"/>
    <mergeCell ref="M25:N25"/>
    <mergeCell ref="C26:E26"/>
    <mergeCell ref="M26:N26"/>
    <mergeCell ref="C27:E27"/>
    <mergeCell ref="M27:N27"/>
    <mergeCell ref="C28:E28"/>
    <mergeCell ref="M28:N28"/>
    <mergeCell ref="C29:E29"/>
    <mergeCell ref="M29:N29"/>
    <mergeCell ref="C30:E30"/>
    <mergeCell ref="M30:N30"/>
    <mergeCell ref="C31:E31"/>
    <mergeCell ref="M31:N31"/>
    <mergeCell ref="C32:E32"/>
    <mergeCell ref="M32:N32"/>
    <mergeCell ref="C33:E33"/>
    <mergeCell ref="M33:N33"/>
    <mergeCell ref="C34:E34"/>
    <mergeCell ref="M34:N34"/>
    <mergeCell ref="C36:E36"/>
    <mergeCell ref="M36:N36"/>
    <mergeCell ref="C35:E35"/>
    <mergeCell ref="M35:N35"/>
    <mergeCell ref="C37:E37"/>
    <mergeCell ref="M37:N37"/>
    <mergeCell ref="M41:N41"/>
    <mergeCell ref="C38:E38"/>
    <mergeCell ref="M38:N38"/>
    <mergeCell ref="C39:E39"/>
    <mergeCell ref="M39:N39"/>
    <mergeCell ref="C40:E40"/>
    <mergeCell ref="M40:N40"/>
    <mergeCell ref="C41:E41"/>
    <mergeCell ref="C48:E48"/>
    <mergeCell ref="M48:N48"/>
    <mergeCell ref="C46:E46"/>
    <mergeCell ref="M46:N46"/>
    <mergeCell ref="C47:E47"/>
    <mergeCell ref="M47:N47"/>
    <mergeCell ref="C44:E44"/>
    <mergeCell ref="M44:N44"/>
    <mergeCell ref="C45:E45"/>
    <mergeCell ref="M45:N45"/>
    <mergeCell ref="C42:E42"/>
    <mergeCell ref="M42:N42"/>
    <mergeCell ref="C43:E43"/>
    <mergeCell ref="M43:N43"/>
    <mergeCell ref="C55:E55"/>
    <mergeCell ref="M55:N55"/>
    <mergeCell ref="C52:E52"/>
    <mergeCell ref="M52:N52"/>
    <mergeCell ref="C53:E53"/>
    <mergeCell ref="M53:N53"/>
    <mergeCell ref="C54:E54"/>
    <mergeCell ref="M54:N54"/>
  </mergeCells>
  <printOptions horizontalCentered="1"/>
  <pageMargins left="0" right="0" top="0" bottom="0" header="0" footer="0"/>
  <pageSetup horizontalDpi="600" verticalDpi="600" orientation="landscape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17.28125" style="0" bestFit="1" customWidth="1"/>
  </cols>
  <sheetData>
    <row r="1" spans="1:6" ht="15.75">
      <c r="A1" s="44" t="s">
        <v>36</v>
      </c>
      <c r="B1" s="44" t="s">
        <v>37</v>
      </c>
      <c r="C1" s="45" t="s">
        <v>38</v>
      </c>
      <c r="D1" s="45" t="s">
        <v>39</v>
      </c>
      <c r="E1" s="45" t="s">
        <v>40</v>
      </c>
      <c r="F1" s="45" t="s">
        <v>41</v>
      </c>
    </row>
    <row r="2" spans="1:6" ht="12.75">
      <c r="A2" s="46"/>
      <c r="B2" s="46"/>
      <c r="C2" s="45" t="b">
        <f>Spisak!H6&lt;&gt;""</f>
        <v>0</v>
      </c>
      <c r="D2" s="45" t="b">
        <f>Spisak!H6&gt;=11</f>
        <v>0</v>
      </c>
      <c r="E2" s="45" t="b">
        <f>AND(Spisak!H6&lt;0.1*22,Spisak!H6&lt;&gt;"")</f>
        <v>0</v>
      </c>
      <c r="F2" s="45" t="b">
        <f>Spisak!H6&gt;=0.9*22</f>
        <v>0</v>
      </c>
    </row>
    <row r="3" spans="3:6" ht="12.75">
      <c r="C3" s="47">
        <f>DCOUNTA(Spisak!$A$5:$O$164,Spisak!$H$5,C1:C2)</f>
        <v>34</v>
      </c>
      <c r="D3" s="47">
        <f>DCOUNTA(Spisak!$A$5:$O$164,Spisak!$H$5,D1:D2)</f>
        <v>0</v>
      </c>
      <c r="E3" s="47">
        <f>DCOUNTA(Spisak!$A$5:$O$2164,Spisak!$H$5,E1:E2)</f>
        <v>34</v>
      </c>
      <c r="F3" s="47">
        <f>DCOUNTA(Spisak!$A$5:$O$164,Spisak!$H$5,F1:F2)</f>
        <v>0</v>
      </c>
    </row>
    <row r="7" spans="1:6" ht="15.75">
      <c r="A7" s="44" t="s">
        <v>36</v>
      </c>
      <c r="B7" s="44" t="s">
        <v>42</v>
      </c>
      <c r="C7" s="45" t="s">
        <v>38</v>
      </c>
      <c r="D7" s="45" t="s">
        <v>39</v>
      </c>
      <c r="E7" s="45" t="s">
        <v>40</v>
      </c>
      <c r="F7" s="45" t="s">
        <v>41</v>
      </c>
    </row>
    <row r="8" spans="1:6" ht="12.75">
      <c r="A8" s="46"/>
      <c r="B8" s="46"/>
      <c r="C8" s="45" t="b">
        <f>Spisak!K6&lt;&gt;""</f>
        <v>0</v>
      </c>
      <c r="D8" s="45" t="b">
        <f>Spisak!K6&gt;=11</f>
        <v>0</v>
      </c>
      <c r="E8" s="45" t="b">
        <f>AND(Spisak!K6&lt;0.1*22,Spisak!K6&lt;&gt;"")</f>
        <v>0</v>
      </c>
      <c r="F8" s="45" t="b">
        <f>Spisak!K6&gt;=0.9*22</f>
        <v>0</v>
      </c>
    </row>
    <row r="9" spans="3:6" ht="12.75">
      <c r="C9" s="47">
        <f>DCOUNTA(Spisak!$A$5:$O$164,Spisak!$K$5,C7:C8)</f>
        <v>28</v>
      </c>
      <c r="D9" s="47">
        <f>DCOUNTA(Spisak!$A$5:$O$164,Spisak!$K$5,D7:D8)</f>
        <v>26</v>
      </c>
      <c r="E9" s="47">
        <f>DCOUNTA(Spisak!$A$5:$O$164,Spisak!$K$5,E7:E8)</f>
        <v>1</v>
      </c>
      <c r="F9" s="47">
        <f>DCOUNTA(Spisak!$A$5:$O$164,Spisak!$K$5,F7:F8)</f>
        <v>18</v>
      </c>
    </row>
    <row r="12" spans="4:8" ht="12.75">
      <c r="D12" s="49"/>
      <c r="E12" s="49"/>
      <c r="F12" s="49"/>
      <c r="G12" s="49"/>
      <c r="H12" s="48"/>
    </row>
    <row r="13" spans="1:9" ht="15.75">
      <c r="A13" s="44" t="s">
        <v>36</v>
      </c>
      <c r="B13" s="44" t="s">
        <v>4</v>
      </c>
      <c r="C13" s="45" t="s">
        <v>38</v>
      </c>
      <c r="D13" s="45" t="s">
        <v>10</v>
      </c>
      <c r="E13" s="45" t="s">
        <v>0</v>
      </c>
      <c r="F13" s="45" t="s">
        <v>1</v>
      </c>
      <c r="G13" s="45" t="s">
        <v>6</v>
      </c>
      <c r="H13" s="45" t="s">
        <v>11</v>
      </c>
      <c r="I13" s="45" t="s">
        <v>35</v>
      </c>
    </row>
    <row r="14" spans="1:9" ht="12.75">
      <c r="A14" s="46"/>
      <c r="B14" s="46"/>
      <c r="C14" s="45" t="b">
        <f>Spisak!O6&lt;&gt;0</f>
        <v>0</v>
      </c>
      <c r="D14" s="45" t="b">
        <f>Spisak!O6&gt;=90</f>
        <v>0</v>
      </c>
      <c r="E14" s="45" t="b">
        <f>AND(Spisak!O6&gt;=80,Spisak!O6&lt;90)</f>
        <v>0</v>
      </c>
      <c r="F14" s="45" t="b">
        <f>AND(Spisak!O6&gt;=70,Spisak!O6&lt;80)</f>
        <v>0</v>
      </c>
      <c r="G14" s="45" t="b">
        <f>AND(Spisak!O6&gt;=60,Spisak!O6&lt;70)</f>
        <v>0</v>
      </c>
      <c r="H14" s="45" t="b">
        <f>AND(Spisak!O6&gt;=50,Spisak!O6&lt;60)</f>
        <v>0</v>
      </c>
      <c r="I14" s="45" t="b">
        <f>AND(Spisak!O6&lt;50,Spisak!O6&gt;0)</f>
        <v>0</v>
      </c>
    </row>
    <row r="15" spans="3:9" ht="12.75">
      <c r="C15" s="47" t="e">
        <f>DCOUNTA(Spisak!$A$5:$O$164,Spisak!#REF!,C13:C14)</f>
        <v>#REF!</v>
      </c>
      <c r="D15" s="45" t="e">
        <f>DCOUNTA(Spisak!$A$5:$O$164,Spisak!#REF!,D13:D14)</f>
        <v>#REF!</v>
      </c>
      <c r="E15" s="45" t="e">
        <f>DCOUNTA(Spisak!$A$5:$O$164,Spisak!#REF!,E13:E14)</f>
        <v>#REF!</v>
      </c>
      <c r="F15" s="45" t="e">
        <f>DCOUNTA(Spisak!$A$5:$O$164,Spisak!#REF!,F13:F14)</f>
        <v>#REF!</v>
      </c>
      <c r="G15" s="45" t="e">
        <f>DCOUNTA(Spisak!$A$5:$O$164,Spisak!#REF!,G13:G14)</f>
        <v>#REF!</v>
      </c>
      <c r="H15" s="45" t="e">
        <f>DCOUNTA(Spisak!$A$5:$O$164,Spisak!#REF!,H13:H14)</f>
        <v>#REF!</v>
      </c>
      <c r="I15" s="45" t="e">
        <f>DCOUNTA(Spisak!$A$5:$O$164,Spisak!#REF!,I13:I14)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Windows User</cp:lastModifiedBy>
  <cp:lastPrinted>2018-06-05T15:04:54Z</cp:lastPrinted>
  <dcterms:created xsi:type="dcterms:W3CDTF">1999-11-01T09:35:38Z</dcterms:created>
  <dcterms:modified xsi:type="dcterms:W3CDTF">2018-06-29T08:45:02Z</dcterms:modified>
  <cp:category/>
  <cp:version/>
  <cp:contentType/>
  <cp:contentStatus/>
</cp:coreProperties>
</file>