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Preduz finansije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E45" i="1"/>
  <c r="D45" i="1"/>
  <c r="D51" i="1"/>
  <c r="D44" i="1"/>
  <c r="D52" i="1"/>
  <c r="E42" i="1"/>
  <c r="D42" i="1"/>
  <c r="E40" i="1"/>
  <c r="D40" i="1"/>
  <c r="E39" i="1"/>
  <c r="D39" i="1"/>
  <c r="E37" i="1"/>
  <c r="D37" i="1"/>
  <c r="E36" i="1"/>
  <c r="D36" i="1"/>
  <c r="E35" i="1"/>
  <c r="D35" i="1"/>
  <c r="E33" i="1"/>
  <c r="D33" i="1"/>
  <c r="E31" i="1"/>
  <c r="D31" i="1"/>
  <c r="J14" i="1"/>
  <c r="J13" i="1"/>
  <c r="J11" i="1"/>
  <c r="J3" i="1" l="1"/>
  <c r="E8" i="1"/>
  <c r="K6" i="1"/>
  <c r="K11" i="1" s="1"/>
  <c r="K3" i="1"/>
  <c r="J6" i="1"/>
  <c r="F20" i="1"/>
  <c r="F23" i="1"/>
  <c r="F14" i="1"/>
  <c r="F6" i="1"/>
  <c r="F3" i="1"/>
  <c r="F12" i="1" s="1"/>
  <c r="E23" i="1"/>
  <c r="E20" i="1"/>
  <c r="E19" i="1" s="1"/>
  <c r="E14" i="1"/>
  <c r="E6" i="1"/>
  <c r="E3" i="1"/>
  <c r="K13" i="1" l="1"/>
  <c r="K14" i="1" s="1"/>
  <c r="E12" i="1"/>
  <c r="F19" i="1"/>
  <c r="F27" i="1" s="1"/>
  <c r="E27" i="1"/>
</calcChain>
</file>

<file path=xl/sharedStrings.xml><?xml version="1.0" encoding="utf-8"?>
<sst xmlns="http://schemas.openxmlformats.org/spreadsheetml/2006/main" count="74" uniqueCount="70">
  <si>
    <t>Stalna imovina</t>
  </si>
  <si>
    <t>Nekretnine, postrojenja i oprema</t>
  </si>
  <si>
    <t>Dugoročni finansijski plasmani</t>
  </si>
  <si>
    <t>Obrtna imovina</t>
  </si>
  <si>
    <t>Zalihe</t>
  </si>
  <si>
    <t>Potraživanja</t>
  </si>
  <si>
    <t>Kratkoročni finansijski plasmani</t>
  </si>
  <si>
    <t>Gotovina i ekvivalenti</t>
  </si>
  <si>
    <t>AVR</t>
  </si>
  <si>
    <t>A.</t>
  </si>
  <si>
    <t>B.</t>
  </si>
  <si>
    <t xml:space="preserve">C. </t>
  </si>
  <si>
    <t>Ukupna aktiva</t>
  </si>
  <si>
    <t>AKTIVA</t>
  </si>
  <si>
    <t>PASIVA</t>
  </si>
  <si>
    <t>Kapital</t>
  </si>
  <si>
    <t>Upisani kapital</t>
  </si>
  <si>
    <t>Rezerve</t>
  </si>
  <si>
    <t>Revalorizacione rezerve</t>
  </si>
  <si>
    <t>Neraspoređena dobit</t>
  </si>
  <si>
    <t>Obaveze</t>
  </si>
  <si>
    <t>Dugoročni krediti</t>
  </si>
  <si>
    <t>Ostale dugoročne obaveze</t>
  </si>
  <si>
    <t>Dugoročne obaveze</t>
  </si>
  <si>
    <t>Kratkoročne obaveze</t>
  </si>
  <si>
    <t>Kratkoročne finansijske obaveze</t>
  </si>
  <si>
    <t>Obaveze iz poslovanja</t>
  </si>
  <si>
    <t>PVR</t>
  </si>
  <si>
    <t>Ukupna pasiva</t>
  </si>
  <si>
    <t>Bilans uspjeha</t>
  </si>
  <si>
    <t>Poslovni prihodi</t>
  </si>
  <si>
    <t>Prihodi od prodaje</t>
  </si>
  <si>
    <t>Ostali poslovni prihodi</t>
  </si>
  <si>
    <t>Poslovni rashodi</t>
  </si>
  <si>
    <t>Troškovi materijala, goriva i energije</t>
  </si>
  <si>
    <t>Zarade i ostala lična primanja</t>
  </si>
  <si>
    <t>Amortizacija</t>
  </si>
  <si>
    <t>Ostali poslovni rashodi</t>
  </si>
  <si>
    <t>Dobit iz poslovanja</t>
  </si>
  <si>
    <t>Neto finansijski trošak</t>
  </si>
  <si>
    <t>Porez na dobitak</t>
  </si>
  <si>
    <t>Neto dobitak/gubitak</t>
  </si>
  <si>
    <t>NOF i ravnoteža</t>
  </si>
  <si>
    <t>nema</t>
  </si>
  <si>
    <t>rastući trend</t>
  </si>
  <si>
    <t>trenutna likvidnost</t>
  </si>
  <si>
    <t>Obrt kupaca</t>
  </si>
  <si>
    <t>nizak obrt kupaca, loš rezultat</t>
  </si>
  <si>
    <t>obrt sopstvenog kapitala</t>
  </si>
  <si>
    <t>Stopa poslovne dobiti</t>
  </si>
  <si>
    <t>Stopa prinosa na poslovna sredstva</t>
  </si>
  <si>
    <t>Da li je uspostavljena opšta likvidnost?</t>
  </si>
  <si>
    <t>Poslovni rizik</t>
  </si>
  <si>
    <t>Marža pokrića se dobija kao razlika poslovnog prihoda i varijabilnih troškova</t>
  </si>
  <si>
    <t>Odnos dugoročnih obaveza i SK</t>
  </si>
  <si>
    <t>dobar rezultat</t>
  </si>
  <si>
    <t>Stepen samostalnosti</t>
  </si>
  <si>
    <t>Koeficijent pokrića kamata</t>
  </si>
  <si>
    <t xml:space="preserve">dobar rezultat, </t>
  </si>
  <si>
    <t>dobar rezultat, rastući trend. Mogućnost dodatnog zaduženja</t>
  </si>
  <si>
    <t>ugrožena dug finansijsk ravnoteža</t>
  </si>
  <si>
    <t>Obrt zaliha (50% PR je CK)</t>
  </si>
  <si>
    <t>nizak obrt zaliha</t>
  </si>
  <si>
    <t>Marža pokrića=Poslovni prihod-varijabilni troškovi</t>
  </si>
  <si>
    <t>Marža pokrića</t>
  </si>
  <si>
    <t>ukoliko je rizik na nivou grane 3 u 2018 godini, komentarisati dobijene rezultate</t>
  </si>
  <si>
    <t>DTR1 (PR=0)</t>
  </si>
  <si>
    <t>DTR1=FT/SMP ili FT/(prodajna cijena-varijabilni trosak po jedinici)</t>
  </si>
  <si>
    <t>Fiksni troškovi</t>
  </si>
  <si>
    <t>PR=0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</si>
</sst>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2" fillId="0" borderId="1" xfId="0" applyNumberFormat="1" applyFont="1" applyBorder="1"/>
    <xf numFmtId="4" fontId="0" fillId="2" borderId="1" xfId="0" applyNumberFormat="1" applyFill="1" applyBorder="1"/>
    <xf numFmtId="4" fontId="2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ill="1" applyBorder="1"/>
    <xf numFmtId="4" fontId="0" fillId="0" borderId="0" xfId="0" applyNumberFormat="1" applyAlignment="1">
      <alignment horizontal="right"/>
    </xf>
    <xf numFmtId="9" fontId="0" fillId="0" borderId="0" xfId="1" applyFont="1"/>
    <xf numFmtId="4" fontId="3" fillId="0" borderId="0" xfId="0" applyNumberFormat="1" applyFont="1"/>
    <xf numFmtId="3" fontId="0" fillId="0" borderId="0" xfId="0" applyNumberFormat="1"/>
    <xf numFmtId="0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7"/>
  <sheetViews>
    <sheetView tabSelected="1" topLeftCell="A34" zoomScale="110" zoomScaleNormal="110" workbookViewId="0">
      <selection activeCell="D54" sqref="D54:D55"/>
    </sheetView>
  </sheetViews>
  <sheetFormatPr defaultRowHeight="15" x14ac:dyDescent="0.25"/>
  <cols>
    <col min="1" max="1" width="9.140625" style="1"/>
    <col min="2" max="2" width="9.140625" style="11"/>
    <col min="3" max="3" width="36.85546875" style="1" bestFit="1" customWidth="1"/>
    <col min="4" max="4" width="42.28515625" style="1" bestFit="1" customWidth="1"/>
    <col min="5" max="5" width="13.28515625" style="1" bestFit="1" customWidth="1"/>
    <col min="6" max="6" width="24.5703125" style="1" customWidth="1"/>
    <col min="7" max="7" width="10.140625" style="1" bestFit="1" customWidth="1"/>
    <col min="8" max="8" width="9.140625" style="1"/>
    <col min="9" max="9" width="34" style="1" bestFit="1" customWidth="1"/>
    <col min="10" max="10" width="17.5703125" style="1" customWidth="1"/>
    <col min="11" max="11" width="11.7109375" style="1" bestFit="1" customWidth="1"/>
    <col min="12" max="16384" width="9.140625" style="1"/>
  </cols>
  <sheetData>
    <row r="2" spans="3:11" x14ac:dyDescent="0.25">
      <c r="C2" s="4"/>
      <c r="D2" s="5" t="s">
        <v>13</v>
      </c>
      <c r="E2" s="6">
        <v>2018</v>
      </c>
      <c r="F2" s="6">
        <v>2017</v>
      </c>
      <c r="I2" s="4" t="s">
        <v>29</v>
      </c>
      <c r="J2" s="7">
        <v>2018</v>
      </c>
      <c r="K2" s="7">
        <v>2017</v>
      </c>
    </row>
    <row r="3" spans="3:11" x14ac:dyDescent="0.25">
      <c r="C3" s="3" t="s">
        <v>9</v>
      </c>
      <c r="D3" s="3" t="s">
        <v>0</v>
      </c>
      <c r="E3" s="3">
        <f>SUM(E4:E5)</f>
        <v>1000000</v>
      </c>
      <c r="F3" s="3">
        <f>SUM(F4:F5)</f>
        <v>840000</v>
      </c>
      <c r="I3" s="3" t="s">
        <v>30</v>
      </c>
      <c r="J3" s="3">
        <f>SUM(J4:J5)</f>
        <v>1135033</v>
      </c>
      <c r="K3" s="3">
        <f>SUM(K4:K5)</f>
        <v>628900</v>
      </c>
    </row>
    <row r="4" spans="3:11" x14ac:dyDescent="0.25">
      <c r="C4" s="3"/>
      <c r="D4" s="2" t="s">
        <v>1</v>
      </c>
      <c r="E4" s="2">
        <v>950000</v>
      </c>
      <c r="F4" s="2">
        <v>810000</v>
      </c>
      <c r="I4" s="2" t="s">
        <v>31</v>
      </c>
      <c r="J4" s="2">
        <v>1045489</v>
      </c>
      <c r="K4" s="2">
        <v>566444</v>
      </c>
    </row>
    <row r="5" spans="3:11" x14ac:dyDescent="0.25">
      <c r="C5" s="3"/>
      <c r="D5" s="2" t="s">
        <v>2</v>
      </c>
      <c r="E5" s="2">
        <v>50000</v>
      </c>
      <c r="F5" s="2">
        <v>30000</v>
      </c>
      <c r="I5" s="2" t="s">
        <v>32</v>
      </c>
      <c r="J5" s="2">
        <v>89544</v>
      </c>
      <c r="K5" s="2">
        <v>62456</v>
      </c>
    </row>
    <row r="6" spans="3:11" x14ac:dyDescent="0.25">
      <c r="C6" s="3" t="s">
        <v>10</v>
      </c>
      <c r="D6" s="3" t="s">
        <v>3</v>
      </c>
      <c r="E6" s="3">
        <f>SUM(E7:E11)</f>
        <v>584000</v>
      </c>
      <c r="F6" s="3">
        <f>SUM(F7:F11)</f>
        <v>667000</v>
      </c>
      <c r="I6" s="3" t="s">
        <v>33</v>
      </c>
      <c r="J6" s="3">
        <f>SUM(J7:J10)</f>
        <v>580879</v>
      </c>
      <c r="K6" s="3">
        <f>SUM(K7:K10)</f>
        <v>495851</v>
      </c>
    </row>
    <row r="7" spans="3:11" x14ac:dyDescent="0.25">
      <c r="C7" s="3"/>
      <c r="D7" s="2" t="s">
        <v>4</v>
      </c>
      <c r="E7" s="2">
        <v>223000</v>
      </c>
      <c r="F7" s="2">
        <v>100000</v>
      </c>
      <c r="I7" s="2" t="s">
        <v>34</v>
      </c>
      <c r="J7" s="2">
        <v>200203</v>
      </c>
      <c r="K7" s="2">
        <v>212400</v>
      </c>
    </row>
    <row r="8" spans="3:11" x14ac:dyDescent="0.25">
      <c r="C8" s="3"/>
      <c r="D8" s="2" t="s">
        <v>5</v>
      </c>
      <c r="E8" s="2">
        <f>241000</f>
        <v>241000</v>
      </c>
      <c r="F8" s="2">
        <v>290000</v>
      </c>
      <c r="I8" s="2" t="s">
        <v>35</v>
      </c>
      <c r="J8" s="2">
        <v>165977</v>
      </c>
      <c r="K8" s="2">
        <v>90896</v>
      </c>
    </row>
    <row r="9" spans="3:11" x14ac:dyDescent="0.25">
      <c r="C9" s="3"/>
      <c r="D9" s="2" t="s">
        <v>6</v>
      </c>
      <c r="E9" s="2">
        <v>100000</v>
      </c>
      <c r="F9" s="2">
        <v>250000</v>
      </c>
      <c r="I9" s="2" t="s">
        <v>36</v>
      </c>
      <c r="J9" s="2">
        <v>124666</v>
      </c>
      <c r="K9" s="2">
        <v>102455</v>
      </c>
    </row>
    <row r="10" spans="3:11" x14ac:dyDescent="0.25">
      <c r="C10" s="3"/>
      <c r="D10" s="2" t="s">
        <v>7</v>
      </c>
      <c r="E10" s="2">
        <v>20000</v>
      </c>
      <c r="F10" s="2">
        <v>23000</v>
      </c>
      <c r="I10" s="2" t="s">
        <v>37</v>
      </c>
      <c r="J10" s="2">
        <v>90033</v>
      </c>
      <c r="K10" s="2">
        <v>90100</v>
      </c>
    </row>
    <row r="11" spans="3:11" x14ac:dyDescent="0.25">
      <c r="C11" s="3"/>
      <c r="D11" s="2" t="s">
        <v>8</v>
      </c>
      <c r="E11" s="2">
        <v>0</v>
      </c>
      <c r="F11" s="2">
        <v>4000</v>
      </c>
      <c r="I11" s="3" t="s">
        <v>38</v>
      </c>
      <c r="J11" s="3">
        <f>J3-J6</f>
        <v>554154</v>
      </c>
      <c r="K11" s="3">
        <f>K3-K6</f>
        <v>133049</v>
      </c>
    </row>
    <row r="12" spans="3:11" x14ac:dyDescent="0.25">
      <c r="C12" s="3" t="s">
        <v>11</v>
      </c>
      <c r="D12" s="3" t="s">
        <v>12</v>
      </c>
      <c r="E12" s="3">
        <f>E3+E6</f>
        <v>1584000</v>
      </c>
      <c r="F12" s="3">
        <f>F3+F6</f>
        <v>1507000</v>
      </c>
      <c r="I12" s="2" t="s">
        <v>39</v>
      </c>
      <c r="J12" s="2">
        <v>90875</v>
      </c>
      <c r="K12" s="2">
        <v>76444</v>
      </c>
    </row>
    <row r="13" spans="3:11" x14ac:dyDescent="0.25">
      <c r="C13" s="3"/>
      <c r="D13" s="3" t="s">
        <v>14</v>
      </c>
      <c r="E13" s="2"/>
      <c r="F13" s="2"/>
      <c r="I13" s="2" t="s">
        <v>40</v>
      </c>
      <c r="J13" s="2">
        <f>(J11-J12)*0.09</f>
        <v>41695.11</v>
      </c>
      <c r="K13" s="2">
        <f>(K11-K12)*0.09</f>
        <v>5094.45</v>
      </c>
    </row>
    <row r="14" spans="3:11" x14ac:dyDescent="0.25">
      <c r="C14" s="3" t="s">
        <v>9</v>
      </c>
      <c r="D14" s="3" t="s">
        <v>15</v>
      </c>
      <c r="E14" s="3">
        <f>SUM(E15:E18)</f>
        <v>946000</v>
      </c>
      <c r="F14" s="3">
        <f>SUM(F15:F18)</f>
        <v>903000</v>
      </c>
      <c r="I14" s="3" t="s">
        <v>41</v>
      </c>
      <c r="J14" s="3">
        <f>J11-(J12+J13)</f>
        <v>421583.89</v>
      </c>
      <c r="K14" s="3">
        <f>K11-(K12+K13)</f>
        <v>51510.55</v>
      </c>
    </row>
    <row r="15" spans="3:11" x14ac:dyDescent="0.25">
      <c r="C15" s="2"/>
      <c r="D15" s="2" t="s">
        <v>16</v>
      </c>
      <c r="E15" s="2">
        <v>836000</v>
      </c>
      <c r="F15" s="2">
        <v>821000</v>
      </c>
    </row>
    <row r="16" spans="3:11" x14ac:dyDescent="0.25">
      <c r="C16" s="2"/>
      <c r="D16" s="2" t="s">
        <v>17</v>
      </c>
      <c r="E16" s="2">
        <v>90000</v>
      </c>
      <c r="F16" s="2">
        <v>82000</v>
      </c>
    </row>
    <row r="17" spans="2:6" x14ac:dyDescent="0.25">
      <c r="C17" s="2"/>
      <c r="D17" s="2" t="s">
        <v>18</v>
      </c>
      <c r="E17" s="2">
        <v>1000</v>
      </c>
      <c r="F17" s="2">
        <v>0</v>
      </c>
    </row>
    <row r="18" spans="2:6" x14ac:dyDescent="0.25">
      <c r="C18" s="2"/>
      <c r="D18" s="2" t="s">
        <v>19</v>
      </c>
      <c r="E18" s="2">
        <v>19000</v>
      </c>
      <c r="F18" s="2">
        <v>0</v>
      </c>
    </row>
    <row r="19" spans="2:6" x14ac:dyDescent="0.25">
      <c r="C19" s="3" t="s">
        <v>10</v>
      </c>
      <c r="D19" s="3" t="s">
        <v>20</v>
      </c>
      <c r="E19" s="3">
        <f>E20+E23</f>
        <v>638000</v>
      </c>
      <c r="F19" s="3">
        <f>F20+F23</f>
        <v>604000</v>
      </c>
    </row>
    <row r="20" spans="2:6" x14ac:dyDescent="0.25">
      <c r="C20" s="3"/>
      <c r="D20" s="3" t="s">
        <v>23</v>
      </c>
      <c r="E20" s="3">
        <f>SUM(E21:E22)</f>
        <v>177000</v>
      </c>
      <c r="F20" s="3">
        <f>SUM(F21:F22)</f>
        <v>24000</v>
      </c>
    </row>
    <row r="21" spans="2:6" x14ac:dyDescent="0.25">
      <c r="C21" s="2"/>
      <c r="D21" s="2" t="s">
        <v>21</v>
      </c>
      <c r="E21" s="2">
        <v>175000</v>
      </c>
      <c r="F21" s="2">
        <v>24000</v>
      </c>
    </row>
    <row r="22" spans="2:6" x14ac:dyDescent="0.25">
      <c r="C22" s="2"/>
      <c r="D22" s="2" t="s">
        <v>22</v>
      </c>
      <c r="E22" s="2">
        <v>2000</v>
      </c>
      <c r="F22" s="2">
        <v>0</v>
      </c>
    </row>
    <row r="23" spans="2:6" x14ac:dyDescent="0.25">
      <c r="C23" s="3"/>
      <c r="D23" s="3" t="s">
        <v>24</v>
      </c>
      <c r="E23" s="3">
        <f>SUM(E24:E26)</f>
        <v>461000</v>
      </c>
      <c r="F23" s="3">
        <f>SUM(F24:F26)</f>
        <v>580000</v>
      </c>
    </row>
    <row r="24" spans="2:6" x14ac:dyDescent="0.25">
      <c r="C24" s="2"/>
      <c r="D24" s="2" t="s">
        <v>25</v>
      </c>
      <c r="E24" s="2">
        <v>60000</v>
      </c>
      <c r="F24" s="2">
        <v>250000</v>
      </c>
    </row>
    <row r="25" spans="2:6" x14ac:dyDescent="0.25">
      <c r="C25" s="2"/>
      <c r="D25" s="2" t="s">
        <v>26</v>
      </c>
      <c r="E25" s="2">
        <v>400000</v>
      </c>
      <c r="F25" s="2">
        <v>330000</v>
      </c>
    </row>
    <row r="26" spans="2:6" x14ac:dyDescent="0.25">
      <c r="C26" s="2"/>
      <c r="D26" s="2" t="s">
        <v>27</v>
      </c>
      <c r="E26" s="2">
        <v>1000</v>
      </c>
      <c r="F26" s="2">
        <v>0</v>
      </c>
    </row>
    <row r="27" spans="2:6" x14ac:dyDescent="0.25">
      <c r="B27" s="13"/>
      <c r="C27" s="3" t="s">
        <v>11</v>
      </c>
      <c r="D27" s="3" t="s">
        <v>28</v>
      </c>
      <c r="E27" s="3">
        <f>E14+E19</f>
        <v>1584000</v>
      </c>
      <c r="F27" s="3">
        <f>F14+F19</f>
        <v>1507000</v>
      </c>
    </row>
    <row r="30" spans="2:6" x14ac:dyDescent="0.25">
      <c r="D30" s="12">
        <v>2018</v>
      </c>
      <c r="E30" s="12">
        <v>2017</v>
      </c>
    </row>
    <row r="31" spans="2:6" x14ac:dyDescent="0.25">
      <c r="B31" s="11">
        <v>1</v>
      </c>
      <c r="C31" s="1" t="s">
        <v>42</v>
      </c>
      <c r="D31" s="1">
        <f>E6-E23</f>
        <v>123000</v>
      </c>
      <c r="E31" s="1">
        <f>F6-F23</f>
        <v>87000</v>
      </c>
      <c r="F31" s="1" t="s">
        <v>44</v>
      </c>
    </row>
    <row r="32" spans="2:6" x14ac:dyDescent="0.25">
      <c r="D32" s="8" t="s">
        <v>43</v>
      </c>
      <c r="E32" s="8" t="s">
        <v>43</v>
      </c>
      <c r="F32" s="1" t="s">
        <v>60</v>
      </c>
    </row>
    <row r="33" spans="2:7" x14ac:dyDescent="0.25">
      <c r="C33" s="1" t="s">
        <v>45</v>
      </c>
      <c r="D33" s="1">
        <f>E10/E23</f>
        <v>4.3383947939262472E-2</v>
      </c>
      <c r="E33" s="1">
        <f>F10/F23</f>
        <v>3.9655172413793106E-2</v>
      </c>
    </row>
    <row r="34" spans="2:7" x14ac:dyDescent="0.25">
      <c r="C34" s="10" t="s">
        <v>51</v>
      </c>
    </row>
    <row r="35" spans="2:7" x14ac:dyDescent="0.25">
      <c r="B35" s="11">
        <v>2</v>
      </c>
      <c r="C35" s="1" t="s">
        <v>46</v>
      </c>
      <c r="D35" s="1">
        <f>J4/((E8+F8)/2)</f>
        <v>3.9378116760828625</v>
      </c>
      <c r="E35" s="1">
        <f>K4/((F8+G8)/2)</f>
        <v>3.9065103448275864</v>
      </c>
      <c r="F35" s="1" t="s">
        <v>47</v>
      </c>
    </row>
    <row r="36" spans="2:7" x14ac:dyDescent="0.25">
      <c r="C36" s="1" t="s">
        <v>48</v>
      </c>
      <c r="D36" s="1">
        <f>J4/((E14+F14)/2)</f>
        <v>1.130869659275284</v>
      </c>
      <c r="E36" s="1">
        <f>K4/((F14+G14)/2)</f>
        <v>1.2545825027685493</v>
      </c>
    </row>
    <row r="37" spans="2:7" x14ac:dyDescent="0.25">
      <c r="C37" s="1" t="s">
        <v>61</v>
      </c>
      <c r="D37" s="1">
        <f>0.5*J6/((E7+F7)/2)</f>
        <v>1.7983869969040247</v>
      </c>
      <c r="E37" s="1">
        <f>0.5*K6/((F7+G7)/2)</f>
        <v>4.9585100000000004</v>
      </c>
      <c r="F37" s="1" t="s">
        <v>62</v>
      </c>
    </row>
    <row r="39" spans="2:7" x14ac:dyDescent="0.25">
      <c r="B39" s="11">
        <v>3</v>
      </c>
      <c r="C39" s="1" t="s">
        <v>49</v>
      </c>
      <c r="D39" s="9">
        <f>J11/J4</f>
        <v>0.53004287945640749</v>
      </c>
      <c r="E39" s="9">
        <f>K11/K4</f>
        <v>0.23488464879140744</v>
      </c>
    </row>
    <row r="40" spans="2:7" x14ac:dyDescent="0.25">
      <c r="C40" s="1" t="s">
        <v>50</v>
      </c>
      <c r="D40" s="9">
        <f>J11/((E12+F12)/2)</f>
        <v>0.35855968942089939</v>
      </c>
      <c r="E40" s="9">
        <f>K11/((F12+G12)/2)</f>
        <v>0.17657465162574651</v>
      </c>
    </row>
    <row r="42" spans="2:7" x14ac:dyDescent="0.25">
      <c r="B42" s="11">
        <v>4</v>
      </c>
      <c r="C42" s="1" t="s">
        <v>52</v>
      </c>
      <c r="D42" s="1">
        <f>((J3-0.5*J6)/J11)</f>
        <v>1.5241133331167871</v>
      </c>
      <c r="E42" s="1">
        <f>((K3-0.5*K6)/K11)</f>
        <v>2.8634149824500748</v>
      </c>
      <c r="F42" s="1" t="s">
        <v>65</v>
      </c>
    </row>
    <row r="43" spans="2:7" x14ac:dyDescent="0.25">
      <c r="C43" s="1" t="s">
        <v>66</v>
      </c>
      <c r="G43" s="1" t="s">
        <v>53</v>
      </c>
    </row>
    <row r="44" spans="2:7" x14ac:dyDescent="0.25">
      <c r="D44" s="1">
        <f>D52/(D51/J4)</f>
        <v>359523.60800254799</v>
      </c>
      <c r="E44" s="1" t="s">
        <v>69</v>
      </c>
    </row>
    <row r="45" spans="2:7" x14ac:dyDescent="0.25">
      <c r="B45" s="11">
        <v>5</v>
      </c>
      <c r="C45" s="1" t="s">
        <v>54</v>
      </c>
      <c r="D45" s="1">
        <f>E20/E14</f>
        <v>0.18710359408033828</v>
      </c>
      <c r="E45" s="1">
        <f>F20/F14</f>
        <v>2.6578073089700997E-2</v>
      </c>
      <c r="F45" s="1" t="s">
        <v>55</v>
      </c>
    </row>
    <row r="46" spans="2:7" x14ac:dyDescent="0.25">
      <c r="C46" s="1" t="s">
        <v>56</v>
      </c>
      <c r="D46" s="9">
        <f>E14/E27</f>
        <v>0.59722222222222221</v>
      </c>
      <c r="E46" s="9">
        <f>F14/F27</f>
        <v>0.59920371599203714</v>
      </c>
      <c r="F46" s="1" t="s">
        <v>58</v>
      </c>
    </row>
    <row r="47" spans="2:7" x14ac:dyDescent="0.25">
      <c r="C47" s="1" t="s">
        <v>57</v>
      </c>
      <c r="D47" s="1">
        <f>J11/J12</f>
        <v>6.0979807427785415</v>
      </c>
      <c r="E47" s="1">
        <f>K11/K12</f>
        <v>1.7404766888179581</v>
      </c>
      <c r="F47" s="1" t="s">
        <v>59</v>
      </c>
    </row>
    <row r="50" spans="3:4" x14ac:dyDescent="0.25">
      <c r="C50" s="1" t="s">
        <v>63</v>
      </c>
    </row>
    <row r="51" spans="3:4" x14ac:dyDescent="0.25">
      <c r="C51" s="1" t="s">
        <v>64</v>
      </c>
      <c r="D51" s="1">
        <f>J3-(0.5*J6)</f>
        <v>844593.5</v>
      </c>
    </row>
    <row r="52" spans="3:4" x14ac:dyDescent="0.25">
      <c r="C52" s="1" t="s">
        <v>68</v>
      </c>
      <c r="D52" s="1">
        <f>0.5*J6</f>
        <v>290439.5</v>
      </c>
    </row>
    <row r="57" spans="3:4" x14ac:dyDescent="0.25">
      <c r="D57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2020-04-10T17:43:14Z</dcterms:created>
  <dcterms:modified xsi:type="dcterms:W3CDTF">2020-04-11T09:26:01Z</dcterms:modified>
</cp:coreProperties>
</file>