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raganr_pg\Desktop\"/>
    </mc:Choice>
  </mc:AlternateContent>
  <bookViews>
    <workbookView xWindow="0" yWindow="0" windowWidth="19440" windowHeight="12435"/>
  </bookViews>
  <sheets>
    <sheet name="Gradebook" sheetId="1" r:id="rId1"/>
    <sheet name="ID" sheetId="3" r:id="rId2"/>
    <sheet name="Ocjena" sheetId="2" r:id="rId3"/>
    <sheet name="Compatibility Report" sheetId="4" r:id="rId4"/>
  </sheets>
  <externalReferences>
    <externalReference r:id="rId5"/>
  </externalReferences>
  <definedNames>
    <definedName name="_xlnm._FilterDatabase" localSheetId="0" hidden="1">Gradebook!$O$10:$R$86</definedName>
    <definedName name="displayID">ID!$I$3</definedName>
    <definedName name="_xlnm.Print_Area" localSheetId="0">Gradebook!$A$1:$R$185</definedName>
    <definedName name="_xlnm.Print_Area" localSheetId="1">ID!$A$1:$H$193</definedName>
    <definedName name="_xlnm.Print_Area" localSheetId="2">Ocjena!$A$1:$J$29</definedName>
    <definedName name="_xlnm.Print_Titles" localSheetId="0">Gradebook!$6:$10</definedName>
    <definedName name="valuevx">42.314159</definedName>
  </definedNames>
  <calcPr calcId="152511"/>
</workbook>
</file>

<file path=xl/calcChain.xml><?xml version="1.0" encoding="utf-8"?>
<calcChain xmlns="http://schemas.openxmlformats.org/spreadsheetml/2006/main">
  <c r="P158" i="1" l="1"/>
  <c r="Q158" i="1" s="1"/>
  <c r="R158" i="1" s="1"/>
  <c r="P157" i="1"/>
  <c r="Q157" i="1" s="1"/>
  <c r="R157" i="1" s="1"/>
  <c r="O150" i="1"/>
  <c r="O142" i="1"/>
  <c r="P142" i="1" s="1"/>
  <c r="Q142" i="1" s="1"/>
  <c r="R142" i="1" s="1"/>
  <c r="P141" i="1"/>
  <c r="Q141" i="1" s="1"/>
  <c r="R141" i="1" s="1"/>
  <c r="O137" i="1"/>
  <c r="O132" i="1"/>
  <c r="P132" i="1" s="1"/>
  <c r="Q132" i="1" s="1"/>
  <c r="R132" i="1" s="1"/>
  <c r="P126" i="1"/>
  <c r="O117" i="1"/>
  <c r="P117" i="1" s="1"/>
  <c r="P116" i="1"/>
  <c r="Q116" i="1" s="1"/>
  <c r="R116" i="1" s="1"/>
  <c r="P114" i="1"/>
  <c r="P106" i="1"/>
  <c r="O105" i="1"/>
  <c r="P88" i="1"/>
  <c r="Q88" i="1" s="1"/>
  <c r="O76" i="1"/>
  <c r="O70" i="1"/>
  <c r="O67" i="1"/>
  <c r="O50" i="1"/>
  <c r="O48" i="1"/>
  <c r="O45" i="1"/>
  <c r="O33" i="1"/>
  <c r="O29" i="1"/>
  <c r="O23" i="1"/>
  <c r="O22" i="1"/>
  <c r="O21" i="1"/>
  <c r="O173" i="1"/>
  <c r="O172" i="1"/>
  <c r="J178" i="1"/>
  <c r="J176" i="1"/>
  <c r="J175" i="1"/>
  <c r="J173" i="1"/>
  <c r="J172" i="1"/>
  <c r="J166" i="1"/>
  <c r="J164" i="1"/>
  <c r="J160" i="1"/>
  <c r="J159" i="1"/>
  <c r="J151" i="1"/>
  <c r="J148" i="1"/>
  <c r="J139" i="1"/>
  <c r="J138" i="1"/>
  <c r="J137" i="1"/>
  <c r="J136" i="1"/>
  <c r="J131" i="1"/>
  <c r="J130" i="1"/>
  <c r="J129" i="1"/>
  <c r="J127" i="1"/>
  <c r="J125" i="1"/>
  <c r="J124" i="1"/>
  <c r="J121" i="1"/>
  <c r="J119" i="1"/>
  <c r="J111" i="1"/>
  <c r="J110" i="1"/>
  <c r="J107" i="1"/>
  <c r="J105" i="1"/>
  <c r="J104" i="1"/>
  <c r="J103" i="1"/>
  <c r="J99" i="1"/>
  <c r="J97" i="1"/>
  <c r="J96" i="1"/>
  <c r="J94" i="1"/>
  <c r="J92" i="1"/>
  <c r="J86" i="1"/>
  <c r="J84" i="1"/>
  <c r="J83" i="1"/>
  <c r="J82" i="1"/>
  <c r="J80" i="1"/>
  <c r="J76" i="1"/>
  <c r="J71" i="1"/>
  <c r="J64" i="1"/>
  <c r="J63" i="1"/>
  <c r="J62" i="1"/>
  <c r="J57" i="1"/>
  <c r="J50" i="1"/>
  <c r="J49" i="1"/>
  <c r="J48" i="1"/>
  <c r="J47" i="1"/>
  <c r="J44" i="1"/>
  <c r="J42" i="1"/>
  <c r="J41" i="1"/>
  <c r="J38" i="1"/>
  <c r="J32" i="1"/>
  <c r="J24" i="1"/>
  <c r="J23" i="1"/>
  <c r="J19" i="1"/>
  <c r="J17" i="1"/>
  <c r="J15" i="1"/>
  <c r="J13" i="1"/>
  <c r="J11" i="1"/>
  <c r="O15" i="1"/>
  <c r="O19" i="1"/>
  <c r="O20" i="1"/>
  <c r="O26" i="1"/>
  <c r="O30" i="1"/>
  <c r="O31" i="1"/>
  <c r="O36" i="1"/>
  <c r="O38" i="1"/>
  <c r="O55" i="1"/>
  <c r="O61" i="1"/>
  <c r="O66" i="1"/>
  <c r="J69" i="1"/>
  <c r="J72" i="1"/>
  <c r="O78" i="1"/>
  <c r="O79" i="1"/>
  <c r="O80" i="1"/>
  <c r="O86" i="1"/>
  <c r="J87" i="1"/>
  <c r="P93" i="1"/>
  <c r="Q93" i="1" s="1"/>
  <c r="R93" i="1" s="1"/>
  <c r="O95" i="1"/>
  <c r="P100" i="1"/>
  <c r="O103" i="1"/>
  <c r="P112" i="1"/>
  <c r="J115" i="1"/>
  <c r="O120" i="1"/>
  <c r="P120" i="1" s="1"/>
  <c r="Q120" i="1" s="1"/>
  <c r="R120" i="1" s="1"/>
  <c r="O121" i="1"/>
  <c r="O122" i="1"/>
  <c r="O123" i="1"/>
  <c r="O124" i="1"/>
  <c r="O134" i="1"/>
  <c r="P134" i="1" s="1"/>
  <c r="Q134" i="1" s="1"/>
  <c r="R134" i="1" s="1"/>
  <c r="O135" i="1"/>
  <c r="O136" i="1"/>
  <c r="O139" i="1"/>
  <c r="P140" i="1"/>
  <c r="P143" i="1"/>
  <c r="Q143" i="1" s="1"/>
  <c r="O144" i="1"/>
  <c r="O146" i="1"/>
  <c r="O148" i="1"/>
  <c r="O151" i="1"/>
  <c r="O152" i="1"/>
  <c r="O153" i="1"/>
  <c r="P153" i="1" s="1"/>
  <c r="Q153" i="1" s="1"/>
  <c r="R153" i="1" s="1"/>
  <c r="O160" i="1"/>
  <c r="P161" i="1"/>
  <c r="Q161" i="1" s="1"/>
  <c r="R161" i="1" s="1"/>
  <c r="J163" i="1"/>
  <c r="O163" i="1"/>
  <c r="P165" i="1"/>
  <c r="O166" i="1"/>
  <c r="O168" i="1"/>
  <c r="P168" i="1" s="1"/>
  <c r="Q168" i="1" s="1"/>
  <c r="R168" i="1" s="1"/>
  <c r="O170" i="1"/>
  <c r="O174" i="1"/>
  <c r="O175" i="1"/>
  <c r="O177" i="1"/>
  <c r="P173" i="1" l="1"/>
  <c r="Q173" i="1" s="1"/>
  <c r="R173" i="1" s="1"/>
  <c r="P172" i="1"/>
  <c r="Q172" i="1" s="1"/>
  <c r="R172" i="1" s="1"/>
  <c r="P97" i="1"/>
  <c r="Q97" i="1" s="1"/>
  <c r="R97" i="1" s="1"/>
  <c r="P137" i="1"/>
  <c r="Q137" i="1" s="1"/>
  <c r="R137" i="1" s="1"/>
  <c r="P138" i="1"/>
  <c r="Q138" i="1" s="1"/>
  <c r="Q159" i="1"/>
  <c r="R159" i="1" s="1"/>
  <c r="P105" i="1"/>
  <c r="Q105" i="1" s="1"/>
  <c r="R105" i="1" s="1"/>
  <c r="P99" i="1"/>
  <c r="Q99" i="1" s="1"/>
  <c r="R99" i="1" s="1"/>
  <c r="P164" i="1"/>
  <c r="Q164" i="1" s="1"/>
  <c r="R164" i="1" s="1"/>
  <c r="P87" i="1"/>
  <c r="Q87" i="1" s="1"/>
  <c r="P178" i="1"/>
  <c r="Q178" i="1" s="1"/>
  <c r="R178" i="1" s="1"/>
  <c r="P159" i="1"/>
  <c r="P121" i="1"/>
  <c r="P166" i="1"/>
  <c r="Q166" i="1" s="1"/>
  <c r="R166" i="1" s="1"/>
  <c r="P151" i="1"/>
  <c r="P92" i="1"/>
  <c r="Q92" i="1" s="1"/>
  <c r="R92" i="1" s="1"/>
  <c r="P96" i="1"/>
  <c r="Q96" i="1" s="1"/>
  <c r="R96" i="1" s="1"/>
  <c r="P90" i="1"/>
  <c r="Q90" i="1" s="1"/>
  <c r="R90" i="1" s="1"/>
  <c r="P174" i="1"/>
  <c r="Q174" i="1" s="1"/>
  <c r="R174" i="1" s="1"/>
  <c r="Q121" i="1"/>
  <c r="R121" i="1" s="1"/>
  <c r="Q106" i="1"/>
  <c r="R106" i="1" s="1"/>
  <c r="P113" i="1"/>
  <c r="Q113" i="1" s="1"/>
  <c r="P125" i="1"/>
  <c r="Q125" i="1" s="1"/>
  <c r="Q126" i="1"/>
  <c r="R126" i="1" s="1"/>
  <c r="P149" i="1"/>
  <c r="Q149" i="1" s="1"/>
  <c r="R149" i="1" s="1"/>
  <c r="P103" i="1"/>
  <c r="Q103" i="1" s="1"/>
  <c r="R103" i="1" s="1"/>
  <c r="Q117" i="1"/>
  <c r="R117" i="1" s="1"/>
  <c r="Q151" i="1"/>
  <c r="R151" i="1" s="1"/>
  <c r="P107" i="1"/>
  <c r="Q107" i="1" s="1"/>
  <c r="P109" i="1"/>
  <c r="Q109" i="1" s="1"/>
  <c r="R109" i="1" s="1"/>
  <c r="P115" i="1"/>
  <c r="Q115" i="1" s="1"/>
  <c r="R115" i="1" s="1"/>
  <c r="P128" i="1"/>
  <c r="Q128" i="1" s="1"/>
  <c r="R128" i="1" s="1"/>
  <c r="P146" i="1"/>
  <c r="Q146" i="1" s="1"/>
  <c r="R146" i="1" s="1"/>
  <c r="P118" i="1"/>
  <c r="Q118" i="1" s="1"/>
  <c r="R118" i="1" s="1"/>
  <c r="P133" i="1"/>
  <c r="Q133" i="1" s="1"/>
  <c r="R133" i="1" s="1"/>
  <c r="P171" i="1"/>
  <c r="Q171" i="1" s="1"/>
  <c r="R171" i="1" s="1"/>
  <c r="Q165" i="1"/>
  <c r="R165" i="1" s="1"/>
  <c r="Q100" i="1"/>
  <c r="R100" i="1" s="1"/>
  <c r="P91" i="1"/>
  <c r="Q91" i="1" s="1"/>
  <c r="R91" i="1" s="1"/>
  <c r="P176" i="1"/>
  <c r="Q176" i="1" s="1"/>
  <c r="Q112" i="1"/>
  <c r="R112" i="1" s="1"/>
  <c r="Q114" i="1"/>
  <c r="R114" i="1" s="1"/>
  <c r="P175" i="1"/>
  <c r="Q175" i="1" s="1"/>
  <c r="R175" i="1" s="1"/>
  <c r="P177" i="1"/>
  <c r="Q177" i="1" s="1"/>
  <c r="R177" i="1" s="1"/>
  <c r="P167" i="1"/>
  <c r="Q167" i="1" s="1"/>
  <c r="R167" i="1" s="1"/>
  <c r="P169" i="1"/>
  <c r="Q169" i="1" s="1"/>
  <c r="R169" i="1" s="1"/>
  <c r="P170" i="1"/>
  <c r="Q170" i="1" s="1"/>
  <c r="R170" i="1" s="1"/>
  <c r="P160" i="1"/>
  <c r="Q160" i="1" s="1"/>
  <c r="R160" i="1" s="1"/>
  <c r="P162" i="1"/>
  <c r="Q162" i="1" s="1"/>
  <c r="R162" i="1" s="1"/>
  <c r="P163" i="1"/>
  <c r="Q163" i="1" s="1"/>
  <c r="R163" i="1" s="1"/>
  <c r="P150" i="1"/>
  <c r="Q150" i="1" s="1"/>
  <c r="R150" i="1" s="1"/>
  <c r="P152" i="1"/>
  <c r="Q152" i="1" s="1"/>
  <c r="R152" i="1" s="1"/>
  <c r="P154" i="1"/>
  <c r="Q154" i="1" s="1"/>
  <c r="R154" i="1" s="1"/>
  <c r="P155" i="1"/>
  <c r="Q155" i="1" s="1"/>
  <c r="R155" i="1" s="1"/>
  <c r="P156" i="1"/>
  <c r="Q156" i="1" s="1"/>
  <c r="P147" i="1"/>
  <c r="Q147" i="1" s="1"/>
  <c r="R147" i="1" s="1"/>
  <c r="P144" i="1"/>
  <c r="Q144" i="1" s="1"/>
  <c r="R144" i="1" s="1"/>
  <c r="P145" i="1"/>
  <c r="Q145" i="1" s="1"/>
  <c r="R145" i="1" s="1"/>
  <c r="P148" i="1"/>
  <c r="Q148" i="1" s="1"/>
  <c r="R148" i="1" s="1"/>
  <c r="Q140" i="1"/>
  <c r="R140" i="1" s="1"/>
  <c r="P139" i="1"/>
  <c r="Q139" i="1" s="1"/>
  <c r="R139" i="1" s="1"/>
  <c r="P136" i="1"/>
  <c r="Q136" i="1" s="1"/>
  <c r="R136" i="1" s="1"/>
  <c r="P130" i="1"/>
  <c r="Q130" i="1" s="1"/>
  <c r="R130" i="1" s="1"/>
  <c r="P135" i="1"/>
  <c r="Q135" i="1" s="1"/>
  <c r="R135" i="1" s="1"/>
  <c r="P131" i="1"/>
  <c r="Q131" i="1" s="1"/>
  <c r="R131" i="1" s="1"/>
  <c r="P124" i="1"/>
  <c r="Q124" i="1" s="1"/>
  <c r="R124" i="1" s="1"/>
  <c r="P127" i="1"/>
  <c r="Q127" i="1" s="1"/>
  <c r="R127" i="1" s="1"/>
  <c r="P129" i="1"/>
  <c r="Q129" i="1" s="1"/>
  <c r="R129" i="1" s="1"/>
  <c r="P123" i="1"/>
  <c r="Q123" i="1" s="1"/>
  <c r="R123" i="1" s="1"/>
  <c r="P119" i="1"/>
  <c r="Q119" i="1" s="1"/>
  <c r="P122" i="1"/>
  <c r="Q122" i="1" s="1"/>
  <c r="R122" i="1" s="1"/>
  <c r="P104" i="1"/>
  <c r="Q104" i="1" s="1"/>
  <c r="R104" i="1" s="1"/>
  <c r="P108" i="1"/>
  <c r="Q108" i="1" s="1"/>
  <c r="R108" i="1" s="1"/>
  <c r="P110" i="1"/>
  <c r="Q110" i="1" s="1"/>
  <c r="R110" i="1" s="1"/>
  <c r="P111" i="1"/>
  <c r="Q111" i="1" s="1"/>
  <c r="R111" i="1" s="1"/>
  <c r="P98" i="1"/>
  <c r="Q98" i="1" s="1"/>
  <c r="R98" i="1" s="1"/>
  <c r="P101" i="1"/>
  <c r="Q101" i="1" s="1"/>
  <c r="R101" i="1" s="1"/>
  <c r="P102" i="1"/>
  <c r="Q102" i="1" s="1"/>
  <c r="R102" i="1" s="1"/>
  <c r="P89" i="1"/>
  <c r="Q89" i="1" s="1"/>
  <c r="P94" i="1"/>
  <c r="Q94" i="1" s="1"/>
  <c r="R94" i="1" s="1"/>
  <c r="P95" i="1"/>
  <c r="Q95" i="1" s="1"/>
  <c r="R95" i="1" s="1"/>
  <c r="P86" i="1" l="1"/>
  <c r="Q86" i="1" s="1"/>
  <c r="R86" i="1" s="1"/>
  <c r="P84" i="1"/>
  <c r="P81" i="1"/>
  <c r="Q81" i="1" s="1"/>
  <c r="R81" i="1" s="1"/>
  <c r="P80" i="1"/>
  <c r="Q80" i="1" s="1"/>
  <c r="R80" i="1" s="1"/>
  <c r="P78" i="1"/>
  <c r="P77" i="1" l="1"/>
  <c r="Q77" i="1" s="1"/>
  <c r="R77" i="1" s="1"/>
  <c r="P85" i="1"/>
  <c r="Q85" i="1" s="1"/>
  <c r="R85" i="1" s="1"/>
  <c r="Q78" i="1"/>
  <c r="R78" i="1" s="1"/>
  <c r="P83" i="1"/>
  <c r="Q83" i="1" s="1"/>
  <c r="R83" i="1" s="1"/>
  <c r="Q84" i="1"/>
  <c r="P79" i="1"/>
  <c r="Q79" i="1" s="1"/>
  <c r="R79" i="1" s="1"/>
  <c r="P82" i="1"/>
  <c r="Q82" i="1" s="1"/>
  <c r="R82" i="1" s="1"/>
  <c r="P29" i="1" l="1"/>
  <c r="Q29" i="1" s="1"/>
  <c r="R29" i="1" s="1"/>
  <c r="P23" i="1"/>
  <c r="Q23" i="1" s="1"/>
  <c r="R23" i="1" s="1"/>
  <c r="P21" i="1"/>
  <c r="Q21" i="1" s="1"/>
  <c r="R21" i="1" s="1"/>
  <c r="P19" i="1"/>
  <c r="Q19" i="1" s="1"/>
  <c r="R19" i="1" s="1"/>
  <c r="P13" i="1"/>
  <c r="P67" i="1"/>
  <c r="P41" i="1"/>
  <c r="P75" i="1"/>
  <c r="P74" i="1"/>
  <c r="Q74" i="1" s="1"/>
  <c r="R74" i="1" s="1"/>
  <c r="P70" i="1"/>
  <c r="Q70" i="1" s="1"/>
  <c r="R70" i="1" s="1"/>
  <c r="P66" i="1"/>
  <c r="Q66" i="1" s="1"/>
  <c r="R66" i="1" s="1"/>
  <c r="P65" i="1"/>
  <c r="P64" i="1"/>
  <c r="Q64" i="1" s="1"/>
  <c r="R64" i="1" s="1"/>
  <c r="P63" i="1"/>
  <c r="Q63" i="1" s="1"/>
  <c r="R63" i="1" s="1"/>
  <c r="P59" i="1"/>
  <c r="Q59" i="1" s="1"/>
  <c r="P55" i="1"/>
  <c r="P53" i="1"/>
  <c r="Q53" i="1" s="1"/>
  <c r="R53" i="1" s="1"/>
  <c r="P48" i="1"/>
  <c r="P45" i="1"/>
  <c r="Q45" i="1" s="1"/>
  <c r="R45" i="1" s="1"/>
  <c r="P43" i="1"/>
  <c r="Q43" i="1" s="1"/>
  <c r="P35" i="1"/>
  <c r="Q35" i="1" s="1"/>
  <c r="R35" i="1" s="1"/>
  <c r="Q181" i="1"/>
  <c r="E182" i="1"/>
  <c r="E183" i="1" s="1"/>
  <c r="G182" i="1"/>
  <c r="G184" i="1" s="1"/>
  <c r="H182" i="1"/>
  <c r="H184" i="1" s="1"/>
  <c r="K182" i="1"/>
  <c r="K184" i="1" s="1"/>
  <c r="L182" i="1"/>
  <c r="L183" i="1" s="1"/>
  <c r="M182" i="1"/>
  <c r="M184" i="1" s="1"/>
  <c r="D182" i="1"/>
  <c r="D183" i="1" s="1"/>
  <c r="A10" i="3"/>
  <c r="A11" i="3" s="1"/>
  <c r="A12" i="3" s="1"/>
  <c r="A13" i="3" s="1"/>
  <c r="A14" i="3" s="1"/>
  <c r="A15" i="3" s="1"/>
  <c r="A16" i="3" s="1"/>
  <c r="A17" i="3" s="1"/>
  <c r="A18" i="3" s="1"/>
  <c r="A19" i="3" s="1"/>
  <c r="A20" i="3" s="1"/>
  <c r="A21" i="3" s="1"/>
  <c r="A22" i="3" s="1"/>
  <c r="A23" i="3" s="1"/>
  <c r="A24" i="3" s="1"/>
  <c r="A25" i="3" s="1"/>
  <c r="A26" i="3" s="1"/>
  <c r="A27" i="3" s="1"/>
  <c r="A28" i="3" s="1"/>
  <c r="P34" i="1"/>
  <c r="Q34" i="1" s="1"/>
  <c r="R34" i="1" s="1"/>
  <c r="P49" i="1"/>
  <c r="Q49" i="1" s="1"/>
  <c r="P62" i="1"/>
  <c r="Q62" i="1" s="1"/>
  <c r="P28" i="1"/>
  <c r="Q28" i="1" s="1"/>
  <c r="R28" i="1" s="1"/>
  <c r="P51" i="1"/>
  <c r="Q51" i="1" s="1"/>
  <c r="P31" i="1"/>
  <c r="P26" i="1"/>
  <c r="Q26" i="1" s="1"/>
  <c r="R26" i="1" s="1"/>
  <c r="P18" i="1"/>
  <c r="P16" i="1"/>
  <c r="Q16" i="1" s="1"/>
  <c r="R16" i="1" s="1"/>
  <c r="P57" i="1"/>
  <c r="Q57" i="1" s="1"/>
  <c r="R57" i="1" s="1"/>
  <c r="P73" i="1"/>
  <c r="Q73" i="1" s="1"/>
  <c r="P24" i="1"/>
  <c r="Q24" i="1" s="1"/>
  <c r="P17" i="1"/>
  <c r="Q17" i="1" s="1"/>
  <c r="R17" i="1" s="1"/>
  <c r="P68" i="1"/>
  <c r="Q68" i="1" s="1"/>
  <c r="P32" i="1"/>
  <c r="P47" i="1"/>
  <c r="Q47" i="1" s="1"/>
  <c r="R47" i="1" s="1"/>
  <c r="P54" i="1"/>
  <c r="P76" i="1"/>
  <c r="Q76" i="1" s="1"/>
  <c r="R76" i="1" s="1"/>
  <c r="P50" i="1"/>
  <c r="Q50" i="1" s="1"/>
  <c r="R50" i="1" s="1"/>
  <c r="P60" i="1"/>
  <c r="Q60" i="1" s="1"/>
  <c r="R60" i="1" s="1"/>
  <c r="P33" i="1"/>
  <c r="Q33" i="1" s="1"/>
  <c r="R33" i="1" s="1"/>
  <c r="P56" i="1"/>
  <c r="Q56" i="1" s="1"/>
  <c r="R56" i="1" s="1"/>
  <c r="P30" i="1"/>
  <c r="Q30" i="1" s="1"/>
  <c r="R30" i="1" s="1"/>
  <c r="P42" i="1"/>
  <c r="Q42" i="1" s="1"/>
  <c r="R42" i="1" s="1"/>
  <c r="P22" i="1"/>
  <c r="Q22" i="1" s="1"/>
  <c r="R22" i="1" s="1"/>
  <c r="P52" i="1"/>
  <c r="Q52" i="1" s="1"/>
  <c r="R52" i="1" s="1"/>
  <c r="P15" i="1"/>
  <c r="Q15" i="1" s="1"/>
  <c r="R15" i="1" s="1"/>
  <c r="A29" i="3" l="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P12" i="1"/>
  <c r="Q12" i="1" s="1"/>
  <c r="R12" i="1" s="1"/>
  <c r="P69" i="1"/>
  <c r="Q69" i="1" s="1"/>
  <c r="R69" i="1" s="1"/>
  <c r="Q75" i="1"/>
  <c r="H183" i="1"/>
  <c r="E184" i="1"/>
  <c r="P72" i="1"/>
  <c r="Q72" i="1" s="1"/>
  <c r="R72" i="1" s="1"/>
  <c r="P71" i="1"/>
  <c r="Q71" i="1" s="1"/>
  <c r="P44" i="1"/>
  <c r="Q44" i="1" s="1"/>
  <c r="R44" i="1" s="1"/>
  <c r="P20" i="1"/>
  <c r="Q20" i="1" s="1"/>
  <c r="R20" i="1" s="1"/>
  <c r="P58" i="1"/>
  <c r="Q58" i="1" s="1"/>
  <c r="P14" i="1"/>
  <c r="Q14" i="1" s="1"/>
  <c r="P36" i="1"/>
  <c r="Q36" i="1" s="1"/>
  <c r="R36" i="1" s="1"/>
  <c r="P37" i="1"/>
  <c r="Q37" i="1" s="1"/>
  <c r="R37" i="1" s="1"/>
  <c r="P46" i="1"/>
  <c r="Q46" i="1" s="1"/>
  <c r="R46" i="1" s="1"/>
  <c r="Q41" i="1"/>
  <c r="R41" i="1" s="1"/>
  <c r="Q18" i="1"/>
  <c r="R18" i="1" s="1"/>
  <c r="P40" i="1"/>
  <c r="Q40" i="1" s="1"/>
  <c r="R40" i="1" s="1"/>
  <c r="P38" i="1"/>
  <c r="Q38" i="1" s="1"/>
  <c r="R38" i="1" s="1"/>
  <c r="O182" i="1"/>
  <c r="O183" i="1" s="1"/>
  <c r="L184" i="1"/>
  <c r="P11" i="1"/>
  <c r="Q11" i="1" s="1"/>
  <c r="R11" i="1" s="1"/>
  <c r="H185" i="1"/>
  <c r="D185" i="1"/>
  <c r="D184" i="1"/>
  <c r="K183" i="1"/>
  <c r="K185" i="1"/>
  <c r="E185" i="1"/>
  <c r="L185" i="1"/>
  <c r="M183" i="1"/>
  <c r="M185" i="1"/>
  <c r="Q67" i="1"/>
  <c r="R67" i="1" s="1"/>
  <c r="P61" i="1"/>
  <c r="Q61" i="1" s="1"/>
  <c r="R61" i="1" s="1"/>
  <c r="Q55" i="1"/>
  <c r="R55" i="1" s="1"/>
  <c r="Q54" i="1"/>
  <c r="R54" i="1" s="1"/>
  <c r="Q48" i="1"/>
  <c r="R48" i="1" s="1"/>
  <c r="P39" i="1"/>
  <c r="Q39" i="1" s="1"/>
  <c r="R39" i="1" s="1"/>
  <c r="Q32" i="1"/>
  <c r="P25" i="1"/>
  <c r="Q25" i="1" s="1"/>
  <c r="Q31" i="1"/>
  <c r="R31" i="1" s="1"/>
  <c r="Q13" i="1"/>
  <c r="Q65" i="1"/>
  <c r="R65" i="1" s="1"/>
  <c r="P27" i="1"/>
  <c r="Q27" i="1" s="1"/>
  <c r="A11" i="1"/>
  <c r="G185" i="1"/>
  <c r="G183" i="1"/>
  <c r="J182" i="1"/>
  <c r="A136" i="3" l="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4" i="3"/>
  <c r="O184" i="1"/>
  <c r="O185" i="1"/>
  <c r="B28" i="2"/>
  <c r="B26" i="2"/>
  <c r="C15" i="2"/>
  <c r="Q182" i="1"/>
  <c r="C10" i="2"/>
  <c r="B29" i="2"/>
  <c r="Q185" i="1"/>
  <c r="B22" i="2" s="1"/>
  <c r="C11" i="2"/>
  <c r="C14" i="2"/>
  <c r="C13" i="2"/>
  <c r="Q184" i="1"/>
  <c r="B21" i="2" s="1"/>
  <c r="B27" i="2"/>
  <c r="C12" i="2"/>
  <c r="J185" i="1"/>
  <c r="J183" i="1"/>
  <c r="J184" i="1"/>
  <c r="B11" i="1"/>
  <c r="A19" i="2" l="1"/>
  <c r="B19" i="2" s="1"/>
  <c r="R182" i="1"/>
  <c r="C16" i="2"/>
  <c r="D13" i="2" s="1"/>
  <c r="D11" i="2" l="1"/>
  <c r="D14" i="2"/>
  <c r="D15" i="2"/>
  <c r="D10" i="2"/>
  <c r="D12" i="2"/>
  <c r="A12" i="1"/>
  <c r="B12" i="1" l="1"/>
  <c r="A13" i="1" l="1"/>
  <c r="B13" i="1" l="1"/>
  <c r="A14" i="1" l="1"/>
  <c r="B14" i="1" l="1"/>
  <c r="A15" i="1" l="1"/>
  <c r="B15" i="1" l="1"/>
  <c r="A16" i="1" l="1"/>
  <c r="B16" i="1" l="1"/>
  <c r="A17" i="1"/>
  <c r="B17" i="1" l="1"/>
  <c r="A18" i="1"/>
  <c r="B18" i="1" l="1"/>
  <c r="A19" i="1" l="1"/>
  <c r="B19" i="1" l="1"/>
  <c r="A20" i="1"/>
  <c r="B20" i="1" l="1"/>
  <c r="A21" i="1" l="1"/>
  <c r="B21" i="1" l="1"/>
  <c r="A22" i="1" l="1"/>
  <c r="A23" i="1" l="1"/>
  <c r="B22" i="1"/>
  <c r="B23" i="1" l="1"/>
  <c r="A24" i="1" l="1"/>
  <c r="A25" i="1" l="1"/>
  <c r="B24" i="1"/>
  <c r="B25" i="1" l="1"/>
  <c r="A26" i="1" l="1"/>
  <c r="B26" i="1" l="1"/>
  <c r="A27" i="1" l="1"/>
  <c r="B27" i="1" l="1"/>
  <c r="A28" i="1" l="1"/>
  <c r="B28" i="1" l="1"/>
  <c r="A29" i="1" l="1"/>
  <c r="B29" i="1" l="1"/>
  <c r="A30" i="1" l="1"/>
  <c r="B30" i="1" l="1"/>
  <c r="A31" i="1" l="1"/>
  <c r="B31" i="1" l="1"/>
  <c r="A32" i="1" l="1"/>
  <c r="B32" i="1" l="1"/>
  <c r="A33" i="1" l="1"/>
  <c r="A34" i="1" l="1"/>
  <c r="B33" i="1"/>
  <c r="B34" i="1" l="1"/>
  <c r="A35" i="1" l="1"/>
  <c r="B35" i="1" l="1"/>
  <c r="A36" i="1" l="1"/>
  <c r="B36" i="1" l="1"/>
  <c r="A37" i="1" l="1"/>
  <c r="B37" i="1" l="1"/>
  <c r="A38" i="1" l="1"/>
  <c r="B38" i="1" l="1"/>
  <c r="A39" i="1" l="1"/>
  <c r="A40" i="1" l="1"/>
  <c r="B39" i="1"/>
  <c r="A41" i="1" l="1"/>
  <c r="B40" i="1"/>
  <c r="A42" i="1" l="1"/>
  <c r="B41" i="1"/>
  <c r="A43" i="1" l="1"/>
  <c r="B42" i="1"/>
  <c r="B43" i="1" l="1"/>
  <c r="A44" i="1" l="1"/>
  <c r="A45" i="1" l="1"/>
  <c r="B44" i="1"/>
  <c r="B45" i="1" l="1"/>
  <c r="A46" i="1" l="1"/>
  <c r="B46" i="1" l="1"/>
  <c r="A47" i="1"/>
  <c r="B47" i="1" l="1"/>
  <c r="A48" i="1" l="1"/>
  <c r="B48" i="1" l="1"/>
  <c r="A49" i="1"/>
  <c r="B49" i="1" l="1"/>
  <c r="A50" i="1"/>
  <c r="B50" i="1" l="1"/>
  <c r="A51" i="1" l="1"/>
  <c r="B51" i="1" l="1"/>
  <c r="A52" i="1"/>
  <c r="B52" i="1" l="1"/>
  <c r="A53" i="1" l="1"/>
  <c r="B53" i="1" l="1"/>
  <c r="A54" i="1" l="1"/>
  <c r="B54" i="1" l="1"/>
  <c r="A55" i="1" l="1"/>
  <c r="B55" i="1" l="1"/>
  <c r="A56" i="1" l="1"/>
  <c r="B56" i="1" l="1"/>
  <c r="A57" i="1"/>
  <c r="B57" i="1" l="1"/>
  <c r="A58" i="1" l="1"/>
  <c r="B58" i="1" l="1"/>
  <c r="A59" i="1"/>
  <c r="B59" i="1" l="1"/>
  <c r="A60" i="1" l="1"/>
  <c r="B60" i="1" l="1"/>
  <c r="A61" i="1" l="1"/>
  <c r="B61" i="1" l="1"/>
  <c r="A62" i="1"/>
  <c r="A63" i="1" l="1"/>
  <c r="B62" i="1"/>
  <c r="B63" i="1" l="1"/>
  <c r="A64" i="1" l="1"/>
  <c r="B64" i="1" l="1"/>
  <c r="A65" i="1"/>
  <c r="B65" i="1" l="1"/>
  <c r="A66" i="1" l="1"/>
  <c r="A67" i="1" l="1"/>
  <c r="B66" i="1"/>
  <c r="A68" i="1" l="1"/>
  <c r="B67" i="1"/>
  <c r="B68" i="1" l="1"/>
  <c r="A69" i="1" l="1"/>
  <c r="B69" i="1" l="1"/>
  <c r="A70" i="1"/>
  <c r="A71" i="1" l="1"/>
  <c r="B70" i="1"/>
  <c r="B71" i="1" l="1"/>
  <c r="A72" i="1" l="1"/>
  <c r="A73" i="1" l="1"/>
  <c r="B72" i="1"/>
  <c r="A74" i="1" l="1"/>
  <c r="B73" i="1"/>
  <c r="B74" i="1" l="1"/>
  <c r="A75" i="1" l="1"/>
  <c r="B75" i="1" l="1"/>
  <c r="A76" i="1" l="1"/>
  <c r="B76" i="1" l="1"/>
  <c r="A77" i="1" l="1"/>
  <c r="A78" i="1" l="1"/>
  <c r="B77" i="1"/>
  <c r="B78" i="1" l="1"/>
  <c r="A79" i="1" l="1"/>
  <c r="B79" i="1" l="1"/>
  <c r="A80" i="1" l="1"/>
  <c r="B80" i="1" l="1"/>
  <c r="A81" i="1" l="1"/>
  <c r="B81" i="1" l="1"/>
  <c r="A82" i="1" l="1"/>
  <c r="B82" i="1" l="1"/>
  <c r="A83" i="1" l="1"/>
  <c r="A84" i="1" l="1"/>
  <c r="B83" i="1"/>
  <c r="B84" i="1" l="1"/>
  <c r="A85" i="1" l="1"/>
  <c r="B85" i="1" l="1"/>
  <c r="A86" i="1" l="1"/>
  <c r="B86" i="1" l="1"/>
  <c r="A87" i="1" l="1"/>
  <c r="B87" i="1" l="1"/>
  <c r="A88" i="1"/>
  <c r="B88" i="1" l="1"/>
  <c r="A89" i="1" l="1"/>
  <c r="B89" i="1" l="1"/>
  <c r="A90" i="1" l="1"/>
  <c r="B90" i="1" l="1"/>
  <c r="A91" i="1" l="1"/>
  <c r="B91" i="1" l="1"/>
  <c r="A92" i="1" l="1"/>
  <c r="B92" i="1" l="1"/>
  <c r="A93" i="1" l="1"/>
  <c r="A94" i="1" l="1"/>
  <c r="B93" i="1"/>
  <c r="B94" i="1" l="1"/>
  <c r="A95" i="1" l="1"/>
  <c r="B95" i="1" l="1"/>
  <c r="A96" i="1" l="1"/>
  <c r="A97" i="1" l="1"/>
  <c r="B96" i="1"/>
  <c r="B97" i="1" l="1"/>
  <c r="A98" i="1" l="1"/>
  <c r="B98" i="1" l="1"/>
  <c r="A99" i="1" l="1"/>
  <c r="B99" i="1" l="1"/>
  <c r="A100" i="1" l="1"/>
  <c r="A101" i="1" l="1"/>
  <c r="B100" i="1"/>
  <c r="B101" i="1" l="1"/>
  <c r="A102" i="1" l="1"/>
  <c r="A103" i="1" l="1"/>
  <c r="B102" i="1"/>
  <c r="B103" i="1" l="1"/>
  <c r="A104" i="1"/>
  <c r="B104" i="1" l="1"/>
  <c r="A105" i="1" l="1"/>
  <c r="B105" i="1" l="1"/>
  <c r="A106" i="1" l="1"/>
  <c r="A107" i="1" l="1"/>
  <c r="B106" i="1"/>
  <c r="B107" i="1" l="1"/>
  <c r="A108" i="1" l="1"/>
  <c r="B108" i="1" l="1"/>
  <c r="A109" i="1"/>
  <c r="A110" i="1" l="1"/>
  <c r="B109" i="1"/>
  <c r="B110" i="1" l="1"/>
  <c r="A111" i="1" l="1"/>
  <c r="B111" i="1" l="1"/>
  <c r="A112" i="1" l="1"/>
  <c r="A113" i="1" l="1"/>
  <c r="B112" i="1"/>
  <c r="B113" i="1" l="1"/>
  <c r="A114" i="1" l="1"/>
  <c r="B114" i="1" l="1"/>
  <c r="A115" i="1" l="1"/>
  <c r="B115" i="1" l="1"/>
  <c r="A116" i="1" l="1"/>
  <c r="A117" i="1" l="1"/>
  <c r="B116" i="1"/>
  <c r="B117" i="1" l="1"/>
  <c r="A118" i="1"/>
  <c r="A119" i="1" l="1"/>
  <c r="B118" i="1"/>
  <c r="B119" i="1" l="1"/>
  <c r="A120" i="1"/>
  <c r="B120" i="1" l="1"/>
  <c r="A121" i="1" l="1"/>
  <c r="A122" i="1" l="1"/>
  <c r="B121" i="1"/>
  <c r="B122" i="1" l="1"/>
  <c r="A123" i="1" l="1"/>
  <c r="B123" i="1" l="1"/>
  <c r="A124" i="1" l="1"/>
  <c r="A125" i="1" l="1"/>
  <c r="B124" i="1"/>
  <c r="B125" i="1" l="1"/>
  <c r="A126" i="1" l="1"/>
  <c r="B126" i="1" l="1"/>
  <c r="A127" i="1" l="1"/>
  <c r="B127" i="1" l="1"/>
  <c r="A128" i="1" l="1"/>
  <c r="A129" i="1" l="1"/>
  <c r="B128" i="1"/>
  <c r="B129" i="1" l="1"/>
  <c r="A130" i="1" l="1"/>
  <c r="B130" i="1" l="1"/>
  <c r="A131" i="1"/>
  <c r="B131" i="1" l="1"/>
  <c r="A132" i="1" l="1"/>
  <c r="B132" i="1" l="1"/>
  <c r="A133" i="1"/>
  <c r="B133" i="1" l="1"/>
  <c r="A134" i="1" l="1"/>
  <c r="B134" i="1" l="1"/>
  <c r="A135" i="1" l="1"/>
  <c r="B135" i="1" l="1"/>
  <c r="A136" i="1"/>
  <c r="B136" i="1" l="1"/>
  <c r="A137" i="1" l="1"/>
  <c r="B137" i="1" l="1"/>
  <c r="A138" i="1" l="1"/>
  <c r="A139" i="1" l="1"/>
  <c r="B138" i="1"/>
  <c r="B139" i="1" l="1"/>
  <c r="A140" i="1" l="1"/>
  <c r="B140" i="1" l="1"/>
  <c r="A141" i="1" l="1"/>
  <c r="A142" i="1" l="1"/>
  <c r="B141" i="1"/>
  <c r="B142" i="1" l="1"/>
  <c r="A143" i="1" l="1"/>
  <c r="A144" i="1" l="1"/>
  <c r="B143" i="1"/>
  <c r="B144" i="1" l="1"/>
  <c r="A145" i="1" l="1"/>
  <c r="B145" i="1" l="1"/>
  <c r="A146" i="1"/>
  <c r="B146" i="1" l="1"/>
  <c r="A147" i="1" l="1"/>
  <c r="A148" i="1" l="1"/>
  <c r="B147" i="1"/>
  <c r="A149" i="1" l="1"/>
  <c r="B148" i="1"/>
  <c r="B149" i="1" l="1"/>
  <c r="A150" i="1" l="1"/>
  <c r="B150" i="1" l="1"/>
  <c r="A151" i="1" l="1"/>
  <c r="B151" i="1" l="1"/>
  <c r="A152" i="1" l="1"/>
  <c r="B152" i="1" l="1"/>
  <c r="A153" i="1"/>
  <c r="A154" i="1" l="1"/>
  <c r="B153" i="1"/>
  <c r="B154" i="1" l="1"/>
  <c r="A155" i="1" l="1"/>
  <c r="B155" i="1" l="1"/>
  <c r="A156" i="1" l="1"/>
  <c r="B156" i="1" l="1"/>
  <c r="A157" i="1" l="1"/>
  <c r="B157" i="1" l="1"/>
  <c r="A158" i="1"/>
  <c r="B158" i="1" l="1"/>
  <c r="A159" i="1" l="1"/>
  <c r="A160" i="1" l="1"/>
  <c r="B159" i="1"/>
  <c r="B160" i="1" l="1"/>
  <c r="A161" i="1"/>
  <c r="A162" i="1" l="1"/>
  <c r="B161" i="1"/>
  <c r="B162" i="1" l="1"/>
  <c r="A163" i="1" l="1"/>
  <c r="B163" i="1" l="1"/>
  <c r="A164" i="1" l="1"/>
  <c r="B164" i="1" l="1"/>
  <c r="A165" i="1" l="1"/>
  <c r="B165" i="1" l="1"/>
  <c r="A166" i="1"/>
  <c r="A167" i="1" l="1"/>
  <c r="B166" i="1"/>
  <c r="B167" i="1" l="1"/>
  <c r="A168" i="1"/>
  <c r="A169" i="1" l="1"/>
  <c r="B168" i="1"/>
  <c r="B169" i="1" l="1"/>
  <c r="A170" i="1" l="1"/>
  <c r="B170" i="1" l="1"/>
  <c r="A171" i="1" l="1"/>
  <c r="B171" i="1" l="1"/>
  <c r="A172" i="1" l="1"/>
  <c r="B172" i="1" l="1"/>
  <c r="A173" i="1"/>
  <c r="B173" i="1" l="1"/>
  <c r="A174" i="1" l="1"/>
  <c r="A175" i="1" l="1"/>
  <c r="B174" i="1"/>
  <c r="B175" i="1" l="1"/>
  <c r="A176" i="1"/>
  <c r="A177" i="1" l="1"/>
  <c r="B176" i="1"/>
  <c r="B177" i="1" l="1"/>
  <c r="A178" i="1"/>
  <c r="B178" i="1" l="1"/>
  <c r="A179" i="1" l="1"/>
  <c r="A180" i="1" s="1"/>
</calcChain>
</file>

<file path=xl/sharedStrings.xml><?xml version="1.0" encoding="utf-8"?>
<sst xmlns="http://schemas.openxmlformats.org/spreadsheetml/2006/main" count="621" uniqueCount="408">
  <si>
    <t>Points:</t>
  </si>
  <si>
    <t>%</t>
  </si>
  <si>
    <t>A</t>
  </si>
  <si>
    <t>B</t>
  </si>
  <si>
    <t>Grade</t>
  </si>
  <si>
    <t>C</t>
  </si>
  <si>
    <t>D</t>
  </si>
  <si>
    <t>F</t>
  </si>
  <si>
    <t>Frequency</t>
  </si>
  <si>
    <t>Name</t>
  </si>
  <si>
    <t>ID</t>
  </si>
  <si>
    <t>To add rows, copy an existing row and then insert it above this line.</t>
  </si>
  <si>
    <t>is A&gt;=90, 80&lt;=B&lt;90, 70&lt;=C&lt;80, 60&lt;=D&lt;70, F&lt;60, with plus (+) and minus (-) used for the upper</t>
  </si>
  <si>
    <t>Class Avg:</t>
  </si>
  <si>
    <t>Class Avg %:</t>
  </si>
  <si>
    <t>Student</t>
  </si>
  <si>
    <t>Minimums</t>
  </si>
  <si>
    <t>Grading Scale</t>
  </si>
  <si>
    <t>[42]</t>
  </si>
  <si>
    <t>StDev:</t>
  </si>
  <si>
    <t>Median:</t>
  </si>
  <si>
    <t>Class Average (Mean)</t>
  </si>
  <si>
    <t>Mean:</t>
  </si>
  <si>
    <t>Percentiles</t>
  </si>
  <si>
    <t>Percentile</t>
  </si>
  <si>
    <t>p</t>
  </si>
  <si>
    <t>Students:</t>
  </si>
  <si>
    <t>(the 50th percentile)</t>
  </si>
  <si>
    <t>or lower end of the range. For convenience, the table is set up to calculate the plus and minus grade</t>
  </si>
  <si>
    <t>"90% of the students scored less than …"</t>
  </si>
  <si>
    <t>This worksheet is for assigning letter grades based on a percentage scale. A typical percentage scale</t>
  </si>
  <si>
    <t>minimums, but you can manually enter these values instead. For the Gradebook to work correctly, the</t>
  </si>
  <si>
    <t>Grading Scale below must remain ordered from lowest to highest.</t>
  </si>
  <si>
    <t>SEMINARSKI</t>
  </si>
  <si>
    <t>KOLOKVIJUM</t>
  </si>
  <si>
    <t>POP. KOL</t>
  </si>
  <si>
    <t>Prof. dr Dragan Radonjic</t>
  </si>
  <si>
    <t>Ukupno</t>
  </si>
  <si>
    <t>Ocjena</t>
  </si>
  <si>
    <t>281 / 12</t>
  </si>
  <si>
    <t>220 / 09</t>
  </si>
  <si>
    <t>319 / 09</t>
  </si>
  <si>
    <t>350 / 09</t>
  </si>
  <si>
    <t>291 / 07</t>
  </si>
  <si>
    <t>226 / 06</t>
  </si>
  <si>
    <t>320 / 05</t>
  </si>
  <si>
    <t>385 / 04</t>
  </si>
  <si>
    <t>Matković Ana</t>
  </si>
  <si>
    <t>Radović Iva</t>
  </si>
  <si>
    <t>Krgović Stefan</t>
  </si>
  <si>
    <t>Strugar Darija</t>
  </si>
  <si>
    <t>Vučević Jelena</t>
  </si>
  <si>
    <t>Orović Srđa</t>
  </si>
  <si>
    <t>Stijović Ana</t>
  </si>
  <si>
    <t>Samardžić Gojko</t>
  </si>
  <si>
    <t>Lekić Ana</t>
  </si>
  <si>
    <t>Ispiti</t>
  </si>
  <si>
    <t>E</t>
  </si>
  <si>
    <t>ZAV.  ISPIT</t>
  </si>
  <si>
    <t>POP.  Z. ISPIT</t>
  </si>
  <si>
    <t>Compatibility Report for PRP Podgorica 2015 02.27 PG.xls</t>
  </si>
  <si>
    <t>Run on 3/3/2015 15:42</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</si>
  <si>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</si>
  <si>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</si>
  <si>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</si>
  <si>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</si>
  <si>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more conditional formats than are supported by the selected file format. Only the first three conditions will be displayed in earlier versions of Excel.</t>
  </si>
  <si>
    <t>Gradebook'!J11</t>
  </si>
  <si>
    <t>Gradebook'!O11</t>
  </si>
  <si>
    <t>Gradebook'!J31:J279</t>
  </si>
  <si>
    <t>Gradebook'!O31:O279</t>
  </si>
  <si>
    <t>Excel 97-2003</t>
  </si>
  <si>
    <t>Some cells have overlapping conditional formatting ranges. Earlier versions of Excel will not evaluate all of the conditional formatting rules on the overlapping cells. The overlapping cells will show different conditional formatting.</t>
  </si>
  <si>
    <t>Gradebook'!G396:G65536</t>
  </si>
  <si>
    <t>Gradebook'!G1:G11</t>
  </si>
  <si>
    <t>Gradebook'!G31:G395</t>
  </si>
  <si>
    <t>Gradebook'!L397:L65536</t>
  </si>
  <si>
    <t>Gradebook'!L1:L11</t>
  </si>
  <si>
    <t>Gradebook'!L31:L158</t>
  </si>
  <si>
    <t>One or more cells in this workbook contain a conditional formatting type that is not supported in earlier versions of Excel, such as data bars, color scales, or icon sets.</t>
  </si>
  <si>
    <t>Gradebook'!O31:O278</t>
  </si>
  <si>
    <t>One or more cells in this workbook contain a conditional formatting icon set arrangement that is not supported in earlier versions of Excel. These conditional formats will not be saved.</t>
  </si>
  <si>
    <t>Gradebook'!J11:J396</t>
  </si>
  <si>
    <t>Minor loss of fidelity</t>
  </si>
  <si>
    <t>Some cells or styles in this workbook contain formatting that is not supported by the selected file format. These formats will be converted to the closest format available.</t>
  </si>
  <si>
    <t>202 / 14</t>
  </si>
  <si>
    <t>54 / 13</t>
  </si>
  <si>
    <t>67 / 13</t>
  </si>
  <si>
    <t>72 / 13</t>
  </si>
  <si>
    <t>74 / 13</t>
  </si>
  <si>
    <t>91 / 13</t>
  </si>
  <si>
    <t>92 / 13</t>
  </si>
  <si>
    <t>95 / 13</t>
  </si>
  <si>
    <t>105 / 13</t>
  </si>
  <si>
    <t>108 / 13</t>
  </si>
  <si>
    <t>116 / 13</t>
  </si>
  <si>
    <t>117 / 13</t>
  </si>
  <si>
    <t>132 / 13</t>
  </si>
  <si>
    <t>167 / 13</t>
  </si>
  <si>
    <t>176 / 13</t>
  </si>
  <si>
    <t>236 / 13</t>
  </si>
  <si>
    <t>43 / 12</t>
  </si>
  <si>
    <t>79 / 12</t>
  </si>
  <si>
    <t>183 / 12</t>
  </si>
  <si>
    <t>194 / 12</t>
  </si>
  <si>
    <t>234 / 12</t>
  </si>
  <si>
    <t>235 / 12</t>
  </si>
  <si>
    <t>249 / 12</t>
  </si>
  <si>
    <t>262 / 12</t>
  </si>
  <si>
    <t>270 / 12</t>
  </si>
  <si>
    <t>226 / 11</t>
  </si>
  <si>
    <t>290 / 10</t>
  </si>
  <si>
    <t>194 / 09</t>
  </si>
  <si>
    <t>337 / 09</t>
  </si>
  <si>
    <t>Đekić Mirko</t>
  </si>
  <si>
    <t>Đelević Andrea</t>
  </si>
  <si>
    <t>Vujošević Jovana</t>
  </si>
  <si>
    <t>Vukčević Anja</t>
  </si>
  <si>
    <t>Ismailisufi Jasmina</t>
  </si>
  <si>
    <t>Ćorić Jovana</t>
  </si>
  <si>
    <t>Nedović Željka</t>
  </si>
  <si>
    <t>Čvorović Ksenija</t>
  </si>
  <si>
    <t>Vujović Gorana</t>
  </si>
  <si>
    <t>Laketić Sanja</t>
  </si>
  <si>
    <t>Nedović Milena</t>
  </si>
  <si>
    <t>Marojević Vukica</t>
  </si>
  <si>
    <t>Mijušković Marija</t>
  </si>
  <si>
    <t>Jokanović Aleksandra</t>
  </si>
  <si>
    <t>Mirković Katarina</t>
  </si>
  <si>
    <t>Krivaćević Predrag</t>
  </si>
  <si>
    <t>Popović Miodrag</t>
  </si>
  <si>
    <t>Bektašević Anita</t>
  </si>
  <si>
    <t>Adžić Borislav</t>
  </si>
  <si>
    <t>Anđelić Anica</t>
  </si>
  <si>
    <t>Mršović Nataša</t>
  </si>
  <si>
    <t>Popović Irena</t>
  </si>
  <si>
    <t>Koprivica Dunja</t>
  </si>
  <si>
    <t>Adžić Sanja</t>
  </si>
  <si>
    <t>Mandić Mina</t>
  </si>
  <si>
    <t>Lazarević Dejana</t>
  </si>
  <si>
    <t>Radulović Ivan</t>
  </si>
  <si>
    <t>Ćipranić Jelena</t>
  </si>
  <si>
    <t>Kaluđerović Milica</t>
  </si>
  <si>
    <t>Vukadinović Vuk</t>
  </si>
  <si>
    <t>Martinić Biljana</t>
  </si>
  <si>
    <t>Đurović Anđela</t>
  </si>
  <si>
    <t>V semestar</t>
  </si>
  <si>
    <t>336 / 16</t>
  </si>
  <si>
    <t>346 / 16</t>
  </si>
  <si>
    <t>368 / 16</t>
  </si>
  <si>
    <t>370 / 16</t>
  </si>
  <si>
    <t>411 / 16</t>
  </si>
  <si>
    <t>426 / 16</t>
  </si>
  <si>
    <t>430 / 16</t>
  </si>
  <si>
    <t>433 / 16</t>
  </si>
  <si>
    <t>455 / 16</t>
  </si>
  <si>
    <t>462 / 16</t>
  </si>
  <si>
    <t>480 / 16</t>
  </si>
  <si>
    <t>486 / 16</t>
  </si>
  <si>
    <t>487 / 16</t>
  </si>
  <si>
    <t>123 / 15</t>
  </si>
  <si>
    <t>127 / 15</t>
  </si>
  <si>
    <t>10. / 14</t>
  </si>
  <si>
    <t>18 ./ 14</t>
  </si>
  <si>
    <t>22 ./ 14</t>
  </si>
  <si>
    <t>76 / 14</t>
  </si>
  <si>
    <t>84 / 14</t>
  </si>
  <si>
    <t>90 / 14</t>
  </si>
  <si>
    <t>101 / 14</t>
  </si>
  <si>
    <t>108 / 14</t>
  </si>
  <si>
    <t>139 / 14</t>
  </si>
  <si>
    <t>156 / 14</t>
  </si>
  <si>
    <t>162 / 14</t>
  </si>
  <si>
    <t>165 / 14</t>
  </si>
  <si>
    <t>174 / 14</t>
  </si>
  <si>
    <t>176 / 14</t>
  </si>
  <si>
    <t>177 / 14</t>
  </si>
  <si>
    <t>178 / 14</t>
  </si>
  <si>
    <t>179 / 14</t>
  </si>
  <si>
    <t>183 / 14</t>
  </si>
  <si>
    <t>185 / 14</t>
  </si>
  <si>
    <t>193 / 14</t>
  </si>
  <si>
    <t>194 / 14</t>
  </si>
  <si>
    <t>199 / 14</t>
  </si>
  <si>
    <t>19 ./ 13</t>
  </si>
  <si>
    <t>44 / 13</t>
  </si>
  <si>
    <t>48 / 13</t>
  </si>
  <si>
    <t>63 / 13</t>
  </si>
  <si>
    <t>80 / 13</t>
  </si>
  <si>
    <t>113 / 13</t>
  </si>
  <si>
    <t>128 / 13</t>
  </si>
  <si>
    <t>129 / 13</t>
  </si>
  <si>
    <t>166 / 13</t>
  </si>
  <si>
    <t>172 / 13</t>
  </si>
  <si>
    <t>183 / 13</t>
  </si>
  <si>
    <t>216 / 13</t>
  </si>
  <si>
    <t>221 / 13</t>
  </si>
  <si>
    <t>40 / 12</t>
  </si>
  <si>
    <t>58 / 12</t>
  </si>
  <si>
    <t>95 / 12</t>
  </si>
  <si>
    <t>120 / 12</t>
  </si>
  <si>
    <t>135 / 12</t>
  </si>
  <si>
    <t>151 / 12</t>
  </si>
  <si>
    <t>161 / 12</t>
  </si>
  <si>
    <t>177 / 12</t>
  </si>
  <si>
    <t>201 / 12</t>
  </si>
  <si>
    <t>206 / 12</t>
  </si>
  <si>
    <t>209 / 12</t>
  </si>
  <si>
    <t>241 / 12</t>
  </si>
  <si>
    <t>251 / 12</t>
  </si>
  <si>
    <t>254 / 12</t>
  </si>
  <si>
    <t>268 / 12</t>
  </si>
  <si>
    <t>285 / 12</t>
  </si>
  <si>
    <t>289 / 12</t>
  </si>
  <si>
    <t>326 / 12</t>
  </si>
  <si>
    <t>331 / 12</t>
  </si>
  <si>
    <t>335 / 12</t>
  </si>
  <si>
    <t>2 ./ 11</t>
  </si>
  <si>
    <t>10 ./ 11</t>
  </si>
  <si>
    <t>16 ./ 11</t>
  </si>
  <si>
    <t>25 ./ 11</t>
  </si>
  <si>
    <t>159 / 11</t>
  </si>
  <si>
    <t>163 / 11</t>
  </si>
  <si>
    <t>166 / 11</t>
  </si>
  <si>
    <t>170 / 11</t>
  </si>
  <si>
    <t>171 / 11</t>
  </si>
  <si>
    <t>176 / 11</t>
  </si>
  <si>
    <t>209 / 11</t>
  </si>
  <si>
    <t>219 / 11</t>
  </si>
  <si>
    <t>235 / 11</t>
  </si>
  <si>
    <t>242 / 11</t>
  </si>
  <si>
    <t>254 / 11</t>
  </si>
  <si>
    <t>266 / 11</t>
  </si>
  <si>
    <t>307 / 11</t>
  </si>
  <si>
    <t>311 / 11</t>
  </si>
  <si>
    <t>331 / 11</t>
  </si>
  <si>
    <t>342 / 11</t>
  </si>
  <si>
    <t>22 ./ 10</t>
  </si>
  <si>
    <t>24 ./ 10</t>
  </si>
  <si>
    <t>102 / 10</t>
  </si>
  <si>
    <t>169 / 10</t>
  </si>
  <si>
    <t>181 / 10</t>
  </si>
  <si>
    <t>235 / 10</t>
  </si>
  <si>
    <t>284 / 10</t>
  </si>
  <si>
    <t>316 / 10</t>
  </si>
  <si>
    <t>53 / 09</t>
  </si>
  <si>
    <t>54 / 09</t>
  </si>
  <si>
    <t>166 / 09</t>
  </si>
  <si>
    <t>216 / 09</t>
  </si>
  <si>
    <t>235 / 09</t>
  </si>
  <si>
    <t>245 / 09</t>
  </si>
  <si>
    <t>275 / 09</t>
  </si>
  <si>
    <t>329 / 09</t>
  </si>
  <si>
    <t>340 / 09</t>
  </si>
  <si>
    <t>387 / 09</t>
  </si>
  <si>
    <t>396 / 09</t>
  </si>
  <si>
    <t>116 / 08</t>
  </si>
  <si>
    <t>120 / 08</t>
  </si>
  <si>
    <t>139 / 08</t>
  </si>
  <si>
    <t>141 / 08</t>
  </si>
  <si>
    <t>144 / 08</t>
  </si>
  <si>
    <t>146 / 08</t>
  </si>
  <si>
    <t>164 / 08</t>
  </si>
  <si>
    <t>227 / 08</t>
  </si>
  <si>
    <t>341 / 08</t>
  </si>
  <si>
    <t>114 / 07</t>
  </si>
  <si>
    <t>257 / 07</t>
  </si>
  <si>
    <t>24 ./ 05</t>
  </si>
  <si>
    <t>232 / 04</t>
  </si>
  <si>
    <t>266 / 04</t>
  </si>
  <si>
    <t>331 / 04</t>
  </si>
  <si>
    <t>351 / 04</t>
  </si>
  <si>
    <t>Šćekić Nemanja</t>
  </si>
  <si>
    <t>Vuletić Ana</t>
  </si>
  <si>
    <t>Lukačević Dajana</t>
  </si>
  <si>
    <t>Šekularac Jovana</t>
  </si>
  <si>
    <t>Tomić Tihana</t>
  </si>
  <si>
    <t>Globarević Slobodanka</t>
  </si>
  <si>
    <t>Peričić Emir</t>
  </si>
  <si>
    <t>Kastratović Desa</t>
  </si>
  <si>
    <t>Boljević Maja</t>
  </si>
  <si>
    <t>Popović Filip</t>
  </si>
  <si>
    <t>Marković Milica</t>
  </si>
  <si>
    <t>Vlaisavljević Nenad</t>
  </si>
  <si>
    <t>Cerović Mijat</t>
  </si>
  <si>
    <t>Medojević Damjan</t>
  </si>
  <si>
    <t>Golubović Milica</t>
  </si>
  <si>
    <t>Ilić Maja</t>
  </si>
  <si>
    <t>Ostojić Nevena</t>
  </si>
  <si>
    <t>Boro Marko</t>
  </si>
  <si>
    <t>Petrović Marta</t>
  </si>
  <si>
    <t>Dedejić Jelena</t>
  </si>
  <si>
    <t>Vujošević Marija</t>
  </si>
  <si>
    <t>Tomović Sofija</t>
  </si>
  <si>
    <t>Đurović Maja</t>
  </si>
  <si>
    <t>Bracić Jasmina</t>
  </si>
  <si>
    <t>Hamzić Alija</t>
  </si>
  <si>
    <t>Medenica Ivan</t>
  </si>
  <si>
    <t>Filipović Sanja</t>
  </si>
  <si>
    <t>Kasalica Jelena</t>
  </si>
  <si>
    <t>Petrović Andrea</t>
  </si>
  <si>
    <t>Vlahović Ivona</t>
  </si>
  <si>
    <t>Tomčić Danica</t>
  </si>
  <si>
    <t>Žugić Aleksandra</t>
  </si>
  <si>
    <t>Bjelanović Marina</t>
  </si>
  <si>
    <t>Adžić Kristina</t>
  </si>
  <si>
    <t>Međedović Milica</t>
  </si>
  <si>
    <t>Skenderović Arabela</t>
  </si>
  <si>
    <t>Malić Ivana</t>
  </si>
  <si>
    <t>Lucević Mirela</t>
  </si>
  <si>
    <t>Tuzović Amel</t>
  </si>
  <si>
    <t>Tuzović Amila</t>
  </si>
  <si>
    <t>Bulajić Slađana</t>
  </si>
  <si>
    <t>Mušović Edina</t>
  </si>
  <si>
    <t>Gnjatović Evgenija</t>
  </si>
  <si>
    <t>Rašović Danica</t>
  </si>
  <si>
    <t>Milović Jelena</t>
  </si>
  <si>
    <t>Mijušković Anđela</t>
  </si>
  <si>
    <t>Marković Tina</t>
  </si>
  <si>
    <t>Vuković Milisav</t>
  </si>
  <si>
    <t>Elezaj Almira</t>
  </si>
  <si>
    <t>Drašković Nađa</t>
  </si>
  <si>
    <t>Vukotić Suzana</t>
  </si>
  <si>
    <t>Krlović Nevena</t>
  </si>
  <si>
    <t>Stefanović Stefani</t>
  </si>
  <si>
    <t>Tomašević Milica</t>
  </si>
  <si>
    <t>Penda Jelena</t>
  </si>
  <si>
    <t>Jokić Ana</t>
  </si>
  <si>
    <t>Ninković Jovana</t>
  </si>
  <si>
    <t>Vujičić Matija</t>
  </si>
  <si>
    <t>Kuč Ilda</t>
  </si>
  <si>
    <t>Kroma Edona</t>
  </si>
  <si>
    <t>Krejović Tanja</t>
  </si>
  <si>
    <t>Cmiljanić Milica</t>
  </si>
  <si>
    <t>Pravilović Nevenka</t>
  </si>
  <si>
    <t>Baković Ksenija</t>
  </si>
  <si>
    <t>Bakić Bojana</t>
  </si>
  <si>
    <t>Eraković Sanja</t>
  </si>
  <si>
    <t>Šekarić Tripko</t>
  </si>
  <si>
    <t>Radoman Bojana</t>
  </si>
  <si>
    <t>Šoškić Ana</t>
  </si>
  <si>
    <t>Premović Nikola</t>
  </si>
  <si>
    <t>Jeremić Stefan</t>
  </si>
  <si>
    <t>Medenica Danilo</t>
  </si>
  <si>
    <t>Cerović Milica</t>
  </si>
  <si>
    <t>Golubović Luka</t>
  </si>
  <si>
    <t>Vukčević Milica</t>
  </si>
  <si>
    <t>Božanović Milica</t>
  </si>
  <si>
    <t>Borozan Pavle</t>
  </si>
  <si>
    <t>Marsenić Radmila</t>
  </si>
  <si>
    <t>Malević Marija</t>
  </si>
  <si>
    <t>Uskoković Ivana</t>
  </si>
  <si>
    <t>Mitrović Stefan</t>
  </si>
  <si>
    <t>Lalović Andrijana</t>
  </si>
  <si>
    <t>Šušić Đorđe</t>
  </si>
  <si>
    <t>Bajčeta Dražen</t>
  </si>
  <si>
    <t>Kuč Emira</t>
  </si>
  <si>
    <t>Komar Jelena</t>
  </si>
  <si>
    <t>Obradović Nikola</t>
  </si>
  <si>
    <t>Šćepanović Jelena</t>
  </si>
  <si>
    <t>Svrkota Darko</t>
  </si>
  <si>
    <t>Đurović Iva</t>
  </si>
  <si>
    <t>Marinović Maja</t>
  </si>
  <si>
    <t>Aligrudić Aleksandar</t>
  </si>
  <si>
    <t>Zečević Nataša</t>
  </si>
  <si>
    <t>Filipović Nikolina</t>
  </si>
  <si>
    <t>Dedić Kristina</t>
  </si>
  <si>
    <t>Cicmil Miloš</t>
  </si>
  <si>
    <t>Radulović Danijela</t>
  </si>
  <si>
    <t>Hasanagić Dženan</t>
  </si>
  <si>
    <t>Berišaj Marina</t>
  </si>
  <si>
    <t>Pejović Vesna</t>
  </si>
  <si>
    <t>Šagi Monika</t>
  </si>
  <si>
    <t>Ćinćur Saša</t>
  </si>
  <si>
    <t>Nikčević Peko</t>
  </si>
  <si>
    <t>Kekić Maja</t>
  </si>
  <si>
    <t>Jovanović Maja</t>
  </si>
  <si>
    <t>Miranović Jovana</t>
  </si>
  <si>
    <t>Drobnjak Miljan</t>
  </si>
  <si>
    <t>Premović Nina</t>
  </si>
  <si>
    <t>Mumović Dunja</t>
  </si>
  <si>
    <t>Veljić Kaća</t>
  </si>
  <si>
    <t>Minić Darko</t>
  </si>
  <si>
    <t>Stijepović Tamara</t>
  </si>
  <si>
    <t>Đuranović Jovana</t>
  </si>
  <si>
    <t>Dajković Ivan</t>
  </si>
  <si>
    <t>Brajović Ana</t>
  </si>
  <si>
    <t>Marković Gordana</t>
  </si>
  <si>
    <t>Banović Vera</t>
  </si>
  <si>
    <t>Brnjada Dubravka</t>
  </si>
  <si>
    <t>Stožinić Mitar</t>
  </si>
  <si>
    <t>Milović Milena</t>
  </si>
  <si>
    <t>Todorović Ivana</t>
  </si>
  <si>
    <t>Badža Viktorija</t>
  </si>
  <si>
    <t>Janjić Mirjana</t>
  </si>
  <si>
    <t>Milanović Marta</t>
  </si>
  <si>
    <t>Džankić Maja</t>
  </si>
  <si>
    <t>Đuretić Snežana</t>
  </si>
  <si>
    <t>POSLOVI ROBNOG PROMETA</t>
  </si>
  <si>
    <t>ljetnji semestar 2016/2017</t>
  </si>
  <si>
    <t>51 ./ 14</t>
  </si>
  <si>
    <t>8 / .13</t>
  </si>
  <si>
    <t>18 ./ 13</t>
  </si>
  <si>
    <t>28. / 12</t>
  </si>
  <si>
    <t>26. / 07</t>
  </si>
  <si>
    <t>45 / 07</t>
  </si>
  <si>
    <t>188/13</t>
  </si>
  <si>
    <t>Beljkaš Jelica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</si>
</sst>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
    <numFmt numFmtId="165" formatCode="d"/>
    <numFmt numFmtId="166" formatCode="0.0%"/>
    <numFmt numFmtId="167" formatCode="0.0;;&quot; - &quot;;@"/>
    <numFmt numFmtId="168" formatCode="General;;&quot;&quot;;@"/>
  </numFmts>
  <fonts count="35" x14ac:knownFonts="1">
    <font>
      <sz val="10"/>
      <name val="Arial"/>
      <family val="2"/>
    </font>
    <font>
      <sz val="10"/>
      <name val="Arial"/>
      <family val="2"/>
    </font>
    <font>
      <sz val="8"/>
      <name val="Arial"/>
      <family val="2"/>
    </font>
    <font>
      <u/>
      <sz val="10"/>
      <color indexed="12"/>
      <name val="Trebuchet MS"/>
      <family val="2"/>
    </font>
    <font>
      <sz val="8"/>
      <name val="Tahoma"/>
      <family val="2"/>
    </font>
    <font>
      <b/>
      <sz val="18"/>
      <color indexed="60"/>
      <name val="Arial"/>
      <family val="2"/>
    </font>
    <font>
      <sz val="10"/>
      <name val="Arial"/>
      <family val="2"/>
    </font>
    <font>
      <sz val="8"/>
      <name val="Arial"/>
      <family val="2"/>
    </font>
    <font>
      <b/>
      <sz val="10"/>
      <color indexed="63"/>
      <name val="Arial"/>
      <family val="2"/>
    </font>
    <font>
      <b/>
      <sz val="11"/>
      <color indexed="63"/>
      <name val="Arial"/>
      <family val="2"/>
    </font>
    <font>
      <sz val="10"/>
      <color indexed="63"/>
      <name val="Arial"/>
      <family val="2"/>
    </font>
    <font>
      <b/>
      <sz val="11"/>
      <name val="Arial"/>
      <family val="2"/>
    </font>
    <font>
      <i/>
      <sz val="10"/>
      <name val="Arial"/>
      <family val="2"/>
    </font>
    <font>
      <sz val="11"/>
      <name val="Arial"/>
      <family val="2"/>
    </font>
    <font>
      <sz val="18"/>
      <color indexed="60"/>
      <name val="Trebuchet MS"/>
      <family val="2"/>
    </font>
    <font>
      <i/>
      <sz val="8"/>
      <color indexed="23"/>
      <name val="Arial"/>
      <family val="2"/>
    </font>
    <font>
      <sz val="9"/>
      <name val="Arial"/>
      <family val="2"/>
    </font>
    <font>
      <sz val="8"/>
      <color indexed="9"/>
      <name val="Arial"/>
      <family val="2"/>
    </font>
    <font>
      <u/>
      <sz val="10"/>
      <color indexed="12"/>
      <name val="Arial"/>
      <family val="2"/>
    </font>
    <font>
      <i/>
      <sz val="10"/>
      <color indexed="55"/>
      <name val="Arial"/>
      <family val="2"/>
    </font>
    <font>
      <sz val="10"/>
      <color indexed="55"/>
      <name val="Arial"/>
      <family val="2"/>
    </font>
    <font>
      <sz val="10"/>
      <color indexed="9"/>
      <name val="Arial"/>
      <family val="2"/>
    </font>
    <font>
      <b/>
      <sz val="10"/>
      <name val="Arial"/>
      <family val="2"/>
    </font>
    <font>
      <b/>
      <sz val="7"/>
      <color theme="8" tint="-0.249977111117893"/>
      <name val="Arial Narrow"/>
      <family val="2"/>
    </font>
    <font>
      <b/>
      <sz val="8"/>
      <color theme="8" tint="-0.249977111117893"/>
      <name val="Arial"/>
      <family val="2"/>
    </font>
    <font>
      <b/>
      <sz val="10"/>
      <color theme="8" tint="-0.249977111117893"/>
      <name val="Arial"/>
      <family val="2"/>
    </font>
    <font>
      <sz val="10"/>
      <color rgb="FFC00000"/>
      <name val="Arial"/>
      <family val="2"/>
    </font>
    <font>
      <sz val="10"/>
      <color theme="9" tint="0.59999389629810485"/>
      <name val="Arial"/>
      <family val="2"/>
    </font>
    <font>
      <sz val="10"/>
      <color theme="9" tint="0.39997558519241921"/>
      <name val="Arial"/>
      <family val="2"/>
    </font>
    <font>
      <sz val="10"/>
      <color theme="9" tint="-0.249977111117893"/>
      <name val="Arial"/>
      <family val="2"/>
    </font>
    <font>
      <b/>
      <sz val="10"/>
      <color theme="9" tint="-0.249977111117893"/>
      <name val="Arial"/>
      <family val="2"/>
    </font>
    <font>
      <b/>
      <sz val="10"/>
      <color theme="9" tint="-0.499984740745262"/>
      <name val="Arial"/>
      <family val="2"/>
    </font>
    <font>
      <sz val="10"/>
      <color theme="0"/>
      <name val="Arial"/>
      <family val="2"/>
    </font>
    <font>
      <sz val="8"/>
      <color rgb="FF000000"/>
      <name val="Tahoma"/>
      <family val="2"/>
    </font>
    <font>
      <sz val="11"/>
      <color rgb="FF006100"/>
      <name val="Calibri"/>
      <family val="2"/>
      <scheme val="minor"/>
    </font>
  </fonts>
  <fills count="11">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theme="7" tint="0.39997558519241921"/>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style="thin">
        <color indexed="55"/>
      </left>
      <right style="thin">
        <color indexed="55"/>
      </right>
      <top style="thin">
        <color indexed="55"/>
      </top>
      <bottom style="thin">
        <color indexed="55"/>
      </bottom>
      <diagonal/>
    </border>
    <border>
      <left style="medium">
        <color indexed="64"/>
      </left>
      <right style="medium">
        <color indexed="64"/>
      </right>
      <top/>
      <bottom style="medium">
        <color indexed="64"/>
      </bottom>
      <diagonal/>
    </border>
    <border>
      <left style="thin">
        <color indexed="55"/>
      </left>
      <right style="thin">
        <color indexed="55"/>
      </right>
      <top style="thin">
        <color indexed="55"/>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34" fillId="8" borderId="0" applyNumberFormat="0" applyBorder="0" applyAlignment="0" applyProtection="0"/>
  </cellStyleXfs>
  <cellXfs count="118">
    <xf numFmtId="0" fontId="0" fillId="0" borderId="0" xfId="0"/>
    <xf numFmtId="0" fontId="6" fillId="0" borderId="0" xfId="0" applyFont="1" applyAlignment="1" applyProtection="1">
      <alignment vertical="top"/>
    </xf>
    <xf numFmtId="0" fontId="7" fillId="0" borderId="0" xfId="0" applyFont="1" applyProtection="1"/>
    <xf numFmtId="0" fontId="6" fillId="0" borderId="0" xfId="0" applyFont="1" applyProtection="1"/>
    <xf numFmtId="0" fontId="6" fillId="0" borderId="0" xfId="0" applyFont="1" applyBorder="1" applyProtection="1"/>
    <xf numFmtId="164" fontId="7" fillId="0" borderId="0" xfId="0" applyNumberFormat="1" applyFont="1" applyBorder="1" applyAlignment="1" applyProtection="1">
      <alignment horizontal="left"/>
    </xf>
    <xf numFmtId="0" fontId="5" fillId="0" borderId="0" xfId="0" applyFont="1" applyAlignment="1" applyProtection="1">
      <alignment vertical="top"/>
    </xf>
    <xf numFmtId="0" fontId="6" fillId="0" borderId="0" xfId="0" applyFont="1" applyAlignment="1" applyProtection="1"/>
    <xf numFmtId="0" fontId="8" fillId="2" borderId="0" xfId="0" applyFont="1" applyFill="1" applyBorder="1" applyAlignment="1" applyProtection="1">
      <alignment horizontal="center" vertical="center"/>
    </xf>
    <xf numFmtId="0" fontId="10" fillId="2" borderId="0" xfId="0" applyFont="1" applyFill="1" applyBorder="1" applyAlignment="1" applyProtection="1">
      <alignment horizontal="right" vertical="center"/>
    </xf>
    <xf numFmtId="0" fontId="6" fillId="0" borderId="1" xfId="0" applyFont="1" applyBorder="1" applyAlignment="1" applyProtection="1"/>
    <xf numFmtId="0" fontId="11" fillId="0" borderId="0" xfId="0" applyFont="1" applyFill="1" applyAlignment="1" applyProtection="1">
      <alignment horizontal="center"/>
    </xf>
    <xf numFmtId="0" fontId="0" fillId="0" borderId="0" xfId="0" applyAlignment="1">
      <alignment horizontal="center"/>
    </xf>
    <xf numFmtId="0" fontId="12" fillId="0" borderId="0" xfId="0" applyFont="1"/>
    <xf numFmtId="0" fontId="6" fillId="3" borderId="0" xfId="0" applyFont="1" applyFill="1" applyAlignment="1" applyProtection="1">
      <alignment horizontal="center"/>
    </xf>
    <xf numFmtId="0" fontId="6" fillId="2" borderId="0" xfId="0" applyFont="1" applyFill="1" applyAlignment="1" applyProtection="1">
      <alignment horizontal="center"/>
    </xf>
    <xf numFmtId="0" fontId="13" fillId="0" borderId="0" xfId="0" applyFont="1" applyProtection="1"/>
    <xf numFmtId="0" fontId="11" fillId="0" borderId="0" xfId="0" applyFont="1" applyProtection="1"/>
    <xf numFmtId="0" fontId="6" fillId="0" borderId="1" xfId="0" applyFont="1" applyBorder="1" applyAlignment="1" applyProtection="1">
      <alignment horizontal="center"/>
    </xf>
    <xf numFmtId="166" fontId="6" fillId="3" borderId="0" xfId="3" applyNumberFormat="1" applyFont="1" applyFill="1" applyBorder="1" applyProtection="1"/>
    <xf numFmtId="0" fontId="6" fillId="3" borderId="0" xfId="0" applyNumberFormat="1" applyFont="1" applyFill="1" applyBorder="1" applyAlignment="1" applyProtection="1">
      <alignment horizontal="center"/>
    </xf>
    <xf numFmtId="166" fontId="6" fillId="2" borderId="0" xfId="3" applyNumberFormat="1" applyFont="1" applyFill="1" applyBorder="1" applyProtection="1"/>
    <xf numFmtId="10" fontId="0" fillId="3" borderId="0" xfId="3" applyNumberFormat="1" applyFont="1" applyFill="1"/>
    <xf numFmtId="0" fontId="0" fillId="3" borderId="0" xfId="0" applyFill="1" applyAlignment="1">
      <alignment horizontal="center"/>
    </xf>
    <xf numFmtId="0" fontId="7" fillId="0" borderId="0" xfId="0" applyFont="1" applyAlignment="1">
      <alignment horizontal="center"/>
    </xf>
    <xf numFmtId="0" fontId="6" fillId="0" borderId="1" xfId="0" applyFont="1" applyBorder="1" applyAlignment="1" applyProtection="1">
      <alignment horizontal="center"/>
      <protection locked="0"/>
    </xf>
    <xf numFmtId="43" fontId="14" fillId="0" borderId="0" xfId="1" applyFont="1" applyFill="1" applyAlignment="1">
      <alignment horizontal="left" vertical="center"/>
    </xf>
    <xf numFmtId="43" fontId="4" fillId="0" borderId="0" xfId="1" applyFont="1" applyFill="1" applyAlignment="1">
      <alignment horizontal="left"/>
    </xf>
    <xf numFmtId="0" fontId="10" fillId="0" borderId="0" xfId="0" applyFont="1" applyFill="1" applyBorder="1" applyAlignment="1" applyProtection="1">
      <alignment horizontal="right" vertical="center"/>
    </xf>
    <xf numFmtId="168" fontId="6" fillId="4" borderId="1" xfId="0" applyNumberFormat="1" applyFont="1" applyFill="1" applyBorder="1" applyAlignment="1" applyProtection="1">
      <alignment horizontal="left"/>
    </xf>
    <xf numFmtId="166" fontId="0" fillId="0" borderId="1" xfId="3" applyNumberFormat="1" applyFont="1" applyBorder="1" applyAlignment="1">
      <alignment horizontal="center"/>
    </xf>
    <xf numFmtId="0" fontId="11" fillId="0" borderId="0" xfId="0" applyFont="1"/>
    <xf numFmtId="166" fontId="10" fillId="2" borderId="0" xfId="0" applyNumberFormat="1"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167" fontId="16" fillId="3" borderId="0" xfId="0" applyNumberFormat="1" applyFont="1" applyFill="1" applyBorder="1" applyProtection="1"/>
    <xf numFmtId="0" fontId="13" fillId="0" borderId="0" xfId="0" applyFont="1"/>
    <xf numFmtId="0" fontId="13" fillId="0" borderId="0" xfId="0" applyFont="1" applyAlignment="1">
      <alignment horizontal="right"/>
    </xf>
    <xf numFmtId="0" fontId="6" fillId="0" borderId="0" xfId="0" applyFont="1" applyAlignment="1" applyProtection="1">
      <alignment horizontal="right"/>
    </xf>
    <xf numFmtId="166" fontId="0" fillId="0" borderId="0" xfId="3" applyNumberFormat="1" applyFont="1"/>
    <xf numFmtId="166" fontId="0" fillId="0" borderId="0" xfId="3" applyNumberFormat="1" applyFont="1" applyBorder="1" applyAlignment="1">
      <alignment horizontal="center"/>
    </xf>
    <xf numFmtId="0" fontId="6" fillId="0" borderId="0" xfId="0" applyFont="1" applyBorder="1" applyAlignment="1">
      <alignment horizontal="right"/>
    </xf>
    <xf numFmtId="10" fontId="0" fillId="0" borderId="0" xfId="3" applyNumberFormat="1" applyFont="1"/>
    <xf numFmtId="10" fontId="0" fillId="0" borderId="0" xfId="0" applyNumberFormat="1"/>
    <xf numFmtId="0" fontId="0" fillId="0" borderId="0" xfId="0" applyAlignment="1">
      <alignment horizontal="right"/>
    </xf>
    <xf numFmtId="0" fontId="12" fillId="0" borderId="0" xfId="0" applyFont="1" applyAlignment="1">
      <alignment horizontal="center"/>
    </xf>
    <xf numFmtId="0" fontId="18" fillId="0" borderId="0" xfId="2" applyFont="1" applyAlignment="1" applyProtection="1"/>
    <xf numFmtId="0" fontId="7" fillId="0" borderId="0" xfId="0" applyFont="1"/>
    <xf numFmtId="166" fontId="0" fillId="5" borderId="1" xfId="3" applyNumberFormat="1" applyFont="1" applyFill="1" applyBorder="1" applyAlignment="1">
      <alignment horizontal="center"/>
    </xf>
    <xf numFmtId="166" fontId="0" fillId="0" borderId="0" xfId="0" applyNumberFormat="1"/>
    <xf numFmtId="0" fontId="15" fillId="4" borderId="0" xfId="0" applyFont="1" applyFill="1" applyBorder="1" applyAlignment="1" applyProtection="1"/>
    <xf numFmtId="0" fontId="6" fillId="4" borderId="0" xfId="0" applyFont="1" applyFill="1" applyBorder="1" applyAlignment="1" applyProtection="1">
      <alignment horizontal="center"/>
    </xf>
    <xf numFmtId="0" fontId="19" fillId="0" borderId="0" xfId="0" applyFont="1" applyAlignment="1">
      <alignment horizontal="right"/>
    </xf>
    <xf numFmtId="0" fontId="20" fillId="0" borderId="0" xfId="0" applyFont="1"/>
    <xf numFmtId="0" fontId="17" fillId="0" borderId="0" xfId="0" applyFont="1" applyAlignment="1" applyProtection="1">
      <alignment horizontal="right"/>
    </xf>
    <xf numFmtId="0" fontId="21" fillId="0" borderId="0" xfId="0" applyFont="1"/>
    <xf numFmtId="166" fontId="7" fillId="3" borderId="0" xfId="3" applyNumberFormat="1" applyFont="1" applyFill="1" applyBorder="1" applyProtection="1"/>
    <xf numFmtId="10" fontId="16" fillId="0" borderId="1" xfId="3" applyNumberFormat="1" applyFont="1" applyBorder="1" applyAlignment="1" applyProtection="1">
      <alignment horizontal="right"/>
      <protection locked="0"/>
    </xf>
    <xf numFmtId="0" fontId="9" fillId="6" borderId="0" xfId="0" applyFont="1" applyFill="1" applyBorder="1" applyAlignment="1" applyProtection="1">
      <alignment horizontal="left" indent="2"/>
    </xf>
    <xf numFmtId="0" fontId="9" fillId="6" borderId="0" xfId="0" applyFont="1" applyFill="1" applyBorder="1" applyAlignment="1" applyProtection="1"/>
    <xf numFmtId="0" fontId="6" fillId="6" borderId="0" xfId="0" applyFont="1" applyFill="1" applyBorder="1" applyProtection="1"/>
    <xf numFmtId="165" fontId="23" fillId="0" borderId="3" xfId="0" applyNumberFormat="1" applyFont="1" applyFill="1" applyBorder="1" applyAlignment="1" applyProtection="1">
      <alignment horizontal="center" textRotation="45" wrapText="1"/>
      <protection locked="0"/>
    </xf>
    <xf numFmtId="0" fontId="23" fillId="0" borderId="0" xfId="0" applyFont="1" applyBorder="1" applyProtection="1"/>
    <xf numFmtId="0" fontId="24" fillId="0" borderId="4" xfId="0" applyNumberFormat="1" applyFont="1" applyFill="1" applyBorder="1" applyAlignment="1" applyProtection="1">
      <alignment horizontal="center"/>
      <protection locked="0"/>
    </xf>
    <xf numFmtId="0" fontId="25" fillId="0" borderId="0" xfId="0" applyFont="1" applyBorder="1" applyAlignment="1" applyProtection="1">
      <alignment horizontal="right"/>
    </xf>
    <xf numFmtId="0" fontId="26" fillId="0" borderId="1" xfId="0" applyFont="1" applyBorder="1" applyAlignment="1">
      <alignment horizontal="center"/>
    </xf>
    <xf numFmtId="0" fontId="27" fillId="0" borderId="1" xfId="0" applyFont="1" applyFill="1" applyBorder="1" applyAlignment="1">
      <alignment horizontal="center"/>
    </xf>
    <xf numFmtId="0" fontId="28" fillId="0" borderId="1" xfId="0" applyFont="1" applyFill="1" applyBorder="1" applyAlignment="1">
      <alignment horizontal="center"/>
    </xf>
    <xf numFmtId="0" fontId="29" fillId="0" borderId="1" xfId="0" applyFont="1" applyFill="1" applyBorder="1" applyAlignment="1">
      <alignment horizontal="center"/>
    </xf>
    <xf numFmtId="0" fontId="30" fillId="0" borderId="1" xfId="0" applyFont="1" applyFill="1" applyBorder="1" applyAlignment="1">
      <alignment horizontal="center"/>
    </xf>
    <xf numFmtId="0" fontId="31" fillId="0" borderId="1" xfId="0" applyFont="1" applyFill="1" applyBorder="1" applyAlignment="1">
      <alignment horizontal="center"/>
    </xf>
    <xf numFmtId="0" fontId="0" fillId="6" borderId="0" xfId="0" applyFill="1"/>
    <xf numFmtId="0" fontId="32" fillId="7" borderId="0" xfId="0" applyFont="1" applyFill="1" applyBorder="1" applyProtection="1"/>
    <xf numFmtId="0" fontId="22" fillId="0" borderId="0" xfId="0" applyNumberFormat="1" applyFont="1" applyAlignment="1">
      <alignment vertical="top" wrapText="1"/>
    </xf>
    <xf numFmtId="0" fontId="0" fillId="0" borderId="0" xfId="0" applyNumberFormat="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0" fillId="0" borderId="9" xfId="0" applyNumberFormat="1" applyBorder="1" applyAlignment="1">
      <alignment vertical="top" wrapText="1"/>
    </xf>
    <xf numFmtId="0" fontId="0" fillId="0" borderId="10" xfId="0" applyNumberFormat="1" applyBorder="1" applyAlignment="1">
      <alignment vertical="top" wrapText="1"/>
    </xf>
    <xf numFmtId="0" fontId="0" fillId="0" borderId="11" xfId="0" applyNumberFormat="1" applyBorder="1" applyAlignment="1">
      <alignment vertical="top" wrapText="1"/>
    </xf>
    <xf numFmtId="0" fontId="2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6" xfId="0" applyNumberFormat="1" applyBorder="1" applyAlignment="1">
      <alignment horizontal="center" vertical="top" wrapText="1"/>
    </xf>
    <xf numFmtId="0" fontId="0" fillId="0" borderId="12" xfId="0" applyNumberFormat="1" applyBorder="1" applyAlignment="1">
      <alignment horizontal="center" vertical="top" wrapText="1"/>
    </xf>
    <xf numFmtId="0" fontId="3" fillId="0" borderId="0" xfId="2" quotePrefix="1" applyNumberFormat="1" applyAlignment="1" applyProtection="1">
      <alignment horizontal="center" vertical="top" wrapText="1"/>
    </xf>
    <xf numFmtId="0" fontId="0" fillId="0" borderId="1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9" xfId="2" quotePrefix="1" applyNumberFormat="1" applyBorder="1" applyAlignment="1" applyProtection="1">
      <alignment horizontal="center" vertical="top" wrapText="1"/>
    </xf>
    <xf numFmtId="0" fontId="0" fillId="0" borderId="14" xfId="0"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15" xfId="0" applyNumberFormat="1" applyBorder="1" applyAlignment="1">
      <alignment horizontal="center" vertical="top" wrapText="1"/>
    </xf>
    <xf numFmtId="0" fontId="1" fillId="0" borderId="2" xfId="0" applyFont="1" applyBorder="1" applyAlignment="1">
      <alignment vertical="center" wrapText="1"/>
    </xf>
    <xf numFmtId="0" fontId="1" fillId="9" borderId="2" xfId="0" applyFont="1" applyFill="1" applyBorder="1" applyAlignment="1">
      <alignment vertical="center" wrapText="1"/>
    </xf>
    <xf numFmtId="164" fontId="7" fillId="7" borderId="0" xfId="0" applyNumberFormat="1" applyFont="1" applyFill="1" applyBorder="1" applyAlignment="1" applyProtection="1">
      <alignment horizontal="left"/>
    </xf>
    <xf numFmtId="168" fontId="6" fillId="7" borderId="1" xfId="0" applyNumberFormat="1" applyFont="1" applyFill="1" applyBorder="1" applyAlignment="1" applyProtection="1">
      <alignment horizontal="left"/>
    </xf>
    <xf numFmtId="0" fontId="1" fillId="7" borderId="2" xfId="0" applyFont="1" applyFill="1" applyBorder="1" applyAlignment="1">
      <alignment vertical="center" wrapText="1"/>
    </xf>
    <xf numFmtId="0" fontId="6" fillId="7" borderId="1" xfId="0" applyFont="1" applyFill="1" applyBorder="1" applyAlignment="1" applyProtection="1">
      <alignment horizontal="center"/>
      <protection locked="0"/>
    </xf>
    <xf numFmtId="0" fontId="34" fillId="7" borderId="1" xfId="4" applyFill="1" applyBorder="1" applyAlignment="1" applyProtection="1">
      <alignment horizontal="right"/>
      <protection locked="0"/>
    </xf>
    <xf numFmtId="0" fontId="6" fillId="7" borderId="0" xfId="0" applyNumberFormat="1" applyFont="1" applyFill="1" applyBorder="1" applyAlignment="1" applyProtection="1">
      <alignment horizontal="center"/>
    </xf>
    <xf numFmtId="166" fontId="6" fillId="7" borderId="0" xfId="3" applyNumberFormat="1" applyFont="1" applyFill="1" applyBorder="1" applyProtection="1"/>
    <xf numFmtId="0" fontId="6" fillId="7" borderId="0" xfId="0" applyFont="1" applyFill="1" applyAlignment="1" applyProtection="1">
      <alignment horizontal="center"/>
    </xf>
    <xf numFmtId="0" fontId="6" fillId="7" borderId="0" xfId="0" applyFont="1" applyFill="1" applyProtection="1"/>
    <xf numFmtId="0" fontId="6" fillId="10" borderId="0" xfId="0" applyFont="1" applyFill="1" applyAlignment="1" applyProtection="1"/>
    <xf numFmtId="0" fontId="17" fillId="10" borderId="0" xfId="0" applyFont="1" applyFill="1" applyBorder="1" applyProtection="1"/>
    <xf numFmtId="0" fontId="6" fillId="10" borderId="0" xfId="0" applyFont="1" applyFill="1" applyProtection="1"/>
    <xf numFmtId="0" fontId="6" fillId="10" borderId="0" xfId="0" applyFont="1" applyFill="1" applyBorder="1" applyProtection="1"/>
    <xf numFmtId="0" fontId="9" fillId="10" borderId="0" xfId="0" applyFont="1" applyFill="1" applyBorder="1" applyAlignment="1" applyProtection="1"/>
    <xf numFmtId="165" fontId="23" fillId="10" borderId="3" xfId="0" applyNumberFormat="1" applyFont="1" applyFill="1" applyBorder="1" applyAlignment="1" applyProtection="1">
      <alignment horizontal="center" textRotation="45" wrapText="1"/>
      <protection locked="0"/>
    </xf>
    <xf numFmtId="0" fontId="24" fillId="10" borderId="4" xfId="0" applyNumberFormat="1" applyFont="1" applyFill="1" applyBorder="1" applyAlignment="1" applyProtection="1">
      <alignment horizontal="center"/>
      <protection locked="0"/>
    </xf>
    <xf numFmtId="0" fontId="6" fillId="10" borderId="1" xfId="0" applyFont="1" applyFill="1" applyBorder="1" applyAlignment="1" applyProtection="1">
      <alignment horizontal="center"/>
      <protection locked="0"/>
    </xf>
    <xf numFmtId="0" fontId="6" fillId="10" borderId="0" xfId="0" applyFont="1" applyFill="1" applyBorder="1" applyAlignment="1" applyProtection="1">
      <alignment horizontal="center"/>
    </xf>
    <xf numFmtId="167" fontId="16" fillId="10" borderId="0" xfId="0" applyNumberFormat="1" applyFont="1" applyFill="1" applyBorder="1" applyProtection="1"/>
    <xf numFmtId="166" fontId="7" fillId="10" borderId="0" xfId="3" applyNumberFormat="1" applyFont="1" applyFill="1" applyBorder="1" applyProtection="1"/>
    <xf numFmtId="0" fontId="0" fillId="7" borderId="0" xfId="0" applyFont="1" applyFill="1" applyAlignment="1" applyProtection="1">
      <alignment horizontal="center"/>
    </xf>
    <xf numFmtId="0" fontId="10" fillId="2" borderId="0" xfId="0" applyFont="1" applyFill="1" applyBorder="1" applyAlignment="1" applyProtection="1">
      <alignment horizontal="center" vertical="center"/>
    </xf>
    <xf numFmtId="168" fontId="0" fillId="4" borderId="1" xfId="0" applyNumberFormat="1" applyFont="1" applyFill="1" applyBorder="1" applyAlignment="1" applyProtection="1">
      <alignment horizontal="left"/>
    </xf>
    <xf numFmtId="0" fontId="0" fillId="3" borderId="0" xfId="0" applyFont="1" applyFill="1" applyAlignment="1" applyProtection="1">
      <alignment horizontal="center"/>
    </xf>
  </cellXfs>
  <cellStyles count="5">
    <cellStyle name="Comma" xfId="1" builtinId="3"/>
    <cellStyle name="Good" xfId="4" builtinId="26"/>
    <cellStyle name="Hyperlink" xfId="2" builtinId="8"/>
    <cellStyle name="Normal" xfId="0" builtinId="0"/>
    <cellStyle name="Percent" xfId="3" builtinId="5"/>
  </cellStyles>
  <dxfs count="21">
    <dxf>
      <font>
        <b val="0"/>
        <i val="0"/>
        <color theme="9" tint="0.59996337778862885"/>
      </font>
    </dxf>
    <dxf>
      <font>
        <b/>
        <i val="0"/>
      </font>
    </dxf>
    <dxf>
      <font>
        <b/>
        <i val="0"/>
        <color theme="9" tint="0.39994506668294322"/>
      </font>
    </dxf>
    <dxf>
      <font>
        <b/>
        <i val="0"/>
        <color theme="9" tint="-0.24994659260841701"/>
      </font>
    </dxf>
    <dxf>
      <font>
        <color rgb="FF9C0006"/>
      </font>
    </dxf>
    <dxf>
      <fill>
        <patternFill>
          <fgColor rgb="FFB61B08"/>
        </patternFill>
      </fill>
    </dxf>
    <dxf>
      <fill>
        <patternFill>
          <bgColor rgb="FFFEADA4"/>
        </patternFill>
      </fill>
    </dxf>
    <dxf>
      <font>
        <b/>
        <i val="0"/>
        <color theme="9" tint="-0.24994659260841701"/>
      </font>
    </dxf>
    <dxf>
      <font>
        <b val="0"/>
        <i val="0"/>
      </font>
    </dxf>
    <dxf>
      <font>
        <b/>
        <i val="0"/>
        <color theme="9" tint="-0.24994659260841701"/>
      </font>
    </dxf>
    <dxf>
      <font>
        <b val="0"/>
        <i val="0"/>
        <color theme="9" tint="0.59996337778862885"/>
      </font>
    </dxf>
    <dxf>
      <font>
        <b/>
        <i val="0"/>
      </font>
    </dxf>
    <dxf>
      <font>
        <b/>
        <i val="0"/>
        <color theme="9" tint="0.39994506668294322"/>
      </font>
    </dxf>
    <dxf>
      <font>
        <b/>
        <i val="0"/>
        <color theme="9" tint="-0.24994659260841701"/>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fgColor rgb="FFB61B08"/>
        </patternFill>
      </fill>
    </dxf>
    <dxf>
      <font>
        <color rgb="FF006100"/>
      </font>
      <fill>
        <patternFill>
          <bgColor rgb="FFC6EFCE"/>
        </patternFill>
      </fill>
    </dxf>
    <dxf>
      <font>
        <color rgb="FF9C0006"/>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83B1C9"/>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E4EEF3"/>
      <rgbColor rgb="00F3E9E4"/>
      <rgbColor rgb="001849B5"/>
      <rgbColor rgb="0036ACA2"/>
      <rgbColor rgb="00F0BA00"/>
      <rgbColor rgb="00E1C8BC"/>
      <rgbColor rgb="00C99A83"/>
      <rgbColor rgb="0087543B"/>
      <rgbColor rgb="003B6D87"/>
      <rgbColor rgb="00C0C0C0"/>
      <rgbColor rgb="00003366"/>
      <rgbColor rgb="00109618"/>
      <rgbColor rgb="00085108"/>
      <rgbColor rgb="00635100"/>
      <rgbColor rgb="00593727"/>
      <rgbColor rgb="00BCD5E1"/>
      <rgbColor rgb="0027485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en-US"/>
              <a:t>Histogram</a:t>
            </a:r>
          </a:p>
        </c:rich>
      </c:tx>
      <c:layout>
        <c:manualLayout>
          <c:xMode val="edge"/>
          <c:yMode val="edge"/>
          <c:x val="0.18489638013998277"/>
          <c:y val="1.9607843137254902E-2"/>
        </c:manualLayout>
      </c:layout>
      <c:overlay val="0"/>
      <c:spPr>
        <a:noFill/>
        <a:ln w="25400">
          <a:noFill/>
        </a:ln>
      </c:spPr>
    </c:title>
    <c:autoTitleDeleted val="0"/>
    <c:plotArea>
      <c:layout>
        <c:manualLayout>
          <c:layoutTarget val="inner"/>
          <c:xMode val="edge"/>
          <c:yMode val="edge"/>
          <c:x val="0.1223961446028255"/>
          <c:y val="5.8823754686560495E-2"/>
          <c:w val="0.8411479724832478"/>
          <c:h val="0.81961098196607651"/>
        </c:manualLayout>
      </c:layout>
      <c:barChart>
        <c:barDir val="col"/>
        <c:grouping val="clustered"/>
        <c:varyColors val="0"/>
        <c:ser>
          <c:idx val="0"/>
          <c:order val="0"/>
          <c:tx>
            <c:strRef>
              <c:f>Ocjena!$B$9</c:f>
              <c:strCache>
                <c:ptCount val="1"/>
                <c:pt idx="0">
                  <c:v>Grade</c:v>
                </c:pt>
              </c:strCache>
            </c:strRef>
          </c:tx>
          <c:spPr>
            <a:solidFill>
              <a:srgbClr val="83B1C9"/>
            </a:solidFill>
            <a:ln w="12700">
              <a:solidFill>
                <a:srgbClr val="000000"/>
              </a:solidFill>
              <a:prstDash val="solid"/>
            </a:ln>
          </c:spPr>
          <c:invertIfNegative val="0"/>
          <c:cat>
            <c:strRef>
              <c:f>Ocjena!$B$10:$B$15</c:f>
              <c:strCache>
                <c:ptCount val="6"/>
                <c:pt idx="0">
                  <c:v>F</c:v>
                </c:pt>
                <c:pt idx="1">
                  <c:v>E</c:v>
                </c:pt>
                <c:pt idx="2">
                  <c:v>D</c:v>
                </c:pt>
                <c:pt idx="3">
                  <c:v>C</c:v>
                </c:pt>
                <c:pt idx="4">
                  <c:v>B</c:v>
                </c:pt>
                <c:pt idx="5">
                  <c:v>A</c:v>
                </c:pt>
              </c:strCache>
            </c:strRef>
          </c:cat>
          <c:val>
            <c:numRef>
              <c:f>Ocjena!$C$10:$C$15</c:f>
              <c:numCache>
                <c:formatCode>General</c:formatCode>
                <c:ptCount val="6"/>
                <c:pt idx="0">
                  <c:v>156</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7902-40FD-859F-98EE6020C67D}"/>
            </c:ext>
          </c:extLst>
        </c:ser>
        <c:dLbls>
          <c:showLegendKey val="0"/>
          <c:showVal val="0"/>
          <c:showCatName val="0"/>
          <c:showSerName val="0"/>
          <c:showPercent val="0"/>
          <c:showBubbleSize val="0"/>
        </c:dLbls>
        <c:gapWidth val="150"/>
        <c:axId val="206138736"/>
        <c:axId val="206139296"/>
      </c:barChart>
      <c:catAx>
        <c:axId val="206138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206139296"/>
        <c:crosses val="autoZero"/>
        <c:auto val="1"/>
        <c:lblAlgn val="ctr"/>
        <c:lblOffset val="100"/>
        <c:tickLblSkip val="1"/>
        <c:tickMarkSkip val="1"/>
        <c:noMultiLvlLbl val="0"/>
      </c:catAx>
      <c:valAx>
        <c:axId val="206139296"/>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n-US"/>
                  <a:t>Frequency</a:t>
                </a:r>
              </a:p>
            </c:rich>
          </c:tx>
          <c:layout>
            <c:manualLayout>
              <c:xMode val="edge"/>
              <c:yMode val="edge"/>
              <c:x val="1.3020833333333351E-2"/>
              <c:y val="0.372550254747568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6138736"/>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c:printSettings>
</c:chartSpace>
</file>

<file path=xl/ctrlProps/ctrlProp1.xml><?xml version="1.0" encoding="utf-8"?>
<formControlPr xmlns="http://schemas.microsoft.com/office/spreadsheetml/2009/9/main" objectType="CheckBox" fmlaLink="displayID"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247650</xdr:rowOff>
        </xdr:from>
        <xdr:to>
          <xdr:col>1</xdr:col>
          <xdr:colOff>752475</xdr:colOff>
          <xdr:row>6</xdr:row>
          <xdr:rowOff>466725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Display IDs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10</xdr:col>
      <xdr:colOff>0</xdr:colOff>
      <xdr:row>22</xdr:row>
      <xdr:rowOff>76200</xdr:rowOff>
    </xdr:to>
    <xdr:graphicFrame macro="">
      <xdr:nvGraphicFramePr>
        <xdr:cNvPr id="2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PT_2017_PPD_PRP_OEK/PPD_PG%20%202015_16/Red_PPD_kol_PG_2015/PPD%202015-16%20R_Kol%20k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ebook"/>
      <sheetName val="ID"/>
      <sheetName val="Ocjena"/>
      <sheetName val="Compatibility Report"/>
    </sheetNames>
    <sheetDataSet>
      <sheetData sheetId="0" refreshError="1"/>
      <sheetData sheetId="1" refreshError="1"/>
      <sheetData sheetId="2" refreshError="1">
        <row r="10">
          <cell r="A10">
            <v>0</v>
          </cell>
          <cell r="B10" t="str">
            <v>F</v>
          </cell>
        </row>
        <row r="11">
          <cell r="A11">
            <v>0.5</v>
          </cell>
          <cell r="B11" t="str">
            <v>E</v>
          </cell>
        </row>
        <row r="12">
          <cell r="A12">
            <v>0.6</v>
          </cell>
          <cell r="B12" t="str">
            <v>D</v>
          </cell>
        </row>
        <row r="13">
          <cell r="A13">
            <v>0.7</v>
          </cell>
          <cell r="B13" t="str">
            <v>C</v>
          </cell>
        </row>
        <row r="14">
          <cell r="A14">
            <v>0.8</v>
          </cell>
          <cell r="B14" t="str">
            <v>B</v>
          </cell>
        </row>
        <row r="15">
          <cell r="A15">
            <v>0.9</v>
          </cell>
          <cell r="B15" t="str">
            <v>A</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185"/>
  <sheetViews>
    <sheetView showGridLines="0" tabSelected="1" topLeftCell="A154" workbookViewId="0">
      <selection activeCell="T179" sqref="T179"/>
    </sheetView>
  </sheetViews>
  <sheetFormatPr defaultRowHeight="12.75" x14ac:dyDescent="0.2"/>
  <cols>
    <col min="1" max="1" width="4.7109375" style="3" customWidth="1"/>
    <col min="2" max="2" width="15.7109375" style="3" customWidth="1"/>
    <col min="3" max="3" width="12" style="3" customWidth="1"/>
    <col min="4" max="8" width="6.5703125" style="3" customWidth="1"/>
    <col min="9" max="9" width="8.85546875" style="3" customWidth="1"/>
    <col min="10" max="10" width="14.42578125" style="3" customWidth="1"/>
    <col min="11" max="13" width="6.5703125" style="3" customWidth="1"/>
    <col min="14" max="14" width="5" style="3" customWidth="1"/>
    <col min="15" max="15" width="9.28515625" style="105" customWidth="1"/>
    <col min="16" max="16" width="13.28515625" style="3" customWidth="1"/>
    <col min="17" max="17" width="6.42578125" style="3" hidden="1" customWidth="1"/>
    <col min="18" max="18" width="13.85546875" style="3" customWidth="1"/>
    <col min="19" max="19" width="5.28515625" style="3" customWidth="1"/>
    <col min="20" max="20" width="16.7109375" style="3" customWidth="1"/>
    <col min="21" max="16384" width="9.140625" style="3"/>
  </cols>
  <sheetData>
    <row r="1" spans="1:20" s="1" customFormat="1" ht="26.25" customHeight="1" x14ac:dyDescent="0.2">
      <c r="A1" s="6" t="s">
        <v>398</v>
      </c>
      <c r="B1" s="6"/>
      <c r="C1" s="6"/>
      <c r="D1" s="7"/>
      <c r="E1" s="7"/>
      <c r="F1" s="7"/>
      <c r="G1" s="7"/>
      <c r="H1" s="4"/>
      <c r="I1" s="4"/>
      <c r="J1"/>
      <c r="K1" s="4"/>
      <c r="L1" s="7"/>
      <c r="M1" s="7"/>
      <c r="N1" s="7"/>
      <c r="O1" s="103"/>
      <c r="P1" s="7"/>
      <c r="Q1" s="7"/>
      <c r="T1" s="26"/>
    </row>
    <row r="2" spans="1:20" ht="15" x14ac:dyDescent="0.25">
      <c r="A2" s="2"/>
      <c r="B2" s="17" t="s">
        <v>36</v>
      </c>
      <c r="C2" s="17"/>
      <c r="H2" s="4"/>
      <c r="I2" s="4"/>
      <c r="J2"/>
      <c r="K2" s="4"/>
      <c r="O2" s="104"/>
      <c r="T2" s="27"/>
    </row>
    <row r="3" spans="1:20" ht="14.25" x14ac:dyDescent="0.2">
      <c r="A3" s="2"/>
      <c r="B3" s="16" t="s">
        <v>146</v>
      </c>
      <c r="C3" s="16"/>
      <c r="D3" s="7"/>
      <c r="E3" s="7"/>
      <c r="F3" s="7"/>
      <c r="G3" s="7"/>
      <c r="H3" s="4"/>
      <c r="I3" s="4"/>
      <c r="J3"/>
      <c r="K3" s="4"/>
      <c r="L3" s="7"/>
      <c r="M3" s="7"/>
      <c r="N3" s="7"/>
      <c r="O3" s="103"/>
      <c r="P3" s="7"/>
      <c r="Q3" s="7"/>
      <c r="T3" s="45"/>
    </row>
    <row r="4" spans="1:20" ht="14.25" x14ac:dyDescent="0.2">
      <c r="A4" s="2"/>
      <c r="B4" s="16" t="s">
        <v>399</v>
      </c>
      <c r="C4" s="16"/>
      <c r="H4" s="4"/>
      <c r="I4" s="4"/>
      <c r="J4"/>
      <c r="K4" s="4"/>
    </row>
    <row r="5" spans="1:20" ht="7.5" customHeight="1" x14ac:dyDescent="0.2">
      <c r="D5" s="4"/>
      <c r="E5" s="4"/>
      <c r="F5" s="4"/>
      <c r="G5" s="4"/>
      <c r="H5" s="4"/>
      <c r="I5" s="4"/>
      <c r="J5"/>
      <c r="K5" s="4"/>
      <c r="L5" s="4"/>
      <c r="M5" s="4"/>
      <c r="N5" s="4"/>
      <c r="O5" s="106"/>
      <c r="P5" s="4"/>
    </row>
    <row r="6" spans="1:20" ht="16.5" customHeight="1" x14ac:dyDescent="0.25">
      <c r="A6" s="4"/>
      <c r="B6" s="4"/>
      <c r="C6" s="4"/>
      <c r="D6" s="57" t="s">
        <v>56</v>
      </c>
      <c r="E6" s="58"/>
      <c r="F6" s="58"/>
      <c r="G6" s="58"/>
      <c r="H6" s="58"/>
      <c r="I6" s="58"/>
      <c r="J6" s="70"/>
      <c r="K6" s="58"/>
      <c r="L6" s="58"/>
      <c r="M6" s="58"/>
      <c r="N6" s="58"/>
      <c r="O6" s="107"/>
      <c r="P6" s="59"/>
    </row>
    <row r="7" spans="1:20" ht="46.5" customHeight="1" x14ac:dyDescent="0.2">
      <c r="A7" s="4"/>
      <c r="B7" s="4"/>
      <c r="C7" s="4"/>
      <c r="D7" s="60" t="s">
        <v>33</v>
      </c>
      <c r="E7" s="60"/>
      <c r="F7" s="60"/>
      <c r="G7" s="60" t="s">
        <v>34</v>
      </c>
      <c r="H7" s="60"/>
      <c r="I7" s="60"/>
      <c r="J7" s="60" t="s">
        <v>35</v>
      </c>
      <c r="K7" s="60"/>
      <c r="L7" s="60" t="s">
        <v>58</v>
      </c>
      <c r="M7" s="60"/>
      <c r="N7" s="60"/>
      <c r="O7" s="108" t="s">
        <v>59</v>
      </c>
      <c r="P7" s="61"/>
    </row>
    <row r="8" spans="1:20" x14ac:dyDescent="0.2">
      <c r="A8" s="4"/>
      <c r="B8" s="28" t="s">
        <v>0</v>
      </c>
      <c r="C8" s="28"/>
      <c r="D8" s="62">
        <v>4</v>
      </c>
      <c r="E8" s="62"/>
      <c r="F8" s="62"/>
      <c r="G8" s="62">
        <v>48</v>
      </c>
      <c r="H8" s="62"/>
      <c r="I8" s="62"/>
      <c r="J8" s="62">
        <v>48</v>
      </c>
      <c r="K8" s="62"/>
      <c r="L8" s="62">
        <v>48</v>
      </c>
      <c r="M8" s="62"/>
      <c r="N8" s="62"/>
      <c r="O8" s="109">
        <v>48</v>
      </c>
      <c r="P8" s="63"/>
      <c r="Q8" s="56">
        <v>0</v>
      </c>
    </row>
    <row r="9" spans="1:20" ht="5.25" customHeight="1" x14ac:dyDescent="0.2">
      <c r="D9" s="4"/>
      <c r="E9" s="4"/>
      <c r="F9" s="4"/>
      <c r="G9" s="4"/>
      <c r="H9" s="4"/>
      <c r="I9" s="4"/>
      <c r="J9" s="71"/>
      <c r="K9" s="4"/>
      <c r="L9" s="4"/>
      <c r="M9" s="4"/>
      <c r="N9" s="4"/>
      <c r="O9" s="106"/>
      <c r="P9" s="4"/>
    </row>
    <row r="10" spans="1:20" ht="15" x14ac:dyDescent="0.25">
      <c r="B10" s="17" t="s">
        <v>15</v>
      </c>
      <c r="C10" s="17"/>
      <c r="D10" s="4"/>
      <c r="E10" s="4"/>
      <c r="F10" s="4"/>
      <c r="G10" s="4"/>
      <c r="H10" s="4"/>
      <c r="I10" s="4"/>
      <c r="J10" s="71"/>
      <c r="K10" s="4"/>
      <c r="L10" s="4"/>
      <c r="M10" s="4"/>
      <c r="N10" s="4"/>
      <c r="P10" s="11" t="s">
        <v>37</v>
      </c>
      <c r="Q10" s="11" t="s">
        <v>1</v>
      </c>
      <c r="R10" s="11" t="s">
        <v>38</v>
      </c>
    </row>
    <row r="11" spans="1:20" s="102" customFormat="1" ht="15.75" thickBot="1" x14ac:dyDescent="0.3">
      <c r="A11" s="94">
        <f t="shared" ref="A11:A28" ca="1" si="0">OFFSET(A11,-1,0,1,1)+1</f>
        <v>1</v>
      </c>
      <c r="B11" s="95" t="str">
        <f ca="1">IF(displayID,INDEX(ID!$C$10:$C$182,Gradebook!A11),INDEX(ID!$B$10:$B$182,Gradebook!A11))</f>
        <v>Šćekić Nemanja</v>
      </c>
      <c r="C11" s="96" t="s">
        <v>147</v>
      </c>
      <c r="D11" s="97"/>
      <c r="E11" s="97"/>
      <c r="F11" s="97"/>
      <c r="G11" s="97">
        <v>26</v>
      </c>
      <c r="H11" s="97"/>
      <c r="I11" s="97"/>
      <c r="J11" s="98">
        <f t="shared" ref="J11:J24" si="1">SUM(G11:H11)+0+0+0</f>
        <v>26</v>
      </c>
      <c r="K11" s="97"/>
      <c r="L11" s="97"/>
      <c r="M11" s="97"/>
      <c r="N11" s="97"/>
      <c r="O11" s="110">
        <v>2</v>
      </c>
      <c r="P11" s="99">
        <f t="shared" ref="P11:P20" si="2">SUM(D11,J11,O11)</f>
        <v>28</v>
      </c>
      <c r="Q11" s="100">
        <f t="shared" ref="Q11:Q20" si="3">IF(SUM(D11:O11)=0,"",$Q$8+P11/(SUMIF(D11:O11,"&lt;&gt;",$D$8:$O$8)-SUMIF(D11:O11,"=E",$D$8:$O$8)))</f>
        <v>0.19444444444444445</v>
      </c>
      <c r="R11" s="101" t="str">
        <f>IF(Q11="","",INDEX(Ocjena!$B$10:$B$15,MATCH(Q11,Ocjena!$A$10:$A$15,1)))</f>
        <v>F</v>
      </c>
    </row>
    <row r="12" spans="1:20" s="102" customFormat="1" ht="15.75" thickBot="1" x14ac:dyDescent="0.3">
      <c r="A12" s="94">
        <f t="shared" ca="1" si="0"/>
        <v>2</v>
      </c>
      <c r="B12" s="95" t="str">
        <f ca="1">IF(displayID,INDEX(ID!$C$10:$C$182,Gradebook!A12),INDEX(ID!$B$10:$B$182,Gradebook!A12))</f>
        <v>Vuletić Ana</v>
      </c>
      <c r="C12" s="96" t="s">
        <v>148</v>
      </c>
      <c r="D12" s="97"/>
      <c r="E12" s="97"/>
      <c r="F12" s="97"/>
      <c r="G12" s="97">
        <v>16</v>
      </c>
      <c r="H12" s="97"/>
      <c r="I12" s="97"/>
      <c r="J12" s="98">
        <v>22</v>
      </c>
      <c r="K12" s="97"/>
      <c r="L12" s="97"/>
      <c r="M12" s="97"/>
      <c r="N12" s="97"/>
      <c r="O12" s="110">
        <v>16</v>
      </c>
      <c r="P12" s="99">
        <f t="shared" si="2"/>
        <v>38</v>
      </c>
      <c r="Q12" s="100">
        <f t="shared" si="3"/>
        <v>0.2638888888888889</v>
      </c>
      <c r="R12" s="101" t="str">
        <f>IF(Q12="","",INDEX(Ocjena!$B$10:$B$15,MATCH(Q12,Ocjena!$A$10:$A$15,1)))</f>
        <v>F</v>
      </c>
    </row>
    <row r="13" spans="1:20" s="102" customFormat="1" ht="15.75" thickBot="1" x14ac:dyDescent="0.3">
      <c r="A13" s="94">
        <f t="shared" ca="1" si="0"/>
        <v>3</v>
      </c>
      <c r="B13" s="95" t="str">
        <f ca="1">IF(displayID,INDEX(ID!$C$10:$C$182,Gradebook!A13),INDEX(ID!$B$10:$B$182,Gradebook!A13))</f>
        <v>Lukačević Dajana</v>
      </c>
      <c r="C13" s="96" t="s">
        <v>149</v>
      </c>
      <c r="D13" s="97"/>
      <c r="E13" s="97"/>
      <c r="F13" s="97"/>
      <c r="G13" s="97">
        <v>20</v>
      </c>
      <c r="H13" s="97"/>
      <c r="I13" s="97"/>
      <c r="J13" s="98">
        <f t="shared" si="1"/>
        <v>20</v>
      </c>
      <c r="K13" s="97"/>
      <c r="L13" s="97"/>
      <c r="M13" s="97"/>
      <c r="N13" s="97"/>
      <c r="O13" s="110">
        <v>30</v>
      </c>
      <c r="P13" s="99">
        <f t="shared" si="2"/>
        <v>50</v>
      </c>
      <c r="Q13" s="100">
        <f t="shared" si="3"/>
        <v>0.34722222222222221</v>
      </c>
      <c r="R13" s="114" t="s">
        <v>57</v>
      </c>
    </row>
    <row r="14" spans="1:20" s="102" customFormat="1" ht="15.75" thickBot="1" x14ac:dyDescent="0.3">
      <c r="A14" s="94">
        <f t="shared" ca="1" si="0"/>
        <v>4</v>
      </c>
      <c r="B14" s="95" t="str">
        <f ca="1">IF(displayID,INDEX(ID!$C$10:$C$182,Gradebook!A14),INDEX(ID!$B$10:$B$182,Gradebook!A14))</f>
        <v>Šekularac Jovana</v>
      </c>
      <c r="C14" s="96" t="s">
        <v>150</v>
      </c>
      <c r="D14" s="97"/>
      <c r="E14" s="97"/>
      <c r="F14" s="97"/>
      <c r="G14" s="97">
        <v>18</v>
      </c>
      <c r="H14" s="97"/>
      <c r="I14" s="97"/>
      <c r="J14" s="98">
        <v>26</v>
      </c>
      <c r="K14" s="97"/>
      <c r="L14" s="97"/>
      <c r="M14" s="97"/>
      <c r="N14" s="97"/>
      <c r="O14" s="110">
        <v>24</v>
      </c>
      <c r="P14" s="99">
        <f t="shared" si="2"/>
        <v>50</v>
      </c>
      <c r="Q14" s="100">
        <f t="shared" si="3"/>
        <v>0.34722222222222221</v>
      </c>
      <c r="R14" s="114" t="s">
        <v>57</v>
      </c>
    </row>
    <row r="15" spans="1:20" s="102" customFormat="1" ht="15.75" thickBot="1" x14ac:dyDescent="0.3">
      <c r="A15" s="94">
        <f t="shared" ca="1" si="0"/>
        <v>5</v>
      </c>
      <c r="B15" s="95" t="str">
        <f ca="1">IF(displayID,INDEX(ID!$C$10:$C$182,Gradebook!A15),INDEX(ID!$B$10:$B$182,Gradebook!A15))</f>
        <v>Tomić Tihana</v>
      </c>
      <c r="C15" s="96" t="s">
        <v>151</v>
      </c>
      <c r="D15" s="97"/>
      <c r="E15" s="97"/>
      <c r="F15" s="97"/>
      <c r="G15" s="97"/>
      <c r="H15" s="97"/>
      <c r="I15" s="97"/>
      <c r="J15" s="98">
        <f t="shared" si="1"/>
        <v>0</v>
      </c>
      <c r="K15" s="97"/>
      <c r="L15" s="97"/>
      <c r="M15" s="97"/>
      <c r="N15" s="97"/>
      <c r="O15" s="110">
        <f t="shared" ref="O15:O26" si="4">SUM(L15:M15)</f>
        <v>0</v>
      </c>
      <c r="P15" s="99">
        <f t="shared" si="2"/>
        <v>0</v>
      </c>
      <c r="Q15" s="100" t="str">
        <f t="shared" si="3"/>
        <v/>
      </c>
      <c r="R15" s="101" t="str">
        <f>IF(Q15="","",INDEX(Ocjena!$B$10:$B$15,MATCH(Q15,Ocjena!$A$10:$A$15,1)))</f>
        <v/>
      </c>
    </row>
    <row r="16" spans="1:20" s="102" customFormat="1" ht="15.75" thickBot="1" x14ac:dyDescent="0.3">
      <c r="A16" s="94">
        <f t="shared" ca="1" si="0"/>
        <v>6</v>
      </c>
      <c r="B16" s="95" t="str">
        <f ca="1">IF(displayID,INDEX(ID!$C$10:$C$182,Gradebook!A16),INDEX(ID!$B$10:$B$182,Gradebook!A16))</f>
        <v>Globarević Slobodanka</v>
      </c>
      <c r="C16" s="96" t="s">
        <v>152</v>
      </c>
      <c r="D16" s="97"/>
      <c r="E16" s="97"/>
      <c r="F16" s="97"/>
      <c r="G16" s="97"/>
      <c r="H16" s="97"/>
      <c r="I16" s="97"/>
      <c r="J16" s="98">
        <v>0</v>
      </c>
      <c r="K16" s="97"/>
      <c r="L16" s="97"/>
      <c r="M16" s="97"/>
      <c r="N16" s="97"/>
      <c r="O16" s="110">
        <v>16</v>
      </c>
      <c r="P16" s="99">
        <f t="shared" si="2"/>
        <v>16</v>
      </c>
      <c r="Q16" s="100">
        <f t="shared" si="3"/>
        <v>0.16666666666666666</v>
      </c>
      <c r="R16" s="101" t="str">
        <f>IF(Q16="","",INDEX(Ocjena!$B$10:$B$15,MATCH(Q16,Ocjena!$A$10:$A$15,1)))</f>
        <v>F</v>
      </c>
    </row>
    <row r="17" spans="1:18" s="102" customFormat="1" ht="15.75" thickBot="1" x14ac:dyDescent="0.3">
      <c r="A17" s="94">
        <f t="shared" ca="1" si="0"/>
        <v>7</v>
      </c>
      <c r="B17" s="95" t="str">
        <f ca="1">IF(displayID,INDEX(ID!$C$10:$C$182,Gradebook!A17),INDEX(ID!$B$10:$B$182,Gradebook!A17))</f>
        <v>Peričić Emir</v>
      </c>
      <c r="C17" s="96" t="s">
        <v>153</v>
      </c>
      <c r="D17" s="97"/>
      <c r="E17" s="97"/>
      <c r="F17" s="97"/>
      <c r="G17" s="97"/>
      <c r="H17" s="97"/>
      <c r="I17" s="97"/>
      <c r="J17" s="98">
        <f t="shared" si="1"/>
        <v>0</v>
      </c>
      <c r="K17" s="97"/>
      <c r="L17" s="97"/>
      <c r="M17" s="97"/>
      <c r="N17" s="97"/>
      <c r="O17" s="110">
        <v>8</v>
      </c>
      <c r="P17" s="99">
        <f t="shared" si="2"/>
        <v>8</v>
      </c>
      <c r="Q17" s="100">
        <f t="shared" si="3"/>
        <v>8.3333333333333329E-2</v>
      </c>
      <c r="R17" s="101" t="str">
        <f>IF(Q17="","",INDEX(Ocjena!$B$10:$B$15,MATCH(Q17,Ocjena!$A$10:$A$15,1)))</f>
        <v>F</v>
      </c>
    </row>
    <row r="18" spans="1:18" s="102" customFormat="1" ht="15.75" thickBot="1" x14ac:dyDescent="0.3">
      <c r="A18" s="94">
        <f t="shared" ca="1" si="0"/>
        <v>8</v>
      </c>
      <c r="B18" s="95" t="str">
        <f ca="1">IF(displayID,INDEX(ID!$C$10:$C$182,Gradebook!A18),INDEX(ID!$B$10:$B$182,Gradebook!A18))</f>
        <v>Kastratović Desa</v>
      </c>
      <c r="C18" s="96" t="s">
        <v>154</v>
      </c>
      <c r="D18" s="97"/>
      <c r="E18" s="97"/>
      <c r="F18" s="97"/>
      <c r="G18" s="97">
        <v>10</v>
      </c>
      <c r="H18" s="97"/>
      <c r="I18" s="97"/>
      <c r="J18" s="98">
        <v>0</v>
      </c>
      <c r="K18" s="97"/>
      <c r="L18" s="97"/>
      <c r="M18" s="97"/>
      <c r="N18" s="97"/>
      <c r="O18" s="110">
        <v>16</v>
      </c>
      <c r="P18" s="99">
        <f t="shared" si="2"/>
        <v>16</v>
      </c>
      <c r="Q18" s="100">
        <f t="shared" si="3"/>
        <v>0.1111111111111111</v>
      </c>
      <c r="R18" s="101" t="str">
        <f>IF(Q18="","",INDEX(Ocjena!$B$10:$B$15,MATCH(Q18,Ocjena!$A$10:$A$15,1)))</f>
        <v>F</v>
      </c>
    </row>
    <row r="19" spans="1:18" s="102" customFormat="1" ht="15.75" thickBot="1" x14ac:dyDescent="0.3">
      <c r="A19" s="94">
        <f t="shared" ca="1" si="0"/>
        <v>9</v>
      </c>
      <c r="B19" s="95" t="str">
        <f ca="1">IF(displayID,INDEX(ID!$C$10:$C$182,Gradebook!A19),INDEX(ID!$B$10:$B$182,Gradebook!A19))</f>
        <v>Boljević Maja</v>
      </c>
      <c r="C19" s="96" t="s">
        <v>155</v>
      </c>
      <c r="D19" s="97"/>
      <c r="E19" s="97"/>
      <c r="F19" s="97"/>
      <c r="G19" s="97"/>
      <c r="H19" s="97"/>
      <c r="I19" s="97"/>
      <c r="J19" s="98">
        <f t="shared" si="1"/>
        <v>0</v>
      </c>
      <c r="K19" s="97"/>
      <c r="L19" s="97"/>
      <c r="M19" s="97"/>
      <c r="N19" s="97"/>
      <c r="O19" s="110">
        <f t="shared" si="4"/>
        <v>0</v>
      </c>
      <c r="P19" s="99">
        <f t="shared" si="2"/>
        <v>0</v>
      </c>
      <c r="Q19" s="100" t="str">
        <f t="shared" si="3"/>
        <v/>
      </c>
      <c r="R19" s="101" t="str">
        <f>IF(Q19="","",INDEX(Ocjena!$B$10:$B$15,MATCH(Q19,Ocjena!$A$10:$A$15,1)))</f>
        <v/>
      </c>
    </row>
    <row r="20" spans="1:18" s="102" customFormat="1" ht="15.75" thickBot="1" x14ac:dyDescent="0.3">
      <c r="A20" s="94">
        <f t="shared" ca="1" si="0"/>
        <v>10</v>
      </c>
      <c r="B20" s="95" t="str">
        <f ca="1">IF(displayID,INDEX(ID!$C$10:$C$182,Gradebook!A20),INDEX(ID!$B$10:$B$182,Gradebook!A20))</f>
        <v>Popović Filip</v>
      </c>
      <c r="C20" s="96" t="s">
        <v>156</v>
      </c>
      <c r="D20" s="97"/>
      <c r="E20" s="97"/>
      <c r="F20" s="97"/>
      <c r="G20" s="97">
        <v>4</v>
      </c>
      <c r="H20" s="97"/>
      <c r="I20" s="97"/>
      <c r="J20" s="98">
        <v>24</v>
      </c>
      <c r="K20" s="97"/>
      <c r="L20" s="97"/>
      <c r="M20" s="97"/>
      <c r="N20" s="97"/>
      <c r="O20" s="110">
        <f t="shared" si="4"/>
        <v>0</v>
      </c>
      <c r="P20" s="99">
        <f t="shared" si="2"/>
        <v>24</v>
      </c>
      <c r="Q20" s="100">
        <f t="shared" si="3"/>
        <v>0.16666666666666666</v>
      </c>
      <c r="R20" s="101" t="str">
        <f>IF(Q20="","",INDEX(Ocjena!$B$10:$B$15,MATCH(Q20,Ocjena!$A$10:$A$15,1)))</f>
        <v>F</v>
      </c>
    </row>
    <row r="21" spans="1:18" s="102" customFormat="1" ht="15.75" thickBot="1" x14ac:dyDescent="0.3">
      <c r="A21" s="94">
        <f t="shared" ca="1" si="0"/>
        <v>11</v>
      </c>
      <c r="B21" s="95" t="str">
        <f ca="1">IF(displayID,INDEX(ID!$C$10:$C$182,Gradebook!A21),INDEX(ID!$B$10:$B$182,Gradebook!A21))</f>
        <v>Marković Milica</v>
      </c>
      <c r="C21" s="96" t="s">
        <v>157</v>
      </c>
      <c r="D21" s="97"/>
      <c r="E21" s="97"/>
      <c r="F21" s="97"/>
      <c r="G21" s="97">
        <v>6</v>
      </c>
      <c r="H21" s="97"/>
      <c r="I21" s="97"/>
      <c r="J21" s="98">
        <v>4</v>
      </c>
      <c r="K21" s="97"/>
      <c r="L21" s="97"/>
      <c r="M21" s="97"/>
      <c r="N21" s="97"/>
      <c r="O21" s="110">
        <f t="shared" si="4"/>
        <v>0</v>
      </c>
      <c r="P21" s="99">
        <f t="shared" ref="P21:P28" si="5">SUM(D21,J21,O21)</f>
        <v>4</v>
      </c>
      <c r="Q21" s="100">
        <f t="shared" ref="Q21:Q28" si="6">IF(SUM(D21:O21)=0,"",$Q$8+P21/(SUMIF(D21:O21,"&lt;&gt;",$D$8:$O$8)-SUMIF(D21:O21,"=E",$D$8:$O$8)))</f>
        <v>2.7777777777777776E-2</v>
      </c>
      <c r="R21" s="101" t="str">
        <f>IF(Q21="","",INDEX(Ocjena!$B$10:$B$15,MATCH(Q21,Ocjena!$A$10:$A$15,1)))</f>
        <v>F</v>
      </c>
    </row>
    <row r="22" spans="1:18" s="102" customFormat="1" ht="15.75" thickBot="1" x14ac:dyDescent="0.3">
      <c r="A22" s="94">
        <f t="shared" ca="1" si="0"/>
        <v>12</v>
      </c>
      <c r="B22" s="95" t="str">
        <f ca="1">IF(displayID,INDEX(ID!$C$10:$C$182,Gradebook!A22),INDEX(ID!$B$10:$B$182,Gradebook!A22))</f>
        <v>Vlaisavljević Nenad</v>
      </c>
      <c r="C22" s="96" t="s">
        <v>158</v>
      </c>
      <c r="D22" s="97"/>
      <c r="E22" s="97"/>
      <c r="F22" s="97"/>
      <c r="G22" s="97">
        <v>8</v>
      </c>
      <c r="H22" s="97"/>
      <c r="I22" s="97"/>
      <c r="J22" s="98">
        <v>16</v>
      </c>
      <c r="K22" s="97"/>
      <c r="L22" s="97"/>
      <c r="M22" s="97"/>
      <c r="N22" s="97"/>
      <c r="O22" s="110">
        <f t="shared" si="4"/>
        <v>0</v>
      </c>
      <c r="P22" s="99">
        <f t="shared" si="5"/>
        <v>16</v>
      </c>
      <c r="Q22" s="100">
        <f t="shared" si="6"/>
        <v>0.1111111111111111</v>
      </c>
      <c r="R22" s="101" t="str">
        <f>IF(Q22="","",INDEX(Ocjena!$B$10:$B$15,MATCH(Q22,Ocjena!$A$10:$A$15,1)))</f>
        <v>F</v>
      </c>
    </row>
    <row r="23" spans="1:18" s="102" customFormat="1" ht="15.75" thickBot="1" x14ac:dyDescent="0.3">
      <c r="A23" s="94">
        <f t="shared" ca="1" si="0"/>
        <v>13</v>
      </c>
      <c r="B23" s="95" t="str">
        <f ca="1">IF(displayID,INDEX(ID!$C$10:$C$182,Gradebook!A23),INDEX(ID!$B$10:$B$182,Gradebook!A23))</f>
        <v>Cerović Mijat</v>
      </c>
      <c r="C23" s="96" t="s">
        <v>159</v>
      </c>
      <c r="D23" s="97"/>
      <c r="E23" s="97"/>
      <c r="F23" s="97"/>
      <c r="G23" s="97">
        <v>4</v>
      </c>
      <c r="H23" s="97"/>
      <c r="I23" s="97"/>
      <c r="J23" s="98">
        <f t="shared" si="1"/>
        <v>4</v>
      </c>
      <c r="K23" s="97"/>
      <c r="L23" s="97"/>
      <c r="M23" s="97"/>
      <c r="N23" s="97"/>
      <c r="O23" s="110">
        <f t="shared" si="4"/>
        <v>0</v>
      </c>
      <c r="P23" s="99">
        <f t="shared" si="5"/>
        <v>4</v>
      </c>
      <c r="Q23" s="100">
        <f t="shared" si="6"/>
        <v>2.7777777777777776E-2</v>
      </c>
      <c r="R23" s="101" t="str">
        <f>IF(Q23="","",INDEX(Ocjena!$B$10:$B$15,MATCH(Q23,Ocjena!$A$10:$A$15,1)))</f>
        <v>F</v>
      </c>
    </row>
    <row r="24" spans="1:18" s="102" customFormat="1" ht="15.75" thickBot="1" x14ac:dyDescent="0.3">
      <c r="A24" s="94">
        <f t="shared" ca="1" si="0"/>
        <v>14</v>
      </c>
      <c r="B24" s="95" t="str">
        <f ca="1">IF(displayID,INDEX(ID!$C$10:$C$182,Gradebook!A24),INDEX(ID!$B$10:$B$182,Gradebook!A24))</f>
        <v>Medojević Damjan</v>
      </c>
      <c r="C24" s="96" t="s">
        <v>160</v>
      </c>
      <c r="D24" s="97">
        <v>2</v>
      </c>
      <c r="E24" s="97"/>
      <c r="F24" s="97"/>
      <c r="G24" s="97">
        <v>20</v>
      </c>
      <c r="H24" s="97"/>
      <c r="I24" s="97"/>
      <c r="J24" s="98">
        <f t="shared" si="1"/>
        <v>20</v>
      </c>
      <c r="K24" s="97"/>
      <c r="L24" s="97"/>
      <c r="M24" s="97"/>
      <c r="N24" s="97"/>
      <c r="O24" s="110">
        <v>28</v>
      </c>
      <c r="P24" s="99">
        <f t="shared" si="5"/>
        <v>50</v>
      </c>
      <c r="Q24" s="100">
        <f t="shared" si="6"/>
        <v>0.33783783783783783</v>
      </c>
      <c r="R24" s="114" t="s">
        <v>57</v>
      </c>
    </row>
    <row r="25" spans="1:18" s="102" customFormat="1" ht="15.75" thickBot="1" x14ac:dyDescent="0.3">
      <c r="A25" s="94">
        <f t="shared" ca="1" si="0"/>
        <v>15</v>
      </c>
      <c r="B25" s="95" t="str">
        <f ca="1">IF(displayID,INDEX(ID!$C$10:$C$182,Gradebook!A25),INDEX(ID!$B$10:$B$182,Gradebook!A25))</f>
        <v>Golubović Milica</v>
      </c>
      <c r="C25" s="96" t="s">
        <v>161</v>
      </c>
      <c r="D25" s="97"/>
      <c r="E25" s="97"/>
      <c r="F25" s="97"/>
      <c r="G25" s="97">
        <v>22</v>
      </c>
      <c r="H25" s="97"/>
      <c r="I25" s="97"/>
      <c r="J25" s="98">
        <v>20</v>
      </c>
      <c r="K25" s="97"/>
      <c r="L25" s="97"/>
      <c r="M25" s="97"/>
      <c r="N25" s="97"/>
      <c r="O25" s="110">
        <v>32</v>
      </c>
      <c r="P25" s="99">
        <f t="shared" si="5"/>
        <v>52</v>
      </c>
      <c r="Q25" s="100">
        <f t="shared" si="6"/>
        <v>0.3611111111111111</v>
      </c>
      <c r="R25" s="114" t="s">
        <v>57</v>
      </c>
    </row>
    <row r="26" spans="1:18" s="102" customFormat="1" ht="15.75" thickBot="1" x14ac:dyDescent="0.3">
      <c r="A26" s="94">
        <f t="shared" ca="1" si="0"/>
        <v>16</v>
      </c>
      <c r="B26" s="95" t="str">
        <f ca="1">IF(displayID,INDEX(ID!$C$10:$C$182,Gradebook!A26),INDEX(ID!$B$10:$B$182,Gradebook!A26))</f>
        <v>Ilić Maja</v>
      </c>
      <c r="C26" s="96" t="s">
        <v>162</v>
      </c>
      <c r="D26" s="97"/>
      <c r="E26" s="97"/>
      <c r="F26" s="97"/>
      <c r="G26" s="97">
        <v>16</v>
      </c>
      <c r="H26" s="97"/>
      <c r="I26" s="97"/>
      <c r="J26" s="98">
        <v>18</v>
      </c>
      <c r="K26" s="97"/>
      <c r="L26" s="97"/>
      <c r="M26" s="97"/>
      <c r="N26" s="97"/>
      <c r="O26" s="110">
        <f t="shared" si="4"/>
        <v>0</v>
      </c>
      <c r="P26" s="99">
        <f t="shared" si="5"/>
        <v>18</v>
      </c>
      <c r="Q26" s="100">
        <f t="shared" si="6"/>
        <v>0.125</v>
      </c>
      <c r="R26" s="101" t="str">
        <f>IF(Q26="","",INDEX(Ocjena!$B$10:$B$15,MATCH(Q26,Ocjena!$A$10:$A$15,1)))</f>
        <v>F</v>
      </c>
    </row>
    <row r="27" spans="1:18" s="102" customFormat="1" ht="15.75" thickBot="1" x14ac:dyDescent="0.3">
      <c r="A27" s="94">
        <f t="shared" ca="1" si="0"/>
        <v>17</v>
      </c>
      <c r="B27" s="95" t="str">
        <f ca="1">IF(displayID,INDEX(ID!$C$10:$C$182,Gradebook!A27),INDEX(ID!$B$10:$B$182,Gradebook!A27))</f>
        <v>Ostojić Nevena</v>
      </c>
      <c r="C27" s="96" t="s">
        <v>163</v>
      </c>
      <c r="D27" s="97"/>
      <c r="E27" s="97"/>
      <c r="F27" s="97"/>
      <c r="G27" s="97">
        <v>22</v>
      </c>
      <c r="H27" s="97"/>
      <c r="I27" s="97"/>
      <c r="J27" s="98">
        <v>26</v>
      </c>
      <c r="K27" s="97"/>
      <c r="L27" s="97"/>
      <c r="M27" s="97"/>
      <c r="N27" s="97"/>
      <c r="O27" s="110">
        <v>24</v>
      </c>
      <c r="P27" s="99">
        <f t="shared" si="5"/>
        <v>50</v>
      </c>
      <c r="Q27" s="100">
        <f t="shared" si="6"/>
        <v>0.34722222222222221</v>
      </c>
      <c r="R27" s="114" t="s">
        <v>57</v>
      </c>
    </row>
    <row r="28" spans="1:18" s="102" customFormat="1" ht="15.75" thickBot="1" x14ac:dyDescent="0.3">
      <c r="A28" s="94">
        <f t="shared" ca="1" si="0"/>
        <v>18</v>
      </c>
      <c r="B28" s="95" t="str">
        <f ca="1">IF(displayID,INDEX(ID!$C$10:$C$182,Gradebook!A28),INDEX(ID!$B$10:$B$182,Gradebook!A28))</f>
        <v>Boro Marko</v>
      </c>
      <c r="C28" s="96" t="s">
        <v>164</v>
      </c>
      <c r="D28" s="97"/>
      <c r="E28" s="97"/>
      <c r="F28" s="97"/>
      <c r="G28" s="97">
        <v>0</v>
      </c>
      <c r="H28" s="97"/>
      <c r="I28" s="97"/>
      <c r="J28" s="98">
        <v>0</v>
      </c>
      <c r="K28" s="97"/>
      <c r="L28" s="97"/>
      <c r="M28" s="97"/>
      <c r="N28" s="97"/>
      <c r="O28" s="110">
        <v>36</v>
      </c>
      <c r="P28" s="99">
        <f t="shared" si="5"/>
        <v>36</v>
      </c>
      <c r="Q28" s="100">
        <f t="shared" si="6"/>
        <v>0.25</v>
      </c>
      <c r="R28" s="101" t="str">
        <f>IF(Q28="","",INDEX(Ocjena!$B$10:$B$15,MATCH(Q28,Ocjena!$A$10:$A$15,1)))</f>
        <v>F</v>
      </c>
    </row>
    <row r="29" spans="1:18" s="102" customFormat="1" ht="15.75" thickBot="1" x14ac:dyDescent="0.3">
      <c r="A29" s="94">
        <f t="shared" ref="A29:A38" ca="1" si="7">OFFSET(A29,-1,0,1,1)+1</f>
        <v>19</v>
      </c>
      <c r="B29" s="95" t="str">
        <f ca="1">IF(displayID,INDEX(ID!$C$10:$C$182,Gradebook!A29),INDEX(ID!$B$10:$B$182,Gradebook!A29))</f>
        <v>Petrović Marta</v>
      </c>
      <c r="C29" s="96" t="s">
        <v>400</v>
      </c>
      <c r="D29" s="97"/>
      <c r="E29" s="97"/>
      <c r="F29" s="97"/>
      <c r="G29" s="97">
        <v>8</v>
      </c>
      <c r="H29" s="97"/>
      <c r="I29" s="97"/>
      <c r="J29" s="98">
        <v>18</v>
      </c>
      <c r="K29" s="97"/>
      <c r="L29" s="97"/>
      <c r="M29" s="97"/>
      <c r="N29" s="97"/>
      <c r="O29" s="110">
        <f t="shared" ref="O29:O31" si="8">SUM(L29:M29)</f>
        <v>0</v>
      </c>
      <c r="P29" s="99">
        <f t="shared" ref="P29:P31" si="9">SUM(D29,J29,O29)</f>
        <v>18</v>
      </c>
      <c r="Q29" s="100">
        <f t="shared" ref="Q29:Q31" si="10">IF(SUM(D29:O29)=0,"",$Q$8+P29/(SUMIF(D29:O29,"&lt;&gt;",$D$8:$O$8)-SUMIF(D29:O29,"=E",$D$8:$O$8)))</f>
        <v>0.125</v>
      </c>
      <c r="R29" s="101" t="str">
        <f>IF(Q29="","",INDEX(Ocjena!$B$10:$B$15,MATCH(Q29,Ocjena!$A$10:$A$15,1)))</f>
        <v>F</v>
      </c>
    </row>
    <row r="30" spans="1:18" s="102" customFormat="1" ht="15.75" thickBot="1" x14ac:dyDescent="0.3">
      <c r="A30" s="94">
        <f t="shared" ca="1" si="7"/>
        <v>20</v>
      </c>
      <c r="B30" s="95" t="str">
        <f ca="1">IF(displayID,INDEX(ID!$C$10:$C$182,Gradebook!A30),INDEX(ID!$B$10:$B$182,Gradebook!A30))</f>
        <v>Dedejić Jelena</v>
      </c>
      <c r="C30" s="96" t="s">
        <v>165</v>
      </c>
      <c r="D30" s="97"/>
      <c r="E30" s="97"/>
      <c r="F30" s="97"/>
      <c r="G30" s="97">
        <v>18</v>
      </c>
      <c r="H30" s="97"/>
      <c r="I30" s="97"/>
      <c r="J30" s="98">
        <v>8</v>
      </c>
      <c r="K30" s="97"/>
      <c r="L30" s="97"/>
      <c r="M30" s="97"/>
      <c r="N30" s="97"/>
      <c r="O30" s="110">
        <f t="shared" si="8"/>
        <v>0</v>
      </c>
      <c r="P30" s="99">
        <f t="shared" si="9"/>
        <v>8</v>
      </c>
      <c r="Q30" s="100">
        <f t="shared" si="10"/>
        <v>5.5555555555555552E-2</v>
      </c>
      <c r="R30" s="101" t="str">
        <f>IF(Q30="","",INDEX(Ocjena!$B$10:$B$15,MATCH(Q30,Ocjena!$A$10:$A$15,1)))</f>
        <v>F</v>
      </c>
    </row>
    <row r="31" spans="1:18" s="102" customFormat="1" ht="15.75" thickBot="1" x14ac:dyDescent="0.3">
      <c r="A31" s="94">
        <f t="shared" ca="1" si="7"/>
        <v>21</v>
      </c>
      <c r="B31" s="95" t="str">
        <f ca="1">IF(displayID,INDEX(ID!$C$10:$C$182,Gradebook!A31),INDEX(ID!$B$10:$B$182,Gradebook!A31))</f>
        <v>Vujošević Marija</v>
      </c>
      <c r="C31" s="96" t="s">
        <v>166</v>
      </c>
      <c r="D31" s="97"/>
      <c r="E31" s="97"/>
      <c r="F31" s="97"/>
      <c r="G31" s="97">
        <v>18</v>
      </c>
      <c r="H31" s="97"/>
      <c r="I31" s="97"/>
      <c r="J31" s="98">
        <v>14</v>
      </c>
      <c r="K31" s="97"/>
      <c r="L31" s="97"/>
      <c r="M31" s="97"/>
      <c r="N31" s="97"/>
      <c r="O31" s="110">
        <f t="shared" si="8"/>
        <v>0</v>
      </c>
      <c r="P31" s="99">
        <f t="shared" si="9"/>
        <v>14</v>
      </c>
      <c r="Q31" s="100">
        <f t="shared" si="10"/>
        <v>9.7222222222222224E-2</v>
      </c>
      <c r="R31" s="101" t="str">
        <f>IF(Q31="","",INDEX(Ocjena!$B$10:$B$15,MATCH(Q31,Ocjena!$A$10:$A$15,1)))</f>
        <v>F</v>
      </c>
    </row>
    <row r="32" spans="1:18" s="102" customFormat="1" ht="15.75" thickBot="1" x14ac:dyDescent="0.3">
      <c r="A32" s="94">
        <f t="shared" ca="1" si="7"/>
        <v>22</v>
      </c>
      <c r="B32" s="95" t="str">
        <f ca="1">IF(displayID,INDEX(ID!$C$10:$C$182,Gradebook!A32),INDEX(ID!$B$10:$B$182,Gradebook!A32))</f>
        <v>Tomović Sofija</v>
      </c>
      <c r="C32" s="96" t="s">
        <v>167</v>
      </c>
      <c r="D32" s="97"/>
      <c r="E32" s="97"/>
      <c r="F32" s="97"/>
      <c r="G32" s="97">
        <v>26</v>
      </c>
      <c r="H32" s="97"/>
      <c r="I32" s="97"/>
      <c r="J32" s="98">
        <f t="shared" ref="J32" si="11">SUM(G32:H32)+0+0+0</f>
        <v>26</v>
      </c>
      <c r="K32" s="97"/>
      <c r="L32" s="97"/>
      <c r="M32" s="97"/>
      <c r="N32" s="97"/>
      <c r="O32" s="110">
        <v>24</v>
      </c>
      <c r="P32" s="99">
        <f t="shared" ref="P32:P33" si="12">SUM(D32,J32,O32)</f>
        <v>50</v>
      </c>
      <c r="Q32" s="100">
        <f t="shared" ref="Q32:Q33" si="13">IF(SUM(D32:O32)=0,"",$Q$8+P32/(SUMIF(D32:O32,"&lt;&gt;",$D$8:$O$8)-SUMIF(D32:O32,"=E",$D$8:$O$8)))</f>
        <v>0.34722222222222221</v>
      </c>
      <c r="R32" s="114" t="s">
        <v>57</v>
      </c>
    </row>
    <row r="33" spans="1:18" s="102" customFormat="1" ht="15.75" thickBot="1" x14ac:dyDescent="0.3">
      <c r="A33" s="94">
        <f t="shared" ca="1" si="7"/>
        <v>23</v>
      </c>
      <c r="B33" s="95" t="str">
        <f ca="1">IF(displayID,INDEX(ID!$C$10:$C$182,Gradebook!A33),INDEX(ID!$B$10:$B$182,Gradebook!A33))</f>
        <v>Đurović Maja</v>
      </c>
      <c r="C33" s="96" t="s">
        <v>168</v>
      </c>
      <c r="D33" s="97"/>
      <c r="E33" s="97"/>
      <c r="F33" s="97"/>
      <c r="G33" s="97">
        <v>12</v>
      </c>
      <c r="H33" s="97"/>
      <c r="I33" s="97"/>
      <c r="J33" s="98">
        <v>12</v>
      </c>
      <c r="K33" s="97"/>
      <c r="L33" s="97"/>
      <c r="M33" s="97"/>
      <c r="N33" s="97"/>
      <c r="O33" s="110">
        <f t="shared" ref="O33:O45" si="14">SUM(L33:M33)</f>
        <v>0</v>
      </c>
      <c r="P33" s="99">
        <f t="shared" si="12"/>
        <v>12</v>
      </c>
      <c r="Q33" s="100">
        <f t="shared" si="13"/>
        <v>8.3333333333333329E-2</v>
      </c>
      <c r="R33" s="101" t="str">
        <f>IF(Q33="","",INDEX(Ocjena!$B$10:$B$15,MATCH(Q33,Ocjena!$A$10:$A$15,1)))</f>
        <v>F</v>
      </c>
    </row>
    <row r="34" spans="1:18" s="102" customFormat="1" ht="15.75" thickBot="1" x14ac:dyDescent="0.3">
      <c r="A34" s="94">
        <f t="shared" ca="1" si="7"/>
        <v>24</v>
      </c>
      <c r="B34" s="95" t="str">
        <f ca="1">IF(displayID,INDEX(ID!$C$10:$C$182,Gradebook!A34),INDEX(ID!$B$10:$B$182,Gradebook!A34))</f>
        <v>Bracić Jasmina</v>
      </c>
      <c r="C34" s="96" t="s">
        <v>169</v>
      </c>
      <c r="D34" s="97"/>
      <c r="E34" s="97"/>
      <c r="F34" s="97"/>
      <c r="G34" s="97">
        <v>14</v>
      </c>
      <c r="H34" s="97"/>
      <c r="I34" s="97"/>
      <c r="J34" s="98">
        <v>22</v>
      </c>
      <c r="K34" s="97"/>
      <c r="L34" s="97"/>
      <c r="M34" s="97"/>
      <c r="N34" s="97"/>
      <c r="O34" s="110">
        <v>14</v>
      </c>
      <c r="P34" s="99">
        <f t="shared" ref="P34:P59" si="15">SUM(D34,J34,O34)</f>
        <v>36</v>
      </c>
      <c r="Q34" s="100">
        <f t="shared" ref="Q34:Q59" si="16">IF(SUM(D34:O34)=0,"",$Q$8+P34/(SUMIF(D34:O34,"&lt;&gt;",$D$8:$O$8)-SUMIF(D34:O34,"=E",$D$8:$O$8)))</f>
        <v>0.25</v>
      </c>
      <c r="R34" s="101" t="str">
        <f>IF(Q34="","",INDEX(Ocjena!$B$10:$B$15,MATCH(Q34,Ocjena!$A$10:$A$15,1)))</f>
        <v>F</v>
      </c>
    </row>
    <row r="35" spans="1:18" s="102" customFormat="1" ht="15.75" thickBot="1" x14ac:dyDescent="0.3">
      <c r="A35" s="94">
        <f t="shared" ca="1" si="7"/>
        <v>25</v>
      </c>
      <c r="B35" s="95" t="str">
        <f ca="1">IF(displayID,INDEX(ID!$C$10:$C$182,Gradebook!A35),INDEX(ID!$B$10:$B$182,Gradebook!A35))</f>
        <v>Hamzić Alija</v>
      </c>
      <c r="C35" s="96" t="s">
        <v>170</v>
      </c>
      <c r="D35" s="97"/>
      <c r="E35" s="97"/>
      <c r="F35" s="97"/>
      <c r="G35" s="97">
        <v>18</v>
      </c>
      <c r="H35" s="97"/>
      <c r="I35" s="97"/>
      <c r="J35" s="98">
        <v>16</v>
      </c>
      <c r="K35" s="97"/>
      <c r="L35" s="97"/>
      <c r="M35" s="97"/>
      <c r="N35" s="97"/>
      <c r="O35" s="110">
        <v>12</v>
      </c>
      <c r="P35" s="99">
        <f t="shared" si="15"/>
        <v>28</v>
      </c>
      <c r="Q35" s="100">
        <f t="shared" si="16"/>
        <v>0.19444444444444445</v>
      </c>
      <c r="R35" s="101" t="str">
        <f>IF(Q35="","",INDEX(Ocjena!$B$10:$B$15,MATCH(Q35,Ocjena!$A$10:$A$15,1)))</f>
        <v>F</v>
      </c>
    </row>
    <row r="36" spans="1:18" s="102" customFormat="1" ht="15.75" thickBot="1" x14ac:dyDescent="0.3">
      <c r="A36" s="94">
        <f t="shared" ca="1" si="7"/>
        <v>26</v>
      </c>
      <c r="B36" s="95" t="str">
        <f ca="1">IF(displayID,INDEX(ID!$C$10:$C$182,Gradebook!A36),INDEX(ID!$B$10:$B$182,Gradebook!A36))</f>
        <v>Medenica Ivan</v>
      </c>
      <c r="C36" s="96" t="s">
        <v>171</v>
      </c>
      <c r="D36" s="97"/>
      <c r="E36" s="97"/>
      <c r="F36" s="97"/>
      <c r="G36" s="97"/>
      <c r="H36" s="97"/>
      <c r="I36" s="97"/>
      <c r="J36" s="98">
        <v>14</v>
      </c>
      <c r="K36" s="97"/>
      <c r="L36" s="97"/>
      <c r="M36" s="97"/>
      <c r="N36" s="97"/>
      <c r="O36" s="110">
        <f t="shared" si="14"/>
        <v>0</v>
      </c>
      <c r="P36" s="99">
        <f t="shared" si="15"/>
        <v>14</v>
      </c>
      <c r="Q36" s="100">
        <f t="shared" si="16"/>
        <v>0.14583333333333334</v>
      </c>
      <c r="R36" s="101" t="str">
        <f>IF(Q36="","",INDEX(Ocjena!$B$10:$B$15,MATCH(Q36,Ocjena!$A$10:$A$15,1)))</f>
        <v>F</v>
      </c>
    </row>
    <row r="37" spans="1:18" s="102" customFormat="1" ht="15.75" thickBot="1" x14ac:dyDescent="0.3">
      <c r="A37" s="94">
        <f t="shared" ca="1" si="7"/>
        <v>27</v>
      </c>
      <c r="B37" s="95" t="str">
        <f ca="1">IF(displayID,INDEX(ID!$C$10:$C$182,Gradebook!A37),INDEX(ID!$B$10:$B$182,Gradebook!A37))</f>
        <v>Filipović Sanja</v>
      </c>
      <c r="C37" s="96" t="s">
        <v>172</v>
      </c>
      <c r="D37" s="97"/>
      <c r="E37" s="97"/>
      <c r="F37" s="97"/>
      <c r="G37" s="97"/>
      <c r="H37" s="97"/>
      <c r="I37" s="97"/>
      <c r="J37" s="98">
        <v>22</v>
      </c>
      <c r="K37" s="97"/>
      <c r="L37" s="97"/>
      <c r="M37" s="97"/>
      <c r="N37" s="97"/>
      <c r="O37" s="110">
        <v>28</v>
      </c>
      <c r="P37" s="99">
        <f t="shared" si="15"/>
        <v>50</v>
      </c>
      <c r="Q37" s="100">
        <f t="shared" si="16"/>
        <v>0.52083333333333337</v>
      </c>
      <c r="R37" s="101" t="str">
        <f>IF(Q37="","",INDEX(Ocjena!$B$10:$B$15,MATCH(Q37,Ocjena!$A$10:$A$15,1)))</f>
        <v>E</v>
      </c>
    </row>
    <row r="38" spans="1:18" s="102" customFormat="1" ht="15.75" thickBot="1" x14ac:dyDescent="0.3">
      <c r="A38" s="94">
        <f t="shared" ca="1" si="7"/>
        <v>28</v>
      </c>
      <c r="B38" s="95" t="str">
        <f ca="1">IF(displayID,INDEX(ID!$C$10:$C$182,Gradebook!A38),INDEX(ID!$B$10:$B$182,Gradebook!A38))</f>
        <v>Kasalica Jelena</v>
      </c>
      <c r="C38" s="96" t="s">
        <v>173</v>
      </c>
      <c r="D38" s="97"/>
      <c r="E38" s="97"/>
      <c r="F38" s="97"/>
      <c r="G38" s="97">
        <v>30</v>
      </c>
      <c r="H38" s="97"/>
      <c r="I38" s="97"/>
      <c r="J38" s="98">
        <f t="shared" ref="J38:J50" si="17">SUM(G38:H38)+0+0+0</f>
        <v>30</v>
      </c>
      <c r="K38" s="97"/>
      <c r="L38" s="97"/>
      <c r="M38" s="97"/>
      <c r="N38" s="97"/>
      <c r="O38" s="110">
        <f t="shared" si="14"/>
        <v>0</v>
      </c>
      <c r="P38" s="99">
        <f t="shared" si="15"/>
        <v>30</v>
      </c>
      <c r="Q38" s="100">
        <f t="shared" si="16"/>
        <v>0.20833333333333334</v>
      </c>
      <c r="R38" s="101" t="str">
        <f>IF(Q38="","",INDEX(Ocjena!$B$10:$B$15,MATCH(Q38,Ocjena!$A$10:$A$15,1)))</f>
        <v>F</v>
      </c>
    </row>
    <row r="39" spans="1:18" s="102" customFormat="1" ht="15.75" thickBot="1" x14ac:dyDescent="0.3">
      <c r="A39" s="94">
        <f t="shared" ref="A39:A71" ca="1" si="18">OFFSET(A39,-1,0,1,1)+1</f>
        <v>29</v>
      </c>
      <c r="B39" s="95" t="str">
        <f ca="1">IF(displayID,INDEX(ID!$C$10:$C$182,Gradebook!A39),INDEX(ID!$B$10:$B$182,Gradebook!A39))</f>
        <v>Petrović Andrea</v>
      </c>
      <c r="C39" s="96" t="s">
        <v>174</v>
      </c>
      <c r="D39" s="97"/>
      <c r="E39" s="97"/>
      <c r="F39" s="97"/>
      <c r="G39" s="97">
        <v>14</v>
      </c>
      <c r="H39" s="97"/>
      <c r="I39" s="97"/>
      <c r="J39" s="98">
        <v>18</v>
      </c>
      <c r="K39" s="97"/>
      <c r="L39" s="97"/>
      <c r="M39" s="97"/>
      <c r="N39" s="97"/>
      <c r="O39" s="110">
        <v>18</v>
      </c>
      <c r="P39" s="99">
        <f t="shared" si="15"/>
        <v>36</v>
      </c>
      <c r="Q39" s="100">
        <f t="shared" si="16"/>
        <v>0.25</v>
      </c>
      <c r="R39" s="101" t="str">
        <f>IF(Q39="","",INDEX(Ocjena!$B$10:$B$15,MATCH(Q39,Ocjena!$A$10:$A$15,1)))</f>
        <v>F</v>
      </c>
    </row>
    <row r="40" spans="1:18" s="102" customFormat="1" ht="15.75" thickBot="1" x14ac:dyDescent="0.3">
      <c r="A40" s="94">
        <f t="shared" ca="1" si="18"/>
        <v>30</v>
      </c>
      <c r="B40" s="95" t="str">
        <f ca="1">IF(displayID,INDEX(ID!$C$10:$C$182,Gradebook!A40),INDEX(ID!$B$10:$B$182,Gradebook!A40))</f>
        <v>Vlahović Ivona</v>
      </c>
      <c r="C40" s="96" t="s">
        <v>175</v>
      </c>
      <c r="D40" s="97"/>
      <c r="E40" s="97"/>
      <c r="F40" s="97"/>
      <c r="G40" s="97"/>
      <c r="H40" s="97"/>
      <c r="I40" s="97"/>
      <c r="J40" s="98">
        <v>18</v>
      </c>
      <c r="K40" s="97"/>
      <c r="L40" s="97"/>
      <c r="M40" s="97"/>
      <c r="N40" s="97"/>
      <c r="O40" s="110">
        <v>16</v>
      </c>
      <c r="P40" s="99">
        <f t="shared" si="15"/>
        <v>34</v>
      </c>
      <c r="Q40" s="100">
        <f t="shared" si="16"/>
        <v>0.35416666666666669</v>
      </c>
      <c r="R40" s="101" t="str">
        <f>IF(Q40="","",INDEX(Ocjena!$B$10:$B$15,MATCH(Q40,Ocjena!$A$10:$A$15,1)))</f>
        <v>F</v>
      </c>
    </row>
    <row r="41" spans="1:18" s="102" customFormat="1" ht="15.75" thickBot="1" x14ac:dyDescent="0.3">
      <c r="A41" s="94">
        <f t="shared" ca="1" si="18"/>
        <v>31</v>
      </c>
      <c r="B41" s="95" t="str">
        <f ca="1">IF(displayID,INDEX(ID!$C$10:$C$182,Gradebook!A41),INDEX(ID!$B$10:$B$182,Gradebook!A41))</f>
        <v>Tomčić Danica</v>
      </c>
      <c r="C41" s="96" t="s">
        <v>176</v>
      </c>
      <c r="D41" s="97"/>
      <c r="E41" s="97"/>
      <c r="F41" s="97"/>
      <c r="G41" s="97">
        <v>18</v>
      </c>
      <c r="H41" s="97"/>
      <c r="I41" s="97"/>
      <c r="J41" s="98">
        <f t="shared" si="17"/>
        <v>18</v>
      </c>
      <c r="K41" s="97"/>
      <c r="L41" s="97"/>
      <c r="M41" s="97"/>
      <c r="N41" s="97"/>
      <c r="O41" s="110">
        <v>10</v>
      </c>
      <c r="P41" s="99">
        <f t="shared" si="15"/>
        <v>28</v>
      </c>
      <c r="Q41" s="100">
        <f t="shared" si="16"/>
        <v>0.19444444444444445</v>
      </c>
      <c r="R41" s="101" t="str">
        <f>IF(Q41="","",INDEX(Ocjena!$B$10:$B$15,MATCH(Q41,Ocjena!$A$10:$A$15,1)))</f>
        <v>F</v>
      </c>
    </row>
    <row r="42" spans="1:18" s="102" customFormat="1" ht="15.75" thickBot="1" x14ac:dyDescent="0.3">
      <c r="A42" s="94">
        <f t="shared" ca="1" si="18"/>
        <v>32</v>
      </c>
      <c r="B42" s="95" t="str">
        <f ca="1">IF(displayID,INDEX(ID!$C$10:$C$182,Gradebook!A42),INDEX(ID!$B$10:$B$182,Gradebook!A42))</f>
        <v>Žugić Aleksandra</v>
      </c>
      <c r="C42" s="96" t="s">
        <v>177</v>
      </c>
      <c r="D42" s="97"/>
      <c r="E42" s="97"/>
      <c r="F42" s="97"/>
      <c r="G42" s="97">
        <v>22</v>
      </c>
      <c r="H42" s="97"/>
      <c r="I42" s="97"/>
      <c r="J42" s="98">
        <f t="shared" si="17"/>
        <v>22</v>
      </c>
      <c r="K42" s="97"/>
      <c r="L42" s="97"/>
      <c r="M42" s="97"/>
      <c r="N42" s="97"/>
      <c r="O42" s="110">
        <v>20</v>
      </c>
      <c r="P42" s="99">
        <f t="shared" si="15"/>
        <v>42</v>
      </c>
      <c r="Q42" s="100">
        <f t="shared" si="16"/>
        <v>0.29166666666666669</v>
      </c>
      <c r="R42" s="101" t="str">
        <f>IF(Q42="","",INDEX(Ocjena!$B$10:$B$15,MATCH(Q42,Ocjena!$A$10:$A$15,1)))</f>
        <v>F</v>
      </c>
    </row>
    <row r="43" spans="1:18" s="102" customFormat="1" ht="15.75" thickBot="1" x14ac:dyDescent="0.3">
      <c r="A43" s="94">
        <f t="shared" ca="1" si="18"/>
        <v>33</v>
      </c>
      <c r="B43" s="95" t="str">
        <f ca="1">IF(displayID,INDEX(ID!$C$10:$C$182,Gradebook!A43),INDEX(ID!$B$10:$B$182,Gradebook!A43))</f>
        <v>Bjelanović Marina</v>
      </c>
      <c r="C43" s="96" t="s">
        <v>178</v>
      </c>
      <c r="D43" s="97"/>
      <c r="E43" s="97"/>
      <c r="F43" s="97"/>
      <c r="G43" s="97">
        <v>0</v>
      </c>
      <c r="H43" s="97"/>
      <c r="I43" s="97"/>
      <c r="J43" s="98">
        <v>0</v>
      </c>
      <c r="K43" s="97"/>
      <c r="L43" s="97"/>
      <c r="M43" s="97"/>
      <c r="N43" s="97"/>
      <c r="O43" s="110">
        <v>52</v>
      </c>
      <c r="P43" s="99">
        <f t="shared" si="15"/>
        <v>52</v>
      </c>
      <c r="Q43" s="100">
        <f t="shared" si="16"/>
        <v>0.3611111111111111</v>
      </c>
      <c r="R43" s="114" t="s">
        <v>57</v>
      </c>
    </row>
    <row r="44" spans="1:18" s="102" customFormat="1" ht="15.75" thickBot="1" x14ac:dyDescent="0.3">
      <c r="A44" s="94">
        <f t="shared" ca="1" si="18"/>
        <v>34</v>
      </c>
      <c r="B44" s="95" t="str">
        <f ca="1">IF(displayID,INDEX(ID!$C$10:$C$182,Gradebook!A44),INDEX(ID!$B$10:$B$182,Gradebook!A44))</f>
        <v>Adžić Kristina</v>
      </c>
      <c r="C44" s="96" t="s">
        <v>179</v>
      </c>
      <c r="D44" s="97"/>
      <c r="E44" s="97"/>
      <c r="F44" s="97"/>
      <c r="G44" s="97">
        <v>24</v>
      </c>
      <c r="H44" s="97"/>
      <c r="I44" s="97"/>
      <c r="J44" s="98">
        <f t="shared" si="17"/>
        <v>24</v>
      </c>
      <c r="K44" s="97"/>
      <c r="L44" s="97"/>
      <c r="M44" s="97"/>
      <c r="N44" s="97"/>
      <c r="O44" s="110">
        <v>2</v>
      </c>
      <c r="P44" s="99">
        <f t="shared" si="15"/>
        <v>26</v>
      </c>
      <c r="Q44" s="100">
        <f t="shared" si="16"/>
        <v>0.18055555555555555</v>
      </c>
      <c r="R44" s="101" t="str">
        <f>IF(Q44="","",INDEX(Ocjena!$B$10:$B$15,MATCH(Q44,Ocjena!$A$10:$A$15,1)))</f>
        <v>F</v>
      </c>
    </row>
    <row r="45" spans="1:18" s="102" customFormat="1" ht="15.75" thickBot="1" x14ac:dyDescent="0.3">
      <c r="A45" s="94">
        <f t="shared" ca="1" si="18"/>
        <v>35</v>
      </c>
      <c r="B45" s="95" t="str">
        <f ca="1">IF(displayID,INDEX(ID!$C$10:$C$182,Gradebook!A45),INDEX(ID!$B$10:$B$182,Gradebook!A45))</f>
        <v>Međedović Milica</v>
      </c>
      <c r="C45" s="96" t="s">
        <v>180</v>
      </c>
      <c r="D45" s="97"/>
      <c r="E45" s="97"/>
      <c r="F45" s="97"/>
      <c r="G45" s="97"/>
      <c r="H45" s="97"/>
      <c r="I45" s="97"/>
      <c r="J45" s="98">
        <v>12</v>
      </c>
      <c r="K45" s="97"/>
      <c r="L45" s="97"/>
      <c r="M45" s="97"/>
      <c r="N45" s="97"/>
      <c r="O45" s="110">
        <f t="shared" si="14"/>
        <v>0</v>
      </c>
      <c r="P45" s="99">
        <f t="shared" si="15"/>
        <v>12</v>
      </c>
      <c r="Q45" s="100">
        <f t="shared" si="16"/>
        <v>0.125</v>
      </c>
      <c r="R45" s="101" t="str">
        <f>IF(Q45="","",INDEX(Ocjena!$B$10:$B$15,MATCH(Q45,Ocjena!$A$10:$A$15,1)))</f>
        <v>F</v>
      </c>
    </row>
    <row r="46" spans="1:18" s="102" customFormat="1" ht="15.75" thickBot="1" x14ac:dyDescent="0.3">
      <c r="A46" s="94">
        <f t="shared" ca="1" si="18"/>
        <v>36</v>
      </c>
      <c r="B46" s="95" t="str">
        <f ca="1">IF(displayID,INDEX(ID!$C$10:$C$182,Gradebook!A46),INDEX(ID!$B$10:$B$182,Gradebook!A46))</f>
        <v>Skenderović Arabela</v>
      </c>
      <c r="C46" s="96" t="s">
        <v>181</v>
      </c>
      <c r="D46" s="97">
        <v>4</v>
      </c>
      <c r="E46" s="97"/>
      <c r="F46" s="97"/>
      <c r="G46" s="97">
        <v>14</v>
      </c>
      <c r="H46" s="97"/>
      <c r="I46" s="97"/>
      <c r="J46" s="98">
        <v>12</v>
      </c>
      <c r="K46" s="97"/>
      <c r="L46" s="97"/>
      <c r="M46" s="97"/>
      <c r="N46" s="97"/>
      <c r="O46" s="110">
        <v>4</v>
      </c>
      <c r="P46" s="99">
        <f t="shared" si="15"/>
        <v>20</v>
      </c>
      <c r="Q46" s="100">
        <f t="shared" si="16"/>
        <v>0.13513513513513514</v>
      </c>
      <c r="R46" s="101" t="str">
        <f>IF(Q46="","",INDEX(Ocjena!$B$10:$B$15,MATCH(Q46,Ocjena!$A$10:$A$15,1)))</f>
        <v>F</v>
      </c>
    </row>
    <row r="47" spans="1:18" s="102" customFormat="1" ht="15.75" thickBot="1" x14ac:dyDescent="0.3">
      <c r="A47" s="94">
        <f t="shared" ca="1" si="18"/>
        <v>37</v>
      </c>
      <c r="B47" s="95" t="str">
        <f ca="1">IF(displayID,INDEX(ID!$C$10:$C$182,Gradebook!A47),INDEX(ID!$B$10:$B$182,Gradebook!A47))</f>
        <v>Malić Ivana</v>
      </c>
      <c r="C47" s="96" t="s">
        <v>182</v>
      </c>
      <c r="D47" s="97"/>
      <c r="E47" s="97"/>
      <c r="F47" s="97"/>
      <c r="G47" s="97">
        <v>18</v>
      </c>
      <c r="H47" s="97"/>
      <c r="I47" s="97"/>
      <c r="J47" s="98">
        <f t="shared" si="17"/>
        <v>18</v>
      </c>
      <c r="K47" s="97"/>
      <c r="L47" s="97"/>
      <c r="M47" s="97"/>
      <c r="N47" s="97"/>
      <c r="O47" s="110">
        <v>10</v>
      </c>
      <c r="P47" s="99">
        <f t="shared" si="15"/>
        <v>28</v>
      </c>
      <c r="Q47" s="100">
        <f t="shared" si="16"/>
        <v>0.19444444444444445</v>
      </c>
      <c r="R47" s="101" t="str">
        <f>IF(Q47="","",INDEX(Ocjena!$B$10:$B$15,MATCH(Q47,Ocjena!$A$10:$A$15,1)))</f>
        <v>F</v>
      </c>
    </row>
    <row r="48" spans="1:18" s="102" customFormat="1" ht="15.75" thickBot="1" x14ac:dyDescent="0.3">
      <c r="A48" s="94">
        <f t="shared" ca="1" si="18"/>
        <v>38</v>
      </c>
      <c r="B48" s="95" t="str">
        <f ca="1">IF(displayID,INDEX(ID!$C$10:$C$182,Gradebook!A48),INDEX(ID!$B$10:$B$182,Gradebook!A48))</f>
        <v>Lucević Mirela</v>
      </c>
      <c r="C48" s="96" t="s">
        <v>183</v>
      </c>
      <c r="D48" s="97"/>
      <c r="E48" s="97"/>
      <c r="F48" s="97"/>
      <c r="G48" s="97">
        <v>18</v>
      </c>
      <c r="H48" s="97"/>
      <c r="I48" s="97"/>
      <c r="J48" s="98">
        <f t="shared" si="17"/>
        <v>18</v>
      </c>
      <c r="K48" s="97"/>
      <c r="L48" s="97"/>
      <c r="M48" s="97"/>
      <c r="N48" s="97"/>
      <c r="O48" s="110">
        <f t="shared" ref="O48:O70" si="19">SUM(L48:M48)</f>
        <v>0</v>
      </c>
      <c r="P48" s="99">
        <f t="shared" si="15"/>
        <v>18</v>
      </c>
      <c r="Q48" s="100">
        <f t="shared" si="16"/>
        <v>0.125</v>
      </c>
      <c r="R48" s="101" t="str">
        <f>IF(Q48="","",INDEX(Ocjena!$B$10:$B$15,MATCH(Q48,Ocjena!$A$10:$A$15,1)))</f>
        <v>F</v>
      </c>
    </row>
    <row r="49" spans="1:18" s="102" customFormat="1" ht="15.75" thickBot="1" x14ac:dyDescent="0.3">
      <c r="A49" s="94">
        <f t="shared" ca="1" si="18"/>
        <v>39</v>
      </c>
      <c r="B49" s="95" t="str">
        <f ca="1">IF(displayID,INDEX(ID!$C$10:$C$182,Gradebook!A49),INDEX(ID!$B$10:$B$182,Gradebook!A49))</f>
        <v>Đekić Mirko</v>
      </c>
      <c r="C49" s="96" t="s">
        <v>85</v>
      </c>
      <c r="D49" s="97"/>
      <c r="E49" s="97"/>
      <c r="F49" s="97"/>
      <c r="G49" s="97">
        <v>22</v>
      </c>
      <c r="H49" s="97"/>
      <c r="I49" s="97"/>
      <c r="J49" s="98">
        <f t="shared" si="17"/>
        <v>22</v>
      </c>
      <c r="K49" s="97"/>
      <c r="L49" s="97"/>
      <c r="M49" s="97"/>
      <c r="N49" s="97"/>
      <c r="O49" s="110">
        <v>28</v>
      </c>
      <c r="P49" s="99">
        <f t="shared" si="15"/>
        <v>50</v>
      </c>
      <c r="Q49" s="100">
        <f t="shared" si="16"/>
        <v>0.34722222222222221</v>
      </c>
      <c r="R49" s="114" t="s">
        <v>57</v>
      </c>
    </row>
    <row r="50" spans="1:18" s="102" customFormat="1" ht="15.75" thickBot="1" x14ac:dyDescent="0.3">
      <c r="A50" s="94">
        <f t="shared" ca="1" si="18"/>
        <v>40</v>
      </c>
      <c r="B50" s="95" t="str">
        <f ca="1">IF(displayID,INDEX(ID!$C$10:$C$182,Gradebook!A50),INDEX(ID!$B$10:$B$182,Gradebook!A50))</f>
        <v>Đelević Andrea</v>
      </c>
      <c r="C50" s="96" t="s">
        <v>401</v>
      </c>
      <c r="D50" s="97"/>
      <c r="E50" s="97"/>
      <c r="F50" s="97"/>
      <c r="G50" s="97">
        <v>14</v>
      </c>
      <c r="H50" s="97"/>
      <c r="I50" s="97"/>
      <c r="J50" s="98">
        <f t="shared" si="17"/>
        <v>14</v>
      </c>
      <c r="K50" s="97"/>
      <c r="L50" s="97"/>
      <c r="M50" s="97"/>
      <c r="N50" s="97"/>
      <c r="O50" s="110">
        <f t="shared" si="19"/>
        <v>0</v>
      </c>
      <c r="P50" s="99">
        <f t="shared" si="15"/>
        <v>14</v>
      </c>
      <c r="Q50" s="100">
        <f t="shared" si="16"/>
        <v>9.7222222222222224E-2</v>
      </c>
      <c r="R50" s="101" t="str">
        <f>IF(Q50="","",INDEX(Ocjena!$B$10:$B$15,MATCH(Q50,Ocjena!$A$10:$A$15,1)))</f>
        <v>F</v>
      </c>
    </row>
    <row r="51" spans="1:18" s="102" customFormat="1" ht="15.75" thickBot="1" x14ac:dyDescent="0.3">
      <c r="A51" s="94">
        <f t="shared" ca="1" si="18"/>
        <v>41</v>
      </c>
      <c r="B51" s="95" t="str">
        <f ca="1">IF(displayID,INDEX(ID!$C$10:$C$182,Gradebook!A51),INDEX(ID!$B$10:$B$182,Gradebook!A51))</f>
        <v>Tuzović Amel</v>
      </c>
      <c r="C51" s="96" t="s">
        <v>402</v>
      </c>
      <c r="D51" s="97"/>
      <c r="E51" s="97"/>
      <c r="F51" s="97"/>
      <c r="G51" s="97">
        <v>14</v>
      </c>
      <c r="H51" s="97"/>
      <c r="I51" s="97"/>
      <c r="J51" s="98">
        <v>24</v>
      </c>
      <c r="K51" s="97"/>
      <c r="L51" s="97"/>
      <c r="M51" s="97"/>
      <c r="N51" s="97"/>
      <c r="O51" s="110">
        <v>26</v>
      </c>
      <c r="P51" s="99">
        <f t="shared" si="15"/>
        <v>50</v>
      </c>
      <c r="Q51" s="100">
        <f t="shared" si="16"/>
        <v>0.34722222222222221</v>
      </c>
      <c r="R51" s="114" t="s">
        <v>57</v>
      </c>
    </row>
    <row r="52" spans="1:18" s="102" customFormat="1" ht="15.75" thickBot="1" x14ac:dyDescent="0.3">
      <c r="A52" s="94">
        <f t="shared" ca="1" si="18"/>
        <v>42</v>
      </c>
      <c r="B52" s="95" t="str">
        <f ca="1">IF(displayID,INDEX(ID!$C$10:$C$182,Gradebook!A52),INDEX(ID!$B$10:$B$182,Gradebook!A52))</f>
        <v>Tuzović Amila</v>
      </c>
      <c r="C52" s="96" t="s">
        <v>184</v>
      </c>
      <c r="D52" s="97"/>
      <c r="E52" s="97"/>
      <c r="F52" s="97"/>
      <c r="G52" s="97">
        <v>14</v>
      </c>
      <c r="H52" s="97"/>
      <c r="I52" s="97"/>
      <c r="J52" s="98">
        <v>16</v>
      </c>
      <c r="K52" s="97"/>
      <c r="L52" s="97"/>
      <c r="M52" s="97"/>
      <c r="N52" s="97"/>
      <c r="O52" s="110">
        <v>10</v>
      </c>
      <c r="P52" s="99">
        <f t="shared" si="15"/>
        <v>26</v>
      </c>
      <c r="Q52" s="100">
        <f t="shared" si="16"/>
        <v>0.18055555555555555</v>
      </c>
      <c r="R52" s="101" t="str">
        <f>IF(Q52="","",INDEX(Ocjena!$B$10:$B$15,MATCH(Q52,Ocjena!$A$10:$A$15,1)))</f>
        <v>F</v>
      </c>
    </row>
    <row r="53" spans="1:18" s="102" customFormat="1" ht="15.75" thickBot="1" x14ac:dyDescent="0.3">
      <c r="A53" s="94">
        <f t="shared" ca="1" si="18"/>
        <v>43</v>
      </c>
      <c r="B53" s="95" t="str">
        <f ca="1">IF(displayID,INDEX(ID!$C$10:$C$182,Gradebook!A53),INDEX(ID!$B$10:$B$182,Gradebook!A53))</f>
        <v>Bulajić Slađana</v>
      </c>
      <c r="C53" s="96" t="s">
        <v>185</v>
      </c>
      <c r="D53" s="97"/>
      <c r="E53" s="97"/>
      <c r="F53" s="97"/>
      <c r="G53" s="97">
        <v>12</v>
      </c>
      <c r="H53" s="97"/>
      <c r="I53" s="97"/>
      <c r="J53" s="98">
        <v>24</v>
      </c>
      <c r="K53" s="97"/>
      <c r="L53" s="97"/>
      <c r="M53" s="97"/>
      <c r="N53" s="97"/>
      <c r="O53" s="110">
        <v>10</v>
      </c>
      <c r="P53" s="99">
        <f t="shared" si="15"/>
        <v>34</v>
      </c>
      <c r="Q53" s="100">
        <f t="shared" si="16"/>
        <v>0.2361111111111111</v>
      </c>
      <c r="R53" s="101" t="str">
        <f>IF(Q53="","",INDEX(Ocjena!$B$10:$B$15,MATCH(Q53,Ocjena!$A$10:$A$15,1)))</f>
        <v>F</v>
      </c>
    </row>
    <row r="54" spans="1:18" s="102" customFormat="1" ht="15.75" thickBot="1" x14ac:dyDescent="0.3">
      <c r="A54" s="94">
        <f t="shared" ca="1" si="18"/>
        <v>44</v>
      </c>
      <c r="B54" s="95" t="str">
        <f ca="1">IF(displayID,INDEX(ID!$C$10:$C$182,Gradebook!A54),INDEX(ID!$B$10:$B$182,Gradebook!A54))</f>
        <v>Mušović Edina</v>
      </c>
      <c r="C54" s="96" t="s">
        <v>186</v>
      </c>
      <c r="D54" s="97"/>
      <c r="E54" s="97"/>
      <c r="F54" s="97"/>
      <c r="G54" s="97"/>
      <c r="H54" s="97"/>
      <c r="I54" s="97"/>
      <c r="J54" s="98">
        <v>26</v>
      </c>
      <c r="K54" s="97"/>
      <c r="L54" s="97"/>
      <c r="M54" s="97"/>
      <c r="N54" s="97"/>
      <c r="O54" s="110">
        <v>14</v>
      </c>
      <c r="P54" s="99">
        <f t="shared" si="15"/>
        <v>40</v>
      </c>
      <c r="Q54" s="100">
        <f t="shared" si="16"/>
        <v>0.41666666666666669</v>
      </c>
      <c r="R54" s="101" t="str">
        <f>IF(Q54="","",INDEX(Ocjena!$B$10:$B$15,MATCH(Q54,Ocjena!$A$10:$A$15,1)))</f>
        <v>F</v>
      </c>
    </row>
    <row r="55" spans="1:18" s="102" customFormat="1" ht="15.75" thickBot="1" x14ac:dyDescent="0.3">
      <c r="A55" s="94">
        <f t="shared" ca="1" si="18"/>
        <v>45</v>
      </c>
      <c r="B55" s="95" t="str">
        <f ca="1">IF(displayID,INDEX(ID!$C$10:$C$182,Gradebook!A55),INDEX(ID!$B$10:$B$182,Gradebook!A55))</f>
        <v>Vujošević Jovana</v>
      </c>
      <c r="C55" s="96" t="s">
        <v>86</v>
      </c>
      <c r="D55" s="97"/>
      <c r="E55" s="97"/>
      <c r="F55" s="97"/>
      <c r="G55" s="97"/>
      <c r="H55" s="97"/>
      <c r="I55" s="97"/>
      <c r="J55" s="98">
        <v>22</v>
      </c>
      <c r="K55" s="97"/>
      <c r="L55" s="97"/>
      <c r="M55" s="97"/>
      <c r="N55" s="97"/>
      <c r="O55" s="110">
        <f t="shared" si="19"/>
        <v>0</v>
      </c>
      <c r="P55" s="99">
        <f t="shared" si="15"/>
        <v>22</v>
      </c>
      <c r="Q55" s="100">
        <f t="shared" si="16"/>
        <v>0.22916666666666666</v>
      </c>
      <c r="R55" s="101" t="str">
        <f>IF(Q55="","",INDEX(Ocjena!$B$10:$B$15,MATCH(Q55,Ocjena!$A$10:$A$15,1)))</f>
        <v>F</v>
      </c>
    </row>
    <row r="56" spans="1:18" s="102" customFormat="1" ht="15.75" thickBot="1" x14ac:dyDescent="0.3">
      <c r="A56" s="94">
        <f t="shared" ca="1" si="18"/>
        <v>46</v>
      </c>
      <c r="B56" s="95" t="str">
        <f ca="1">IF(displayID,INDEX(ID!$C$10:$C$182,Gradebook!A56),INDEX(ID!$B$10:$B$182,Gradebook!A56))</f>
        <v>Gnjatović Evgenija</v>
      </c>
      <c r="C56" s="96" t="s">
        <v>187</v>
      </c>
      <c r="D56" s="97"/>
      <c r="E56" s="97"/>
      <c r="F56" s="97"/>
      <c r="G56" s="97">
        <v>0</v>
      </c>
      <c r="H56" s="97"/>
      <c r="I56" s="97"/>
      <c r="J56" s="98">
        <v>0</v>
      </c>
      <c r="K56" s="97"/>
      <c r="L56" s="97"/>
      <c r="M56" s="97"/>
      <c r="N56" s="97"/>
      <c r="O56" s="110">
        <v>13</v>
      </c>
      <c r="P56" s="99">
        <f t="shared" si="15"/>
        <v>13</v>
      </c>
      <c r="Q56" s="100">
        <f t="shared" si="16"/>
        <v>9.0277777777777776E-2</v>
      </c>
      <c r="R56" s="101" t="str">
        <f>IF(Q56="","",INDEX(Ocjena!$B$10:$B$15,MATCH(Q56,Ocjena!$A$10:$A$15,1)))</f>
        <v>F</v>
      </c>
    </row>
    <row r="57" spans="1:18" s="102" customFormat="1" ht="15.75" thickBot="1" x14ac:dyDescent="0.3">
      <c r="A57" s="94">
        <f t="shared" ca="1" si="18"/>
        <v>47</v>
      </c>
      <c r="B57" s="95" t="str">
        <f ca="1">IF(displayID,INDEX(ID!$C$10:$C$182,Gradebook!A57),INDEX(ID!$B$10:$B$182,Gradebook!A57))</f>
        <v>Vukčević Anja</v>
      </c>
      <c r="C57" s="96" t="s">
        <v>87</v>
      </c>
      <c r="D57" s="97"/>
      <c r="E57" s="97"/>
      <c r="F57" s="97"/>
      <c r="G57" s="97">
        <v>18</v>
      </c>
      <c r="H57" s="97"/>
      <c r="I57" s="97"/>
      <c r="J57" s="98">
        <f t="shared" ref="J57:J71" si="20">SUM(G57:H57)+0+0+0</f>
        <v>18</v>
      </c>
      <c r="K57" s="97"/>
      <c r="L57" s="97"/>
      <c r="M57" s="97"/>
      <c r="N57" s="97"/>
      <c r="O57" s="110">
        <v>8</v>
      </c>
      <c r="P57" s="99">
        <f t="shared" si="15"/>
        <v>26</v>
      </c>
      <c r="Q57" s="100">
        <f t="shared" si="16"/>
        <v>0.18055555555555555</v>
      </c>
      <c r="R57" s="101" t="str">
        <f>IF(Q57="","",INDEX(Ocjena!$B$10:$B$15,MATCH(Q57,Ocjena!$A$10:$A$15,1)))</f>
        <v>F</v>
      </c>
    </row>
    <row r="58" spans="1:18" s="102" customFormat="1" ht="15.75" thickBot="1" x14ac:dyDescent="0.3">
      <c r="A58" s="94">
        <f t="shared" ca="1" si="18"/>
        <v>48</v>
      </c>
      <c r="B58" s="95" t="str">
        <f ca="1">IF(displayID,INDEX(ID!$C$10:$C$182,Gradebook!A58),INDEX(ID!$B$10:$B$182,Gradebook!A58))</f>
        <v>Ismailisufi Jasmina</v>
      </c>
      <c r="C58" s="96" t="s">
        <v>88</v>
      </c>
      <c r="D58" s="97"/>
      <c r="E58" s="97"/>
      <c r="F58" s="97"/>
      <c r="G58" s="97">
        <v>14</v>
      </c>
      <c r="H58" s="97"/>
      <c r="I58" s="97"/>
      <c r="J58" s="98">
        <v>28</v>
      </c>
      <c r="K58" s="97"/>
      <c r="L58" s="97"/>
      <c r="M58" s="97"/>
      <c r="N58" s="97"/>
      <c r="O58" s="110">
        <v>22</v>
      </c>
      <c r="P58" s="99">
        <f t="shared" si="15"/>
        <v>50</v>
      </c>
      <c r="Q58" s="100">
        <f t="shared" si="16"/>
        <v>0.34722222222222221</v>
      </c>
      <c r="R58" s="114" t="s">
        <v>57</v>
      </c>
    </row>
    <row r="59" spans="1:18" s="102" customFormat="1" ht="15.75" thickBot="1" x14ac:dyDescent="0.3">
      <c r="A59" s="94">
        <f t="shared" ca="1" si="18"/>
        <v>49</v>
      </c>
      <c r="B59" s="95" t="str">
        <f ca="1">IF(displayID,INDEX(ID!$C$10:$C$182,Gradebook!A59),INDEX(ID!$B$10:$B$182,Gradebook!A59))</f>
        <v>Ćorić Jovana</v>
      </c>
      <c r="C59" s="96" t="s">
        <v>89</v>
      </c>
      <c r="D59" s="97"/>
      <c r="E59" s="97"/>
      <c r="F59" s="97"/>
      <c r="G59" s="97">
        <v>0</v>
      </c>
      <c r="H59" s="97"/>
      <c r="I59" s="97"/>
      <c r="J59" s="98">
        <v>0</v>
      </c>
      <c r="K59" s="97"/>
      <c r="L59" s="97"/>
      <c r="M59" s="97"/>
      <c r="N59" s="97"/>
      <c r="O59" s="110">
        <v>52</v>
      </c>
      <c r="P59" s="99">
        <f t="shared" si="15"/>
        <v>52</v>
      </c>
      <c r="Q59" s="100">
        <f t="shared" si="16"/>
        <v>0.3611111111111111</v>
      </c>
      <c r="R59" s="114" t="s">
        <v>57</v>
      </c>
    </row>
    <row r="60" spans="1:18" s="102" customFormat="1" ht="15.75" thickBot="1" x14ac:dyDescent="0.3">
      <c r="A60" s="94">
        <f t="shared" ca="1" si="18"/>
        <v>50</v>
      </c>
      <c r="B60" s="95" t="str">
        <f ca="1">IF(displayID,INDEX(ID!$C$10:$C$182,Gradebook!A60),INDEX(ID!$B$10:$B$182,Gradebook!A60))</f>
        <v>Rašović Danica</v>
      </c>
      <c r="C60" s="96" t="s">
        <v>188</v>
      </c>
      <c r="D60" s="97"/>
      <c r="E60" s="97"/>
      <c r="F60" s="97"/>
      <c r="G60" s="97">
        <v>0</v>
      </c>
      <c r="H60" s="97"/>
      <c r="I60" s="97"/>
      <c r="J60" s="98">
        <v>0</v>
      </c>
      <c r="K60" s="97"/>
      <c r="L60" s="97"/>
      <c r="M60" s="97"/>
      <c r="N60" s="97"/>
      <c r="O60" s="110">
        <v>20</v>
      </c>
      <c r="P60" s="99">
        <f t="shared" ref="P60:P85" si="21">SUM(D60,J60,O60)</f>
        <v>20</v>
      </c>
      <c r="Q60" s="100">
        <f t="shared" ref="Q60:Q85" si="22">IF(SUM(D60:O60)=0,"",$Q$8+P60/(SUMIF(D60:O60,"&lt;&gt;",$D$8:$O$8)-SUMIF(D60:O60,"=E",$D$8:$O$8)))</f>
        <v>0.1388888888888889</v>
      </c>
      <c r="R60" s="101" t="str">
        <f>IF(Q60="","",INDEX(Ocjena!$B$10:$B$15,MATCH(Q60,Ocjena!$A$10:$A$15,1)))</f>
        <v>F</v>
      </c>
    </row>
    <row r="61" spans="1:18" s="102" customFormat="1" ht="15.75" thickBot="1" x14ac:dyDescent="0.3">
      <c r="A61" s="94">
        <f t="shared" ca="1" si="18"/>
        <v>51</v>
      </c>
      <c r="B61" s="95" t="str">
        <f ca="1">IF(displayID,INDEX(ID!$C$10:$C$182,Gradebook!A61),INDEX(ID!$B$10:$B$182,Gradebook!A61))</f>
        <v>Nedović Željka</v>
      </c>
      <c r="C61" s="96" t="s">
        <v>90</v>
      </c>
      <c r="D61" s="97"/>
      <c r="E61" s="97"/>
      <c r="F61" s="97"/>
      <c r="G61" s="97"/>
      <c r="H61" s="97"/>
      <c r="I61" s="97"/>
      <c r="J61" s="98">
        <v>12</v>
      </c>
      <c r="K61" s="97"/>
      <c r="L61" s="97"/>
      <c r="M61" s="97"/>
      <c r="N61" s="97"/>
      <c r="O61" s="110">
        <f t="shared" si="19"/>
        <v>0</v>
      </c>
      <c r="P61" s="99">
        <f t="shared" si="21"/>
        <v>12</v>
      </c>
      <c r="Q61" s="100">
        <f t="shared" si="22"/>
        <v>0.125</v>
      </c>
      <c r="R61" s="101" t="str">
        <f>IF(Q61="","",INDEX(Ocjena!$B$10:$B$15,MATCH(Q61,Ocjena!$A$10:$A$15,1)))</f>
        <v>F</v>
      </c>
    </row>
    <row r="62" spans="1:18" s="102" customFormat="1" ht="15.75" thickBot="1" x14ac:dyDescent="0.3">
      <c r="A62" s="94">
        <f t="shared" ca="1" si="18"/>
        <v>52</v>
      </c>
      <c r="B62" s="95" t="str">
        <f ca="1">IF(displayID,INDEX(ID!$C$10:$C$182,Gradebook!A62),INDEX(ID!$B$10:$B$182,Gradebook!A62))</f>
        <v>Čvorović Ksenija</v>
      </c>
      <c r="C62" s="96" t="s">
        <v>91</v>
      </c>
      <c r="D62" s="97"/>
      <c r="E62" s="97"/>
      <c r="F62" s="97"/>
      <c r="G62" s="97">
        <v>32</v>
      </c>
      <c r="H62" s="97"/>
      <c r="I62" s="97"/>
      <c r="J62" s="98">
        <f t="shared" si="20"/>
        <v>32</v>
      </c>
      <c r="K62" s="97"/>
      <c r="L62" s="97"/>
      <c r="M62" s="97"/>
      <c r="N62" s="97"/>
      <c r="O62" s="110">
        <v>24</v>
      </c>
      <c r="P62" s="99">
        <f t="shared" si="21"/>
        <v>56</v>
      </c>
      <c r="Q62" s="100">
        <f t="shared" si="22"/>
        <v>0.3888888888888889</v>
      </c>
      <c r="R62" s="114" t="s">
        <v>57</v>
      </c>
    </row>
    <row r="63" spans="1:18" s="102" customFormat="1" ht="15.75" thickBot="1" x14ac:dyDescent="0.3">
      <c r="A63" s="94">
        <f t="shared" ca="1" si="18"/>
        <v>53</v>
      </c>
      <c r="B63" s="95" t="str">
        <f ca="1">IF(displayID,INDEX(ID!$C$10:$C$182,Gradebook!A63),INDEX(ID!$B$10:$B$182,Gradebook!A63))</f>
        <v>Vujović Gorana</v>
      </c>
      <c r="C63" s="96" t="s">
        <v>92</v>
      </c>
      <c r="D63" s="97"/>
      <c r="E63" s="97"/>
      <c r="F63" s="97"/>
      <c r="G63" s="97">
        <v>24</v>
      </c>
      <c r="H63" s="97"/>
      <c r="I63" s="97"/>
      <c r="J63" s="98">
        <f t="shared" si="20"/>
        <v>24</v>
      </c>
      <c r="K63" s="97"/>
      <c r="L63" s="97"/>
      <c r="M63" s="97"/>
      <c r="N63" s="97"/>
      <c r="O63" s="110">
        <v>14</v>
      </c>
      <c r="P63" s="99">
        <f t="shared" si="21"/>
        <v>38</v>
      </c>
      <c r="Q63" s="100">
        <f t="shared" si="22"/>
        <v>0.2638888888888889</v>
      </c>
      <c r="R63" s="101" t="str">
        <f>IF(Q63="","",INDEX(Ocjena!$B$10:$B$15,MATCH(Q63,Ocjena!$A$10:$A$15,1)))</f>
        <v>F</v>
      </c>
    </row>
    <row r="64" spans="1:18" s="102" customFormat="1" ht="15.75" thickBot="1" x14ac:dyDescent="0.3">
      <c r="A64" s="94">
        <f t="shared" ca="1" si="18"/>
        <v>54</v>
      </c>
      <c r="B64" s="95" t="str">
        <f ca="1">IF(displayID,INDEX(ID!$C$10:$C$182,Gradebook!A64),INDEX(ID!$B$10:$B$182,Gradebook!A64))</f>
        <v>Laketić Sanja</v>
      </c>
      <c r="C64" s="96" t="s">
        <v>93</v>
      </c>
      <c r="D64" s="97"/>
      <c r="E64" s="97"/>
      <c r="F64" s="97"/>
      <c r="G64" s="97">
        <v>14</v>
      </c>
      <c r="H64" s="97"/>
      <c r="I64" s="97"/>
      <c r="J64" s="98">
        <f t="shared" si="20"/>
        <v>14</v>
      </c>
      <c r="K64" s="97"/>
      <c r="L64" s="97"/>
      <c r="M64" s="97"/>
      <c r="N64" s="97"/>
      <c r="O64" s="110">
        <v>12</v>
      </c>
      <c r="P64" s="99">
        <f t="shared" si="21"/>
        <v>26</v>
      </c>
      <c r="Q64" s="100">
        <f t="shared" si="22"/>
        <v>0.18055555555555555</v>
      </c>
      <c r="R64" s="101" t="str">
        <f>IF(Q64="","",INDEX(Ocjena!$B$10:$B$15,MATCH(Q64,Ocjena!$A$10:$A$15,1)))</f>
        <v>F</v>
      </c>
    </row>
    <row r="65" spans="1:18" s="102" customFormat="1" ht="15.75" thickBot="1" x14ac:dyDescent="0.3">
      <c r="A65" s="94">
        <f t="shared" ca="1" si="18"/>
        <v>55</v>
      </c>
      <c r="B65" s="95" t="str">
        <f ca="1">IF(displayID,INDEX(ID!$C$10:$C$182,Gradebook!A65),INDEX(ID!$B$10:$B$182,Gradebook!A65))</f>
        <v>Nedović Milena</v>
      </c>
      <c r="C65" s="96" t="s">
        <v>94</v>
      </c>
      <c r="D65" s="97"/>
      <c r="E65" s="97"/>
      <c r="F65" s="97"/>
      <c r="G65" s="97">
        <v>20</v>
      </c>
      <c r="H65" s="97"/>
      <c r="I65" s="97"/>
      <c r="J65" s="98">
        <v>20</v>
      </c>
      <c r="K65" s="97"/>
      <c r="L65" s="97"/>
      <c r="M65" s="97"/>
      <c r="N65" s="97"/>
      <c r="O65" s="110">
        <v>20</v>
      </c>
      <c r="P65" s="99">
        <f t="shared" si="21"/>
        <v>40</v>
      </c>
      <c r="Q65" s="100">
        <f t="shared" si="22"/>
        <v>0.27777777777777779</v>
      </c>
      <c r="R65" s="101" t="str">
        <f>IF(Q65="","",INDEX(Ocjena!$B$10:$B$15,MATCH(Q65,Ocjena!$A$10:$A$15,1)))</f>
        <v>F</v>
      </c>
    </row>
    <row r="66" spans="1:18" s="102" customFormat="1" ht="15.75" thickBot="1" x14ac:dyDescent="0.3">
      <c r="A66" s="94">
        <f t="shared" ca="1" si="18"/>
        <v>56</v>
      </c>
      <c r="B66" s="95" t="str">
        <f ca="1">IF(displayID,INDEX(ID!$C$10:$C$182,Gradebook!A66),INDEX(ID!$B$10:$B$182,Gradebook!A66))</f>
        <v>Milović Jelena</v>
      </c>
      <c r="C66" s="96" t="s">
        <v>189</v>
      </c>
      <c r="D66" s="97"/>
      <c r="E66" s="97"/>
      <c r="F66" s="97"/>
      <c r="G66" s="97"/>
      <c r="H66" s="97"/>
      <c r="I66" s="97"/>
      <c r="J66" s="98">
        <v>16</v>
      </c>
      <c r="K66" s="97"/>
      <c r="L66" s="97"/>
      <c r="M66" s="97"/>
      <c r="N66" s="97"/>
      <c r="O66" s="110">
        <f t="shared" si="19"/>
        <v>0</v>
      </c>
      <c r="P66" s="99">
        <f t="shared" si="21"/>
        <v>16</v>
      </c>
      <c r="Q66" s="100">
        <f t="shared" si="22"/>
        <v>0.16666666666666666</v>
      </c>
      <c r="R66" s="101" t="str">
        <f>IF(Q66="","",INDEX(Ocjena!$B$10:$B$15,MATCH(Q66,Ocjena!$A$10:$A$15,1)))</f>
        <v>F</v>
      </c>
    </row>
    <row r="67" spans="1:18" s="102" customFormat="1" ht="15.75" thickBot="1" x14ac:dyDescent="0.3">
      <c r="A67" s="94">
        <f t="shared" ca="1" si="18"/>
        <v>57</v>
      </c>
      <c r="B67" s="95" t="str">
        <f ca="1">IF(displayID,INDEX(ID!$C$10:$C$182,Gradebook!A67),INDEX(ID!$B$10:$B$182,Gradebook!A67))</f>
        <v>Marojević Vukica</v>
      </c>
      <c r="C67" s="96" t="s">
        <v>95</v>
      </c>
      <c r="D67" s="97"/>
      <c r="E67" s="97"/>
      <c r="F67" s="97"/>
      <c r="G67" s="97"/>
      <c r="H67" s="97"/>
      <c r="I67" s="97"/>
      <c r="J67" s="98">
        <v>20</v>
      </c>
      <c r="K67" s="97"/>
      <c r="L67" s="97"/>
      <c r="M67" s="97"/>
      <c r="N67" s="97"/>
      <c r="O67" s="110">
        <f t="shared" si="19"/>
        <v>0</v>
      </c>
      <c r="P67" s="99">
        <f t="shared" si="21"/>
        <v>20</v>
      </c>
      <c r="Q67" s="100">
        <f t="shared" si="22"/>
        <v>0.20833333333333334</v>
      </c>
      <c r="R67" s="101" t="str">
        <f>IF(Q67="","",INDEX(Ocjena!$B$10:$B$15,MATCH(Q67,Ocjena!$A$10:$A$15,1)))</f>
        <v>F</v>
      </c>
    </row>
    <row r="68" spans="1:18" s="102" customFormat="1" ht="15.75" thickBot="1" x14ac:dyDescent="0.3">
      <c r="A68" s="94">
        <f t="shared" ca="1" si="18"/>
        <v>58</v>
      </c>
      <c r="B68" s="95" t="str">
        <f ca="1">IF(displayID,INDEX(ID!$C$10:$C$182,Gradebook!A68),INDEX(ID!$B$10:$B$182,Gradebook!A68))</f>
        <v>Mijušković Marija</v>
      </c>
      <c r="C68" s="96" t="s">
        <v>96</v>
      </c>
      <c r="D68" s="97"/>
      <c r="E68" s="97"/>
      <c r="F68" s="97"/>
      <c r="G68" s="97">
        <v>20</v>
      </c>
      <c r="H68" s="97"/>
      <c r="I68" s="97"/>
      <c r="J68" s="98">
        <v>24</v>
      </c>
      <c r="K68" s="97"/>
      <c r="L68" s="97"/>
      <c r="M68" s="97"/>
      <c r="N68" s="97"/>
      <c r="O68" s="110">
        <v>26</v>
      </c>
      <c r="P68" s="99">
        <f t="shared" si="21"/>
        <v>50</v>
      </c>
      <c r="Q68" s="100">
        <f t="shared" si="22"/>
        <v>0.34722222222222221</v>
      </c>
      <c r="R68" s="114" t="s">
        <v>57</v>
      </c>
    </row>
    <row r="69" spans="1:18" s="102" customFormat="1" ht="15.75" thickBot="1" x14ac:dyDescent="0.3">
      <c r="A69" s="94">
        <f t="shared" ca="1" si="18"/>
        <v>59</v>
      </c>
      <c r="B69" s="95" t="str">
        <f ca="1">IF(displayID,INDEX(ID!$C$10:$C$182,Gradebook!A69),INDEX(ID!$B$10:$B$182,Gradebook!A69))</f>
        <v>Mijušković Anđela</v>
      </c>
      <c r="C69" s="96" t="s">
        <v>190</v>
      </c>
      <c r="D69" s="97"/>
      <c r="E69" s="97"/>
      <c r="F69" s="97"/>
      <c r="G69" s="97">
        <v>24</v>
      </c>
      <c r="H69" s="97"/>
      <c r="I69" s="97"/>
      <c r="J69" s="98">
        <f t="shared" si="20"/>
        <v>24</v>
      </c>
      <c r="K69" s="97"/>
      <c r="L69" s="97"/>
      <c r="M69" s="97"/>
      <c r="N69" s="97"/>
      <c r="O69" s="110">
        <v>16</v>
      </c>
      <c r="P69" s="99">
        <f t="shared" si="21"/>
        <v>40</v>
      </c>
      <c r="Q69" s="100">
        <f t="shared" si="22"/>
        <v>0.27777777777777779</v>
      </c>
      <c r="R69" s="101" t="str">
        <f>IF(Q69="","",INDEX(Ocjena!$B$10:$B$15,MATCH(Q69,Ocjena!$A$10:$A$15,1)))</f>
        <v>F</v>
      </c>
    </row>
    <row r="70" spans="1:18" s="102" customFormat="1" ht="15.75" thickBot="1" x14ac:dyDescent="0.3">
      <c r="A70" s="94">
        <f t="shared" ca="1" si="18"/>
        <v>60</v>
      </c>
      <c r="B70" s="95" t="str">
        <f ca="1">IF(displayID,INDEX(ID!$C$10:$C$182,Gradebook!A70),INDEX(ID!$B$10:$B$182,Gradebook!A70))</f>
        <v>Marković Tina</v>
      </c>
      <c r="C70" s="96" t="s">
        <v>191</v>
      </c>
      <c r="D70" s="97"/>
      <c r="E70" s="97"/>
      <c r="F70" s="97"/>
      <c r="G70" s="97"/>
      <c r="H70" s="97"/>
      <c r="I70" s="97"/>
      <c r="J70" s="98">
        <v>16</v>
      </c>
      <c r="K70" s="97"/>
      <c r="L70" s="97"/>
      <c r="M70" s="97"/>
      <c r="N70" s="97"/>
      <c r="O70" s="110">
        <f t="shared" si="19"/>
        <v>0</v>
      </c>
      <c r="P70" s="99">
        <f t="shared" si="21"/>
        <v>16</v>
      </c>
      <c r="Q70" s="100">
        <f t="shared" si="22"/>
        <v>0.16666666666666666</v>
      </c>
      <c r="R70" s="101" t="str">
        <f>IF(Q70="","",INDEX(Ocjena!$B$10:$B$15,MATCH(Q70,Ocjena!$A$10:$A$15,1)))</f>
        <v>F</v>
      </c>
    </row>
    <row r="71" spans="1:18" s="102" customFormat="1" ht="15.75" thickBot="1" x14ac:dyDescent="0.3">
      <c r="A71" s="94">
        <f t="shared" ca="1" si="18"/>
        <v>61</v>
      </c>
      <c r="B71" s="95" t="str">
        <f ca="1">IF(displayID,INDEX(ID!$C$10:$C$182,Gradebook!A71),INDEX(ID!$B$10:$B$182,Gradebook!A71))</f>
        <v>Jokanović Aleksandra</v>
      </c>
      <c r="C71" s="96" t="s">
        <v>97</v>
      </c>
      <c r="D71" s="97"/>
      <c r="E71" s="97"/>
      <c r="F71" s="97"/>
      <c r="G71" s="97">
        <v>22</v>
      </c>
      <c r="H71" s="97"/>
      <c r="I71" s="97"/>
      <c r="J71" s="98">
        <f t="shared" si="20"/>
        <v>22</v>
      </c>
      <c r="K71" s="97"/>
      <c r="L71" s="97"/>
      <c r="M71" s="97"/>
      <c r="N71" s="97"/>
      <c r="O71" s="110">
        <v>32</v>
      </c>
      <c r="P71" s="99">
        <f t="shared" si="21"/>
        <v>54</v>
      </c>
      <c r="Q71" s="100">
        <f t="shared" si="22"/>
        <v>0.375</v>
      </c>
      <c r="R71" s="114" t="s">
        <v>57</v>
      </c>
    </row>
    <row r="72" spans="1:18" s="102" customFormat="1" ht="15.75" thickBot="1" x14ac:dyDescent="0.3">
      <c r="A72" s="94">
        <f t="shared" ref="A72:A86" ca="1" si="23">OFFSET(A72,-1,0,1,1)+1</f>
        <v>62</v>
      </c>
      <c r="B72" s="95" t="str">
        <f ca="1">IF(displayID,INDEX(ID!$C$10:$C$182,Gradebook!A72),INDEX(ID!$B$10:$B$182,Gradebook!A72))</f>
        <v>Vuković Milisav</v>
      </c>
      <c r="C72" s="96" t="s">
        <v>192</v>
      </c>
      <c r="D72" s="97"/>
      <c r="E72" s="97"/>
      <c r="F72" s="97"/>
      <c r="G72" s="97">
        <v>28</v>
      </c>
      <c r="H72" s="97"/>
      <c r="I72" s="97"/>
      <c r="J72" s="98">
        <f t="shared" ref="J72:J86" si="24">SUM(G72:H72)+0+0+0</f>
        <v>28</v>
      </c>
      <c r="K72" s="97"/>
      <c r="L72" s="97"/>
      <c r="M72" s="97"/>
      <c r="N72" s="97"/>
      <c r="O72" s="110">
        <v>10</v>
      </c>
      <c r="P72" s="99">
        <f t="shared" si="21"/>
        <v>38</v>
      </c>
      <c r="Q72" s="100">
        <f t="shared" si="22"/>
        <v>0.2638888888888889</v>
      </c>
      <c r="R72" s="101" t="str">
        <f>IF(Q72="","",INDEX(Ocjena!$B$10:$B$15,MATCH(Q72,Ocjena!$A$10:$A$15,1)))</f>
        <v>F</v>
      </c>
    </row>
    <row r="73" spans="1:18" s="102" customFormat="1" ht="15.75" thickBot="1" x14ac:dyDescent="0.3">
      <c r="A73" s="94">
        <f t="shared" ca="1" si="23"/>
        <v>63</v>
      </c>
      <c r="B73" s="95" t="str">
        <f ca="1">IF(displayID,INDEX(ID!$C$10:$C$182,Gradebook!A73),INDEX(ID!$B$10:$B$182,Gradebook!A73))</f>
        <v>Mirković Katarina</v>
      </c>
      <c r="C73" s="96" t="s">
        <v>98</v>
      </c>
      <c r="D73" s="97"/>
      <c r="E73" s="97"/>
      <c r="F73" s="97"/>
      <c r="G73" s="97">
        <v>14</v>
      </c>
      <c r="H73" s="97"/>
      <c r="I73" s="97"/>
      <c r="J73" s="98">
        <v>24</v>
      </c>
      <c r="K73" s="97"/>
      <c r="L73" s="97"/>
      <c r="M73" s="97"/>
      <c r="N73" s="97"/>
      <c r="O73" s="110">
        <v>36</v>
      </c>
      <c r="P73" s="99">
        <f t="shared" si="21"/>
        <v>60</v>
      </c>
      <c r="Q73" s="100">
        <f t="shared" si="22"/>
        <v>0.41666666666666669</v>
      </c>
      <c r="R73" s="114" t="s">
        <v>6</v>
      </c>
    </row>
    <row r="74" spans="1:18" s="102" customFormat="1" ht="15.75" thickBot="1" x14ac:dyDescent="0.3">
      <c r="A74" s="94">
        <f t="shared" ca="1" si="23"/>
        <v>64</v>
      </c>
      <c r="B74" s="95" t="str">
        <f ca="1">IF(displayID,INDEX(ID!$C$10:$C$182,Gradebook!A74),INDEX(ID!$B$10:$B$182,Gradebook!A74))</f>
        <v>Elezaj Almira</v>
      </c>
      <c r="C74" s="96" t="s">
        <v>193</v>
      </c>
      <c r="D74" s="97"/>
      <c r="E74" s="97"/>
      <c r="F74" s="97"/>
      <c r="G74" s="97">
        <v>10</v>
      </c>
      <c r="H74" s="97"/>
      <c r="I74" s="97"/>
      <c r="J74" s="98">
        <v>8</v>
      </c>
      <c r="K74" s="97"/>
      <c r="L74" s="97"/>
      <c r="M74" s="97"/>
      <c r="N74" s="97"/>
      <c r="O74" s="110">
        <v>6</v>
      </c>
      <c r="P74" s="99">
        <f t="shared" si="21"/>
        <v>14</v>
      </c>
      <c r="Q74" s="100">
        <f t="shared" si="22"/>
        <v>9.7222222222222224E-2</v>
      </c>
      <c r="R74" s="101" t="str">
        <f>IF(Q74="","",INDEX(Ocjena!$B$10:$B$15,MATCH(Q74,Ocjena!$A$10:$A$15,1)))</f>
        <v>F</v>
      </c>
    </row>
    <row r="75" spans="1:18" s="102" customFormat="1" ht="15.75" thickBot="1" x14ac:dyDescent="0.3">
      <c r="A75" s="94">
        <f t="shared" ca="1" si="23"/>
        <v>65</v>
      </c>
      <c r="B75" s="95" t="str">
        <f ca="1">IF(displayID,INDEX(ID!$C$10:$C$182,Gradebook!A75),INDEX(ID!$B$10:$B$182,Gradebook!A75))</f>
        <v>Krivaćević Predrag</v>
      </c>
      <c r="C75" s="96" t="s">
        <v>99</v>
      </c>
      <c r="D75" s="97"/>
      <c r="E75" s="97"/>
      <c r="F75" s="97"/>
      <c r="G75" s="97">
        <v>20</v>
      </c>
      <c r="H75" s="97"/>
      <c r="I75" s="97"/>
      <c r="J75" s="98">
        <v>28</v>
      </c>
      <c r="K75" s="97"/>
      <c r="L75" s="97"/>
      <c r="M75" s="97"/>
      <c r="N75" s="97"/>
      <c r="O75" s="110">
        <v>34</v>
      </c>
      <c r="P75" s="99">
        <f t="shared" si="21"/>
        <v>62</v>
      </c>
      <c r="Q75" s="100">
        <f t="shared" si="22"/>
        <v>0.43055555555555558</v>
      </c>
      <c r="R75" s="114" t="s">
        <v>6</v>
      </c>
    </row>
    <row r="76" spans="1:18" s="102" customFormat="1" ht="15.75" thickBot="1" x14ac:dyDescent="0.3">
      <c r="A76" s="94">
        <f t="shared" ca="1" si="23"/>
        <v>66</v>
      </c>
      <c r="B76" s="95" t="str">
        <f ca="1">IF(displayID,INDEX(ID!$C$10:$C$182,Gradebook!A76),INDEX(ID!$B$10:$B$182,Gradebook!A76))</f>
        <v>Drašković Nađa</v>
      </c>
      <c r="C76" s="96" t="s">
        <v>194</v>
      </c>
      <c r="D76" s="97"/>
      <c r="E76" s="97"/>
      <c r="F76" s="97"/>
      <c r="G76" s="97">
        <v>28</v>
      </c>
      <c r="H76" s="97"/>
      <c r="I76" s="97"/>
      <c r="J76" s="98">
        <f t="shared" si="24"/>
        <v>28</v>
      </c>
      <c r="K76" s="97"/>
      <c r="L76" s="97"/>
      <c r="M76" s="97"/>
      <c r="N76" s="97"/>
      <c r="O76" s="110">
        <f t="shared" ref="O76" si="25">SUM(L76:M76)</f>
        <v>0</v>
      </c>
      <c r="P76" s="99">
        <f t="shared" si="21"/>
        <v>28</v>
      </c>
      <c r="Q76" s="100">
        <f t="shared" si="22"/>
        <v>0.19444444444444445</v>
      </c>
      <c r="R76" s="101" t="str">
        <f>IF(Q76="","",INDEX(Ocjena!$B$10:$B$15,MATCH(Q76,Ocjena!$A$10:$A$15,1)))</f>
        <v>F</v>
      </c>
    </row>
    <row r="77" spans="1:18" s="102" customFormat="1" ht="15.75" thickBot="1" x14ac:dyDescent="0.3">
      <c r="A77" s="94">
        <f t="shared" ca="1" si="23"/>
        <v>67</v>
      </c>
      <c r="B77" s="95" t="str">
        <f ca="1">IF(displayID,INDEX(ID!$C$10:$C$182,Gradebook!A77),INDEX(ID!$B$10:$B$182,Gradebook!A77))</f>
        <v>Vukotić Suzana</v>
      </c>
      <c r="C77" s="96" t="s">
        <v>195</v>
      </c>
      <c r="D77" s="97"/>
      <c r="E77" s="97"/>
      <c r="F77" s="97"/>
      <c r="G77" s="97"/>
      <c r="H77" s="97"/>
      <c r="I77" s="97"/>
      <c r="J77" s="98">
        <v>0</v>
      </c>
      <c r="K77" s="97"/>
      <c r="L77" s="97"/>
      <c r="M77" s="97"/>
      <c r="N77" s="97"/>
      <c r="O77" s="110">
        <v>28</v>
      </c>
      <c r="P77" s="99">
        <f t="shared" si="21"/>
        <v>28</v>
      </c>
      <c r="Q77" s="100">
        <f t="shared" si="22"/>
        <v>0.29166666666666669</v>
      </c>
      <c r="R77" s="101" t="str">
        <f>IF(Q77="","",INDEX([1]Ocjena!$B$10:$B$15,MATCH(Q77,[1]Ocjena!$A$10:$A$15,1)))</f>
        <v>F</v>
      </c>
    </row>
    <row r="78" spans="1:18" s="102" customFormat="1" ht="15.75" thickBot="1" x14ac:dyDescent="0.3">
      <c r="A78" s="94">
        <f t="shared" ca="1" si="23"/>
        <v>68</v>
      </c>
      <c r="B78" s="95" t="str">
        <f ca="1">IF(displayID,INDEX(ID!$C$10:$C$182,Gradebook!A78),INDEX(ID!$B$10:$B$182,Gradebook!A78))</f>
        <v>Krlović Nevena</v>
      </c>
      <c r="C78" s="96" t="s">
        <v>196</v>
      </c>
      <c r="D78" s="97"/>
      <c r="E78" s="97"/>
      <c r="F78" s="97"/>
      <c r="G78" s="97">
        <v>12</v>
      </c>
      <c r="H78" s="97"/>
      <c r="I78" s="97"/>
      <c r="J78" s="98">
        <v>20</v>
      </c>
      <c r="K78" s="97"/>
      <c r="L78" s="97"/>
      <c r="M78" s="97"/>
      <c r="N78" s="97"/>
      <c r="O78" s="110">
        <f t="shared" ref="O78:O86" si="26">SUM(L78:M78)</f>
        <v>0</v>
      </c>
      <c r="P78" s="99">
        <f t="shared" si="21"/>
        <v>20</v>
      </c>
      <c r="Q78" s="100">
        <f t="shared" si="22"/>
        <v>0.1388888888888889</v>
      </c>
      <c r="R78" s="101" t="str">
        <f>IF(Q78="","",INDEX([1]Ocjena!$B$10:$B$15,MATCH(Q78,[1]Ocjena!$A$10:$A$15,1)))</f>
        <v>F</v>
      </c>
    </row>
    <row r="79" spans="1:18" s="102" customFormat="1" ht="15.75" thickBot="1" x14ac:dyDescent="0.3">
      <c r="A79" s="94">
        <f t="shared" ca="1" si="23"/>
        <v>69</v>
      </c>
      <c r="B79" s="95" t="str">
        <f ca="1">IF(displayID,INDEX(ID!$C$10:$C$182,Gradebook!A79),INDEX(ID!$B$10:$B$182,Gradebook!A79))</f>
        <v>Popović Miodrag</v>
      </c>
      <c r="C79" s="96" t="s">
        <v>100</v>
      </c>
      <c r="D79" s="97"/>
      <c r="E79" s="97"/>
      <c r="F79" s="97"/>
      <c r="G79" s="97"/>
      <c r="H79" s="97"/>
      <c r="I79" s="97"/>
      <c r="J79" s="98">
        <v>4</v>
      </c>
      <c r="K79" s="97"/>
      <c r="L79" s="97"/>
      <c r="M79" s="97"/>
      <c r="N79" s="97"/>
      <c r="O79" s="110">
        <f t="shared" si="26"/>
        <v>0</v>
      </c>
      <c r="P79" s="99">
        <f t="shared" si="21"/>
        <v>4</v>
      </c>
      <c r="Q79" s="100">
        <f t="shared" si="22"/>
        <v>4.1666666666666664E-2</v>
      </c>
      <c r="R79" s="101" t="str">
        <f>IF(Q79="","",INDEX([1]Ocjena!$B$10:$B$15,MATCH(Q79,[1]Ocjena!$A$10:$A$15,1)))</f>
        <v>F</v>
      </c>
    </row>
    <row r="80" spans="1:18" s="102" customFormat="1" ht="15.75" thickBot="1" x14ac:dyDescent="0.3">
      <c r="A80" s="94">
        <f t="shared" ca="1" si="23"/>
        <v>70</v>
      </c>
      <c r="B80" s="95" t="str">
        <f ca="1">IF(displayID,INDEX(ID!$C$10:$C$182,Gradebook!A80),INDEX(ID!$B$10:$B$182,Gradebook!A80))</f>
        <v>Bektašević Anita</v>
      </c>
      <c r="C80" s="96" t="s">
        <v>403</v>
      </c>
      <c r="D80" s="97"/>
      <c r="E80" s="97"/>
      <c r="F80" s="97"/>
      <c r="G80" s="97">
        <v>6</v>
      </c>
      <c r="H80" s="97"/>
      <c r="I80" s="97"/>
      <c r="J80" s="98">
        <f t="shared" si="24"/>
        <v>6</v>
      </c>
      <c r="K80" s="97"/>
      <c r="L80" s="97"/>
      <c r="M80" s="97"/>
      <c r="N80" s="97"/>
      <c r="O80" s="110">
        <f t="shared" si="26"/>
        <v>0</v>
      </c>
      <c r="P80" s="99">
        <f t="shared" si="21"/>
        <v>6</v>
      </c>
      <c r="Q80" s="100">
        <f t="shared" si="22"/>
        <v>4.1666666666666664E-2</v>
      </c>
      <c r="R80" s="101" t="str">
        <f>IF(Q80="","",INDEX([1]Ocjena!$B$10:$B$15,MATCH(Q80,[1]Ocjena!$A$10:$A$15,1)))</f>
        <v>F</v>
      </c>
    </row>
    <row r="81" spans="1:18" s="102" customFormat="1" ht="15.75" thickBot="1" x14ac:dyDescent="0.3">
      <c r="A81" s="94">
        <f t="shared" ca="1" si="23"/>
        <v>71</v>
      </c>
      <c r="B81" s="95" t="str">
        <f ca="1">IF(displayID,INDEX(ID!$C$10:$C$182,Gradebook!A81),INDEX(ID!$B$10:$B$182,Gradebook!A81))</f>
        <v>Stefanović Stefani</v>
      </c>
      <c r="C81" s="96" t="s">
        <v>197</v>
      </c>
      <c r="D81" s="97"/>
      <c r="E81" s="97"/>
      <c r="F81" s="97"/>
      <c r="G81" s="97">
        <v>10</v>
      </c>
      <c r="H81" s="97"/>
      <c r="I81" s="97"/>
      <c r="J81" s="98">
        <v>18</v>
      </c>
      <c r="K81" s="97"/>
      <c r="L81" s="97"/>
      <c r="M81" s="97"/>
      <c r="N81" s="97"/>
      <c r="O81" s="110">
        <v>16</v>
      </c>
      <c r="P81" s="99">
        <f t="shared" si="21"/>
        <v>34</v>
      </c>
      <c r="Q81" s="100">
        <f t="shared" si="22"/>
        <v>0.2361111111111111</v>
      </c>
      <c r="R81" s="101" t="str">
        <f>IF(Q81="","",INDEX([1]Ocjena!$B$10:$B$15,MATCH(Q81,[1]Ocjena!$A$10:$A$15,1)))</f>
        <v>F</v>
      </c>
    </row>
    <row r="82" spans="1:18" s="102" customFormat="1" ht="15.75" thickBot="1" x14ac:dyDescent="0.3">
      <c r="A82" s="94">
        <f t="shared" ca="1" si="23"/>
        <v>72</v>
      </c>
      <c r="B82" s="95" t="str">
        <f ca="1">IF(displayID,INDEX(ID!$C$10:$C$182,Gradebook!A82),INDEX(ID!$B$10:$B$182,Gradebook!A82))</f>
        <v>Adžić Borislav</v>
      </c>
      <c r="C82" s="96" t="s">
        <v>101</v>
      </c>
      <c r="D82" s="97"/>
      <c r="E82" s="97"/>
      <c r="F82" s="97"/>
      <c r="G82" s="97">
        <v>20</v>
      </c>
      <c r="H82" s="97"/>
      <c r="I82" s="97"/>
      <c r="J82" s="98">
        <f t="shared" si="24"/>
        <v>20</v>
      </c>
      <c r="K82" s="97"/>
      <c r="L82" s="97"/>
      <c r="M82" s="97"/>
      <c r="N82" s="97"/>
      <c r="O82" s="110">
        <v>12</v>
      </c>
      <c r="P82" s="99">
        <f t="shared" si="21"/>
        <v>32</v>
      </c>
      <c r="Q82" s="100">
        <f t="shared" si="22"/>
        <v>0.22222222222222221</v>
      </c>
      <c r="R82" s="101" t="str">
        <f>IF(Q82="","",INDEX([1]Ocjena!$B$10:$B$15,MATCH(Q82,[1]Ocjena!$A$10:$A$15,1)))</f>
        <v>F</v>
      </c>
    </row>
    <row r="83" spans="1:18" s="102" customFormat="1" ht="15.75" thickBot="1" x14ac:dyDescent="0.3">
      <c r="A83" s="94">
        <f t="shared" ca="1" si="23"/>
        <v>73</v>
      </c>
      <c r="B83" s="95" t="str">
        <f ca="1">IF(displayID,INDEX(ID!$C$10:$C$182,Gradebook!A83),INDEX(ID!$B$10:$B$182,Gradebook!A83))</f>
        <v>Tomašević Milica</v>
      </c>
      <c r="C83" s="96" t="s">
        <v>198</v>
      </c>
      <c r="D83" s="97"/>
      <c r="E83" s="97"/>
      <c r="F83" s="97"/>
      <c r="G83" s="97">
        <v>22</v>
      </c>
      <c r="H83" s="97"/>
      <c r="I83" s="97"/>
      <c r="J83" s="98">
        <f t="shared" si="24"/>
        <v>22</v>
      </c>
      <c r="K83" s="97"/>
      <c r="L83" s="97"/>
      <c r="M83" s="97"/>
      <c r="N83" s="97"/>
      <c r="O83" s="110">
        <v>10</v>
      </c>
      <c r="P83" s="99">
        <f t="shared" si="21"/>
        <v>32</v>
      </c>
      <c r="Q83" s="100">
        <f t="shared" si="22"/>
        <v>0.22222222222222221</v>
      </c>
      <c r="R83" s="101" t="str">
        <f>IF(Q83="","",INDEX([1]Ocjena!$B$10:$B$15,MATCH(Q83,[1]Ocjena!$A$10:$A$15,1)))</f>
        <v>F</v>
      </c>
    </row>
    <row r="84" spans="1:18" s="102" customFormat="1" ht="15.75" thickBot="1" x14ac:dyDescent="0.3">
      <c r="A84" s="94">
        <f t="shared" ca="1" si="23"/>
        <v>74</v>
      </c>
      <c r="B84" s="95" t="str">
        <f ca="1">IF(displayID,INDEX(ID!$C$10:$C$182,Gradebook!A84),INDEX(ID!$B$10:$B$182,Gradebook!A84))</f>
        <v>Anđelić Anica</v>
      </c>
      <c r="C84" s="96" t="s">
        <v>102</v>
      </c>
      <c r="D84" s="97"/>
      <c r="E84" s="97"/>
      <c r="F84" s="97"/>
      <c r="G84" s="97">
        <v>26</v>
      </c>
      <c r="H84" s="97"/>
      <c r="I84" s="97"/>
      <c r="J84" s="98">
        <f t="shared" si="24"/>
        <v>26</v>
      </c>
      <c r="K84" s="97"/>
      <c r="L84" s="97"/>
      <c r="M84" s="97"/>
      <c r="N84" s="97"/>
      <c r="O84" s="110">
        <v>34</v>
      </c>
      <c r="P84" s="99">
        <f t="shared" si="21"/>
        <v>60</v>
      </c>
      <c r="Q84" s="100">
        <f t="shared" si="22"/>
        <v>0.41666666666666669</v>
      </c>
      <c r="R84" s="114" t="s">
        <v>6</v>
      </c>
    </row>
    <row r="85" spans="1:18" s="102" customFormat="1" ht="15.75" thickBot="1" x14ac:dyDescent="0.3">
      <c r="A85" s="94">
        <f t="shared" ca="1" si="23"/>
        <v>75</v>
      </c>
      <c r="B85" s="95" t="str">
        <f ca="1">IF(displayID,INDEX(ID!$C$10:$C$182,Gradebook!A85),INDEX(ID!$B$10:$B$182,Gradebook!A85))</f>
        <v>Penda Jelena</v>
      </c>
      <c r="C85" s="96" t="s">
        <v>199</v>
      </c>
      <c r="D85" s="97"/>
      <c r="E85" s="97"/>
      <c r="F85" s="97"/>
      <c r="G85" s="97">
        <v>0</v>
      </c>
      <c r="H85" s="97"/>
      <c r="I85" s="97"/>
      <c r="J85" s="98">
        <v>0</v>
      </c>
      <c r="K85" s="97"/>
      <c r="L85" s="97"/>
      <c r="M85" s="97"/>
      <c r="N85" s="97"/>
      <c r="O85" s="110">
        <v>16</v>
      </c>
      <c r="P85" s="99">
        <f t="shared" si="21"/>
        <v>16</v>
      </c>
      <c r="Q85" s="100">
        <f t="shared" si="22"/>
        <v>0.1111111111111111</v>
      </c>
      <c r="R85" s="101" t="str">
        <f>IF(Q85="","",INDEX([1]Ocjena!$B$10:$B$15,MATCH(Q85,[1]Ocjena!$A$10:$A$15,1)))</f>
        <v>F</v>
      </c>
    </row>
    <row r="86" spans="1:18" s="102" customFormat="1" ht="15.75" thickBot="1" x14ac:dyDescent="0.3">
      <c r="A86" s="94">
        <f t="shared" ca="1" si="23"/>
        <v>76</v>
      </c>
      <c r="B86" s="95" t="str">
        <f ca="1">IF(displayID,INDEX(ID!$C$10:$C$182,Gradebook!A86),INDEX(ID!$B$10:$B$182,Gradebook!A86))</f>
        <v>Jokić Ana</v>
      </c>
      <c r="C86" s="96" t="s">
        <v>200</v>
      </c>
      <c r="D86" s="97"/>
      <c r="E86" s="97"/>
      <c r="F86" s="97"/>
      <c r="G86" s="97">
        <v>18</v>
      </c>
      <c r="H86" s="97"/>
      <c r="I86" s="97"/>
      <c r="J86" s="98">
        <f t="shared" si="24"/>
        <v>18</v>
      </c>
      <c r="K86" s="97"/>
      <c r="L86" s="97"/>
      <c r="M86" s="97"/>
      <c r="N86" s="97"/>
      <c r="O86" s="110">
        <f t="shared" si="26"/>
        <v>0</v>
      </c>
      <c r="P86" s="99">
        <f t="shared" ref="P86" si="27">SUM(D86,J86,O86)</f>
        <v>18</v>
      </c>
      <c r="Q86" s="100">
        <f t="shared" ref="Q86" si="28">IF(SUM(D86:O86)=0,"",$Q$8+P86/(SUMIF(D86:O86,"&lt;&gt;",$D$8:$O$8)-SUMIF(D86:O86,"=E",$D$8:$O$8)))</f>
        <v>0.125</v>
      </c>
      <c r="R86" s="101" t="str">
        <f>IF(Q86="","",INDEX([1]Ocjena!$B$10:$B$15,MATCH(Q86,[1]Ocjena!$A$10:$A$15,1)))</f>
        <v>F</v>
      </c>
    </row>
    <row r="87" spans="1:18" s="102" customFormat="1" ht="15.75" thickBot="1" x14ac:dyDescent="0.3">
      <c r="A87" s="94">
        <f t="shared" ref="A87:A180" ca="1" si="29">OFFSET(A87,-1,0,1,1)+1</f>
        <v>77</v>
      </c>
      <c r="B87" s="95" t="str">
        <f ca="1">IF(displayID,INDEX(ID!$C$10:$C$182,Gradebook!A87),INDEX(ID!$B$10:$B$182,Gradebook!A87))</f>
        <v>Ninković Jovana</v>
      </c>
      <c r="C87" s="96" t="s">
        <v>201</v>
      </c>
      <c r="D87" s="97"/>
      <c r="E87" s="97"/>
      <c r="F87" s="97"/>
      <c r="G87" s="97">
        <v>22</v>
      </c>
      <c r="H87" s="97"/>
      <c r="I87" s="97"/>
      <c r="J87" s="98">
        <f t="shared" ref="J87:J94" si="30">SUM(G87:H87)+0+0+0</f>
        <v>22</v>
      </c>
      <c r="K87" s="97"/>
      <c r="L87" s="97"/>
      <c r="M87" s="97"/>
      <c r="N87" s="97"/>
      <c r="O87" s="110">
        <v>28</v>
      </c>
      <c r="P87" s="99">
        <f t="shared" ref="P87:P95" si="31">SUM(D87,J87,O87)</f>
        <v>50</v>
      </c>
      <c r="Q87" s="100">
        <f t="shared" ref="Q87:Q95" si="32">IF(SUM(D87:O87)=0,"",$Q$8+P87/(SUMIF(D87:O87,"&lt;&gt;",$D$8:$O$8)-SUMIF(D87:O87,"=E",$D$8:$O$8)))</f>
        <v>0.34722222222222221</v>
      </c>
      <c r="R87" s="114" t="s">
        <v>57</v>
      </c>
    </row>
    <row r="88" spans="1:18" s="102" customFormat="1" ht="15.75" thickBot="1" x14ac:dyDescent="0.3">
      <c r="A88" s="94">
        <f t="shared" ca="1" si="29"/>
        <v>78</v>
      </c>
      <c r="B88" s="95" t="str">
        <f ca="1">IF(displayID,INDEX(ID!$C$10:$C$182,Gradebook!A88),INDEX(ID!$B$10:$B$182,Gradebook!A88))</f>
        <v>Vujičić Matija</v>
      </c>
      <c r="C88" s="96" t="s">
        <v>202</v>
      </c>
      <c r="D88" s="97"/>
      <c r="E88" s="97"/>
      <c r="F88" s="97"/>
      <c r="G88" s="97">
        <v>12</v>
      </c>
      <c r="H88" s="97"/>
      <c r="I88" s="97"/>
      <c r="J88" s="98">
        <v>30</v>
      </c>
      <c r="K88" s="97"/>
      <c r="L88" s="97"/>
      <c r="M88" s="97"/>
      <c r="N88" s="97"/>
      <c r="O88" s="110">
        <v>20</v>
      </c>
      <c r="P88" s="99">
        <f t="shared" si="31"/>
        <v>50</v>
      </c>
      <c r="Q88" s="100">
        <f t="shared" si="32"/>
        <v>0.34722222222222221</v>
      </c>
      <c r="R88" s="114" t="s">
        <v>57</v>
      </c>
    </row>
    <row r="89" spans="1:18" s="102" customFormat="1" ht="15.75" thickBot="1" x14ac:dyDescent="0.3">
      <c r="A89" s="94">
        <f t="shared" ca="1" si="29"/>
        <v>79</v>
      </c>
      <c r="B89" s="95" t="str">
        <f ca="1">IF(displayID,INDEX(ID!$C$10:$C$182,Gradebook!A89),INDEX(ID!$B$10:$B$182,Gradebook!A89))</f>
        <v>Kuč Ilda</v>
      </c>
      <c r="C89" s="96" t="s">
        <v>203</v>
      </c>
      <c r="D89" s="97"/>
      <c r="E89" s="97"/>
      <c r="F89" s="97"/>
      <c r="G89" s="97">
        <v>8</v>
      </c>
      <c r="H89" s="97"/>
      <c r="I89" s="97"/>
      <c r="J89" s="98">
        <v>24</v>
      </c>
      <c r="K89" s="97"/>
      <c r="L89" s="97"/>
      <c r="M89" s="97"/>
      <c r="N89" s="97"/>
      <c r="O89" s="110">
        <v>26</v>
      </c>
      <c r="P89" s="99">
        <f t="shared" si="31"/>
        <v>50</v>
      </c>
      <c r="Q89" s="100">
        <f t="shared" si="32"/>
        <v>0.34722222222222221</v>
      </c>
      <c r="R89" s="114" t="s">
        <v>57</v>
      </c>
    </row>
    <row r="90" spans="1:18" s="102" customFormat="1" ht="15.75" thickBot="1" x14ac:dyDescent="0.3">
      <c r="A90" s="94">
        <f t="shared" ca="1" si="29"/>
        <v>80</v>
      </c>
      <c r="B90" s="95" t="str">
        <f ca="1">IF(displayID,INDEX(ID!$C$10:$C$182,Gradebook!A90),INDEX(ID!$B$10:$B$182,Gradebook!A90))</f>
        <v>Kroma Edona</v>
      </c>
      <c r="C90" s="96" t="s">
        <v>204</v>
      </c>
      <c r="D90" s="97"/>
      <c r="E90" s="97"/>
      <c r="F90" s="97"/>
      <c r="G90" s="97">
        <v>0</v>
      </c>
      <c r="H90" s="97"/>
      <c r="I90" s="97"/>
      <c r="J90" s="98">
        <v>0</v>
      </c>
      <c r="K90" s="97"/>
      <c r="L90" s="97"/>
      <c r="M90" s="97"/>
      <c r="N90" s="97"/>
      <c r="O90" s="110">
        <v>16</v>
      </c>
      <c r="P90" s="99">
        <f t="shared" si="31"/>
        <v>16</v>
      </c>
      <c r="Q90" s="100">
        <f t="shared" si="32"/>
        <v>0.1111111111111111</v>
      </c>
      <c r="R90" s="101" t="str">
        <f>IF(Q90="","",INDEX([1]Ocjena!$B$10:$B$15,MATCH(Q90,[1]Ocjena!$A$10:$A$15,1)))</f>
        <v>F</v>
      </c>
    </row>
    <row r="91" spans="1:18" s="102" customFormat="1" ht="15.75" thickBot="1" x14ac:dyDescent="0.3">
      <c r="A91" s="94">
        <f t="shared" ca="1" si="29"/>
        <v>81</v>
      </c>
      <c r="B91" s="95" t="str">
        <f ca="1">IF(displayID,INDEX(ID!$C$10:$C$182,Gradebook!A91),INDEX(ID!$B$10:$B$182,Gradebook!A91))</f>
        <v>Mršović Nataša</v>
      </c>
      <c r="C91" s="96" t="s">
        <v>103</v>
      </c>
      <c r="D91" s="97"/>
      <c r="E91" s="97"/>
      <c r="F91" s="97"/>
      <c r="G91" s="97">
        <v>16</v>
      </c>
      <c r="H91" s="97"/>
      <c r="I91" s="97"/>
      <c r="J91" s="98">
        <v>14</v>
      </c>
      <c r="K91" s="97"/>
      <c r="L91" s="97"/>
      <c r="M91" s="97"/>
      <c r="N91" s="97"/>
      <c r="O91" s="110">
        <v>30</v>
      </c>
      <c r="P91" s="99">
        <f t="shared" si="31"/>
        <v>44</v>
      </c>
      <c r="Q91" s="100">
        <f t="shared" si="32"/>
        <v>0.30555555555555558</v>
      </c>
      <c r="R91" s="101" t="str">
        <f>IF(Q91="","",INDEX([1]Ocjena!$B$10:$B$15,MATCH(Q91,[1]Ocjena!$A$10:$A$15,1)))</f>
        <v>F</v>
      </c>
    </row>
    <row r="92" spans="1:18" s="102" customFormat="1" ht="15.75" thickBot="1" x14ac:dyDescent="0.3">
      <c r="A92" s="94">
        <f t="shared" ca="1" si="29"/>
        <v>82</v>
      </c>
      <c r="B92" s="95" t="str">
        <f ca="1">IF(displayID,INDEX(ID!$C$10:$C$182,Gradebook!A92),INDEX(ID!$B$10:$B$182,Gradebook!A92))</f>
        <v>Popović Irena</v>
      </c>
      <c r="C92" s="96" t="s">
        <v>104</v>
      </c>
      <c r="D92" s="97"/>
      <c r="E92" s="97"/>
      <c r="F92" s="97"/>
      <c r="G92" s="97">
        <v>20</v>
      </c>
      <c r="H92" s="97"/>
      <c r="I92" s="97"/>
      <c r="J92" s="98">
        <f t="shared" si="30"/>
        <v>20</v>
      </c>
      <c r="K92" s="97"/>
      <c r="L92" s="97"/>
      <c r="M92" s="97"/>
      <c r="N92" s="97"/>
      <c r="O92" s="110">
        <v>20</v>
      </c>
      <c r="P92" s="99">
        <f t="shared" si="31"/>
        <v>40</v>
      </c>
      <c r="Q92" s="100">
        <f t="shared" si="32"/>
        <v>0.27777777777777779</v>
      </c>
      <c r="R92" s="101" t="str">
        <f>IF(Q92="","",INDEX([1]Ocjena!$B$10:$B$15,MATCH(Q92,[1]Ocjena!$A$10:$A$15,1)))</f>
        <v>F</v>
      </c>
    </row>
    <row r="93" spans="1:18" s="102" customFormat="1" ht="15.75" thickBot="1" x14ac:dyDescent="0.3">
      <c r="A93" s="94">
        <f t="shared" ca="1" si="29"/>
        <v>83</v>
      </c>
      <c r="B93" s="95" t="str">
        <f ca="1">IF(displayID,INDEX(ID!$C$10:$C$182,Gradebook!A93),INDEX(ID!$B$10:$B$182,Gradebook!A93))</f>
        <v>Krejović Tanja</v>
      </c>
      <c r="C93" s="96" t="s">
        <v>205</v>
      </c>
      <c r="D93" s="97">
        <v>4</v>
      </c>
      <c r="E93" s="97"/>
      <c r="F93" s="97"/>
      <c r="G93" s="97">
        <v>16</v>
      </c>
      <c r="H93" s="97"/>
      <c r="I93" s="97"/>
      <c r="J93" s="98">
        <v>14</v>
      </c>
      <c r="K93" s="97"/>
      <c r="L93" s="97"/>
      <c r="M93" s="97"/>
      <c r="N93" s="97"/>
      <c r="O93" s="110">
        <v>20</v>
      </c>
      <c r="P93" s="99">
        <f t="shared" si="31"/>
        <v>38</v>
      </c>
      <c r="Q93" s="100">
        <f t="shared" si="32"/>
        <v>0.25675675675675674</v>
      </c>
      <c r="R93" s="101" t="str">
        <f>IF(Q93="","",INDEX([1]Ocjena!$B$10:$B$15,MATCH(Q93,[1]Ocjena!$A$10:$A$15,1)))</f>
        <v>F</v>
      </c>
    </row>
    <row r="94" spans="1:18" s="102" customFormat="1" ht="15.75" thickBot="1" x14ac:dyDescent="0.3">
      <c r="A94" s="94">
        <f t="shared" ca="1" si="29"/>
        <v>84</v>
      </c>
      <c r="B94" s="95" t="str">
        <f ca="1">IF(displayID,INDEX(ID!$C$10:$C$182,Gradebook!A94),INDEX(ID!$B$10:$B$182,Gradebook!A94))</f>
        <v>Cmiljanić Milica</v>
      </c>
      <c r="C94" s="96" t="s">
        <v>206</v>
      </c>
      <c r="D94" s="97"/>
      <c r="E94" s="97"/>
      <c r="F94" s="97"/>
      <c r="G94" s="97">
        <v>16</v>
      </c>
      <c r="H94" s="97"/>
      <c r="I94" s="97"/>
      <c r="J94" s="98">
        <f t="shared" si="30"/>
        <v>16</v>
      </c>
      <c r="K94" s="97"/>
      <c r="L94" s="97"/>
      <c r="M94" s="97"/>
      <c r="N94" s="97"/>
      <c r="O94" s="110">
        <v>10</v>
      </c>
      <c r="P94" s="99">
        <f t="shared" si="31"/>
        <v>26</v>
      </c>
      <c r="Q94" s="100">
        <f t="shared" si="32"/>
        <v>0.18055555555555555</v>
      </c>
      <c r="R94" s="101" t="str">
        <f>IF(Q94="","",INDEX([1]Ocjena!$B$10:$B$15,MATCH(Q94,[1]Ocjena!$A$10:$A$15,1)))</f>
        <v>F</v>
      </c>
    </row>
    <row r="95" spans="1:18" s="102" customFormat="1" ht="15.75" thickBot="1" x14ac:dyDescent="0.3">
      <c r="A95" s="94">
        <f t="shared" ca="1" si="29"/>
        <v>85</v>
      </c>
      <c r="B95" s="95" t="str">
        <f ca="1">IF(displayID,INDEX(ID!$C$10:$C$182,Gradebook!A95),INDEX(ID!$B$10:$B$182,Gradebook!A95))</f>
        <v>Pravilović Nevenka</v>
      </c>
      <c r="C95" s="96" t="s">
        <v>207</v>
      </c>
      <c r="D95" s="97"/>
      <c r="E95" s="97"/>
      <c r="F95" s="97"/>
      <c r="G95" s="97"/>
      <c r="H95" s="97"/>
      <c r="I95" s="97"/>
      <c r="J95" s="98">
        <v>20</v>
      </c>
      <c r="K95" s="97"/>
      <c r="L95" s="97"/>
      <c r="M95" s="97"/>
      <c r="N95" s="97"/>
      <c r="O95" s="110">
        <f t="shared" ref="O95" si="33">SUM(L95:M95)</f>
        <v>0</v>
      </c>
      <c r="P95" s="99">
        <f t="shared" si="31"/>
        <v>20</v>
      </c>
      <c r="Q95" s="100">
        <f t="shared" si="32"/>
        <v>0.20833333333333334</v>
      </c>
      <c r="R95" s="101" t="str">
        <f>IF(Q95="","",INDEX([1]Ocjena!$B$10:$B$15,MATCH(Q95,[1]Ocjena!$A$10:$A$15,1)))</f>
        <v>F</v>
      </c>
    </row>
    <row r="96" spans="1:18" s="102" customFormat="1" ht="15.75" thickBot="1" x14ac:dyDescent="0.3">
      <c r="A96" s="94">
        <f t="shared" ca="1" si="29"/>
        <v>86</v>
      </c>
      <c r="B96" s="95" t="str">
        <f ca="1">IF(displayID,INDEX(ID!$C$10:$C$182,Gradebook!A96),INDEX(ID!$B$10:$B$182,Gradebook!A96))</f>
        <v>Koprivica Dunja</v>
      </c>
      <c r="C96" s="96" t="s">
        <v>105</v>
      </c>
      <c r="D96" s="97"/>
      <c r="E96" s="97"/>
      <c r="F96" s="97"/>
      <c r="G96" s="97">
        <v>18</v>
      </c>
      <c r="H96" s="97"/>
      <c r="I96" s="97"/>
      <c r="J96" s="98">
        <f t="shared" ref="J96:J99" si="34">SUM(G96:H96)+0+0+0</f>
        <v>18</v>
      </c>
      <c r="K96" s="97"/>
      <c r="L96" s="97"/>
      <c r="M96" s="97"/>
      <c r="N96" s="97"/>
      <c r="O96" s="110">
        <v>22</v>
      </c>
      <c r="P96" s="99">
        <f t="shared" ref="P96:P125" si="35">SUM(D96,J96,O96)</f>
        <v>40</v>
      </c>
      <c r="Q96" s="100">
        <f t="shared" ref="Q96:Q125" si="36">IF(SUM(D96:O96)=0,"",$Q$8+P96/(SUMIF(D96:O96,"&lt;&gt;",$D$8:$O$8)-SUMIF(D96:O96,"=E",$D$8:$O$8)))</f>
        <v>0.27777777777777779</v>
      </c>
      <c r="R96" s="101" t="str">
        <f>IF(Q96="","",INDEX([1]Ocjena!$B$10:$B$15,MATCH(Q96,[1]Ocjena!$A$10:$A$15,1)))</f>
        <v>F</v>
      </c>
    </row>
    <row r="97" spans="1:18" s="102" customFormat="1" ht="15.75" thickBot="1" x14ac:dyDescent="0.3">
      <c r="A97" s="94">
        <f t="shared" ca="1" si="29"/>
        <v>87</v>
      </c>
      <c r="B97" s="95" t="str">
        <f ca="1">IF(displayID,INDEX(ID!$C$10:$C$182,Gradebook!A97),INDEX(ID!$B$10:$B$182,Gradebook!A97))</f>
        <v>Adžić Sanja</v>
      </c>
      <c r="C97" s="96" t="s">
        <v>106</v>
      </c>
      <c r="D97" s="97"/>
      <c r="E97" s="97"/>
      <c r="F97" s="97"/>
      <c r="G97" s="97">
        <v>16</v>
      </c>
      <c r="H97" s="97"/>
      <c r="I97" s="97"/>
      <c r="J97" s="98">
        <f t="shared" si="34"/>
        <v>16</v>
      </c>
      <c r="K97" s="97"/>
      <c r="L97" s="97"/>
      <c r="M97" s="97"/>
      <c r="N97" s="97"/>
      <c r="O97" s="110">
        <v>6</v>
      </c>
      <c r="P97" s="99">
        <f t="shared" si="35"/>
        <v>22</v>
      </c>
      <c r="Q97" s="100">
        <f t="shared" si="36"/>
        <v>0.15277777777777779</v>
      </c>
      <c r="R97" s="101" t="str">
        <f>IF(Q97="","",INDEX([1]Ocjena!$B$10:$B$15,MATCH(Q97,[1]Ocjena!$A$10:$A$15,1)))</f>
        <v>F</v>
      </c>
    </row>
    <row r="98" spans="1:18" s="102" customFormat="1" ht="15.75" thickBot="1" x14ac:dyDescent="0.3">
      <c r="A98" s="94">
        <f t="shared" ca="1" si="29"/>
        <v>88</v>
      </c>
      <c r="B98" s="95" t="str">
        <f ca="1">IF(displayID,INDEX(ID!$C$10:$C$182,Gradebook!A98),INDEX(ID!$B$10:$B$182,Gradebook!A98))</f>
        <v>Baković Ksenija</v>
      </c>
      <c r="C98" s="96" t="s">
        <v>208</v>
      </c>
      <c r="D98" s="97"/>
      <c r="E98" s="97"/>
      <c r="F98" s="97"/>
      <c r="G98" s="97">
        <v>14</v>
      </c>
      <c r="H98" s="97"/>
      <c r="I98" s="97"/>
      <c r="J98" s="98">
        <v>12</v>
      </c>
      <c r="K98" s="97"/>
      <c r="L98" s="97"/>
      <c r="M98" s="97"/>
      <c r="N98" s="97"/>
      <c r="O98" s="110">
        <v>12</v>
      </c>
      <c r="P98" s="99">
        <f t="shared" si="35"/>
        <v>24</v>
      </c>
      <c r="Q98" s="100">
        <f t="shared" si="36"/>
        <v>0.16666666666666666</v>
      </c>
      <c r="R98" s="101" t="str">
        <f>IF(Q98="","",INDEX([1]Ocjena!$B$10:$B$15,MATCH(Q98,[1]Ocjena!$A$10:$A$15,1)))</f>
        <v>F</v>
      </c>
    </row>
    <row r="99" spans="1:18" s="102" customFormat="1" ht="15.75" thickBot="1" x14ac:dyDescent="0.3">
      <c r="A99" s="94">
        <f t="shared" ca="1" si="29"/>
        <v>89</v>
      </c>
      <c r="B99" s="95" t="str">
        <f ca="1">IF(displayID,INDEX(ID!$C$10:$C$182,Gradebook!A99),INDEX(ID!$B$10:$B$182,Gradebook!A99))</f>
        <v>Mandić Mina</v>
      </c>
      <c r="C99" s="96" t="s">
        <v>107</v>
      </c>
      <c r="D99" s="97"/>
      <c r="E99" s="97"/>
      <c r="F99" s="97"/>
      <c r="G99" s="97"/>
      <c r="H99" s="97"/>
      <c r="I99" s="97"/>
      <c r="J99" s="98">
        <f t="shared" si="34"/>
        <v>0</v>
      </c>
      <c r="K99" s="97"/>
      <c r="L99" s="97"/>
      <c r="M99" s="97"/>
      <c r="N99" s="97"/>
      <c r="O99" s="110">
        <v>24</v>
      </c>
      <c r="P99" s="99">
        <f t="shared" si="35"/>
        <v>24</v>
      </c>
      <c r="Q99" s="100">
        <f t="shared" si="36"/>
        <v>0.25</v>
      </c>
      <c r="R99" s="101" t="str">
        <f>IF(Q99="","",INDEX([1]Ocjena!$B$10:$B$15,MATCH(Q99,[1]Ocjena!$A$10:$A$15,1)))</f>
        <v>F</v>
      </c>
    </row>
    <row r="100" spans="1:18" s="102" customFormat="1" ht="15.75" thickBot="1" x14ac:dyDescent="0.3">
      <c r="A100" s="94">
        <f t="shared" ca="1" si="29"/>
        <v>90</v>
      </c>
      <c r="B100" s="95" t="str">
        <f ca="1">IF(displayID,INDEX(ID!$C$10:$C$182,Gradebook!A100),INDEX(ID!$B$10:$B$182,Gradebook!A100))</f>
        <v>Bakić Bojana</v>
      </c>
      <c r="C100" s="96" t="s">
        <v>209</v>
      </c>
      <c r="D100" s="97"/>
      <c r="E100" s="97"/>
      <c r="F100" s="97"/>
      <c r="G100" s="97">
        <v>0</v>
      </c>
      <c r="H100" s="97"/>
      <c r="I100" s="97"/>
      <c r="J100" s="98">
        <v>0</v>
      </c>
      <c r="K100" s="97"/>
      <c r="L100" s="97"/>
      <c r="M100" s="97"/>
      <c r="N100" s="97"/>
      <c r="O100" s="110">
        <v>28</v>
      </c>
      <c r="P100" s="99">
        <f t="shared" si="35"/>
        <v>28</v>
      </c>
      <c r="Q100" s="100">
        <f t="shared" si="36"/>
        <v>0.19444444444444445</v>
      </c>
      <c r="R100" s="101" t="str">
        <f>IF(Q100="","",INDEX([1]Ocjena!$B$10:$B$15,MATCH(Q100,[1]Ocjena!$A$10:$A$15,1)))</f>
        <v>F</v>
      </c>
    </row>
    <row r="101" spans="1:18" s="102" customFormat="1" ht="15.75" thickBot="1" x14ac:dyDescent="0.3">
      <c r="A101" s="94">
        <f t="shared" ca="1" si="29"/>
        <v>91</v>
      </c>
      <c r="B101" s="95" t="str">
        <f ca="1">IF(displayID,INDEX(ID!$C$10:$C$182,Gradebook!A101),INDEX(ID!$B$10:$B$182,Gradebook!A101))</f>
        <v>Eraković Sanja</v>
      </c>
      <c r="C101" s="96" t="s">
        <v>210</v>
      </c>
      <c r="D101" s="97"/>
      <c r="E101" s="97"/>
      <c r="F101" s="97"/>
      <c r="G101" s="97">
        <v>0</v>
      </c>
      <c r="H101" s="97"/>
      <c r="I101" s="97"/>
      <c r="J101" s="98">
        <v>0</v>
      </c>
      <c r="K101" s="97"/>
      <c r="L101" s="97"/>
      <c r="M101" s="97"/>
      <c r="N101" s="97"/>
      <c r="O101" s="110">
        <v>16</v>
      </c>
      <c r="P101" s="99">
        <f t="shared" si="35"/>
        <v>16</v>
      </c>
      <c r="Q101" s="100">
        <f t="shared" si="36"/>
        <v>0.1111111111111111</v>
      </c>
      <c r="R101" s="101" t="str">
        <f>IF(Q101="","",INDEX([1]Ocjena!$B$10:$B$15,MATCH(Q101,[1]Ocjena!$A$10:$A$15,1)))</f>
        <v>F</v>
      </c>
    </row>
    <row r="102" spans="1:18" s="102" customFormat="1" ht="15.75" thickBot="1" x14ac:dyDescent="0.3">
      <c r="A102" s="94">
        <f t="shared" ca="1" si="29"/>
        <v>92</v>
      </c>
      <c r="B102" s="95" t="str">
        <f ca="1">IF(displayID,INDEX(ID!$C$10:$C$182,Gradebook!A102),INDEX(ID!$B$10:$B$182,Gradebook!A102))</f>
        <v>Lazarević Dejana</v>
      </c>
      <c r="C102" s="96" t="s">
        <v>108</v>
      </c>
      <c r="D102" s="97"/>
      <c r="E102" s="97"/>
      <c r="F102" s="97"/>
      <c r="G102" s="97"/>
      <c r="H102" s="97"/>
      <c r="I102" s="97"/>
      <c r="J102" s="98">
        <v>20</v>
      </c>
      <c r="K102" s="97"/>
      <c r="L102" s="97"/>
      <c r="M102" s="97"/>
      <c r="N102" s="97"/>
      <c r="O102" s="110">
        <v>8</v>
      </c>
      <c r="P102" s="99">
        <f t="shared" si="35"/>
        <v>28</v>
      </c>
      <c r="Q102" s="100">
        <f t="shared" si="36"/>
        <v>0.29166666666666669</v>
      </c>
      <c r="R102" s="101" t="str">
        <f>IF(Q102="","",INDEX([1]Ocjena!$B$10:$B$15,MATCH(Q102,[1]Ocjena!$A$10:$A$15,1)))</f>
        <v>F</v>
      </c>
    </row>
    <row r="103" spans="1:18" s="102" customFormat="1" ht="15.75" thickBot="1" x14ac:dyDescent="0.3">
      <c r="A103" s="94">
        <f t="shared" ca="1" si="29"/>
        <v>93</v>
      </c>
      <c r="B103" s="95" t="str">
        <f ca="1">IF(displayID,INDEX(ID!$C$10:$C$182,Gradebook!A103),INDEX(ID!$B$10:$B$182,Gradebook!A103))</f>
        <v>Šekarić Tripko</v>
      </c>
      <c r="C103" s="96" t="s">
        <v>211</v>
      </c>
      <c r="D103" s="97"/>
      <c r="E103" s="97"/>
      <c r="F103" s="97"/>
      <c r="G103" s="97">
        <v>14</v>
      </c>
      <c r="H103" s="97"/>
      <c r="I103" s="97"/>
      <c r="J103" s="98">
        <f t="shared" ref="J103:J111" si="37">SUM(G103:H103)+0+0+0</f>
        <v>14</v>
      </c>
      <c r="K103" s="97"/>
      <c r="L103" s="97"/>
      <c r="M103" s="97"/>
      <c r="N103" s="97"/>
      <c r="O103" s="110">
        <f t="shared" ref="O103" si="38">SUM(L103:M103)</f>
        <v>0</v>
      </c>
      <c r="P103" s="99">
        <f t="shared" si="35"/>
        <v>14</v>
      </c>
      <c r="Q103" s="100">
        <f t="shared" si="36"/>
        <v>9.7222222222222224E-2</v>
      </c>
      <c r="R103" s="101" t="str">
        <f>IF(Q103="","",INDEX([1]Ocjena!$B$10:$B$15,MATCH(Q103,[1]Ocjena!$A$10:$A$15,1)))</f>
        <v>F</v>
      </c>
    </row>
    <row r="104" spans="1:18" s="102" customFormat="1" ht="15.75" thickBot="1" x14ac:dyDescent="0.3">
      <c r="A104" s="94">
        <f t="shared" ca="1" si="29"/>
        <v>94</v>
      </c>
      <c r="B104" s="95" t="str">
        <f ca="1">IF(displayID,INDEX(ID!$C$10:$C$182,Gradebook!A104),INDEX(ID!$B$10:$B$182,Gradebook!A104))</f>
        <v>Radulović Ivan</v>
      </c>
      <c r="C104" s="96" t="s">
        <v>109</v>
      </c>
      <c r="D104" s="97"/>
      <c r="E104" s="97"/>
      <c r="F104" s="97"/>
      <c r="G104" s="97">
        <v>20</v>
      </c>
      <c r="H104" s="97"/>
      <c r="I104" s="97"/>
      <c r="J104" s="98">
        <f t="shared" si="37"/>
        <v>20</v>
      </c>
      <c r="K104" s="97"/>
      <c r="L104" s="97"/>
      <c r="M104" s="97"/>
      <c r="N104" s="97"/>
      <c r="O104" s="110">
        <v>18</v>
      </c>
      <c r="P104" s="99">
        <f t="shared" si="35"/>
        <v>38</v>
      </c>
      <c r="Q104" s="100">
        <f t="shared" si="36"/>
        <v>0.2638888888888889</v>
      </c>
      <c r="R104" s="101" t="str">
        <f>IF(Q104="","",INDEX([1]Ocjena!$B$10:$B$15,MATCH(Q104,[1]Ocjena!$A$10:$A$15,1)))</f>
        <v>F</v>
      </c>
    </row>
    <row r="105" spans="1:18" s="102" customFormat="1" ht="15.75" thickBot="1" x14ac:dyDescent="0.3">
      <c r="A105" s="94">
        <f t="shared" ca="1" si="29"/>
        <v>95</v>
      </c>
      <c r="B105" s="95" t="str">
        <f ca="1">IF(displayID,INDEX(ID!$C$10:$C$182,Gradebook!A105),INDEX(ID!$B$10:$B$182,Gradebook!A105))</f>
        <v>Matković Ana</v>
      </c>
      <c r="C105" s="96" t="s">
        <v>39</v>
      </c>
      <c r="D105" s="97"/>
      <c r="E105" s="97"/>
      <c r="F105" s="97"/>
      <c r="G105" s="97">
        <v>22</v>
      </c>
      <c r="H105" s="97"/>
      <c r="I105" s="97"/>
      <c r="J105" s="98">
        <f t="shared" si="37"/>
        <v>22</v>
      </c>
      <c r="K105" s="97"/>
      <c r="L105" s="97"/>
      <c r="M105" s="97"/>
      <c r="N105" s="97"/>
      <c r="O105" s="110">
        <f t="shared" ref="O105" si="39">SUM(L105:M105)</f>
        <v>0</v>
      </c>
      <c r="P105" s="99">
        <f t="shared" si="35"/>
        <v>22</v>
      </c>
      <c r="Q105" s="100">
        <f t="shared" si="36"/>
        <v>0.15277777777777779</v>
      </c>
      <c r="R105" s="101" t="str">
        <f>IF(Q105="","",INDEX([1]Ocjena!$B$10:$B$15,MATCH(Q105,[1]Ocjena!$A$10:$A$15,1)))</f>
        <v>F</v>
      </c>
    </row>
    <row r="106" spans="1:18" s="102" customFormat="1" ht="15.75" thickBot="1" x14ac:dyDescent="0.3">
      <c r="A106" s="94">
        <f t="shared" ca="1" si="29"/>
        <v>96</v>
      </c>
      <c r="B106" s="95" t="str">
        <f ca="1">IF(displayID,INDEX(ID!$C$10:$C$182,Gradebook!A106),INDEX(ID!$B$10:$B$182,Gradebook!A106))</f>
        <v>Radoman Bojana</v>
      </c>
      <c r="C106" s="96" t="s">
        <v>212</v>
      </c>
      <c r="D106" s="97"/>
      <c r="E106" s="97"/>
      <c r="F106" s="97"/>
      <c r="G106" s="97">
        <v>0</v>
      </c>
      <c r="H106" s="97"/>
      <c r="I106" s="97"/>
      <c r="J106" s="98">
        <v>0</v>
      </c>
      <c r="K106" s="97"/>
      <c r="L106" s="97"/>
      <c r="M106" s="97"/>
      <c r="N106" s="97"/>
      <c r="O106" s="110">
        <v>24</v>
      </c>
      <c r="P106" s="99">
        <f t="shared" si="35"/>
        <v>24</v>
      </c>
      <c r="Q106" s="100">
        <f t="shared" si="36"/>
        <v>0.16666666666666666</v>
      </c>
      <c r="R106" s="101" t="str">
        <f>IF(Q106="","",INDEX([1]Ocjena!$B$10:$B$15,MATCH(Q106,[1]Ocjena!$A$10:$A$15,1)))</f>
        <v>F</v>
      </c>
    </row>
    <row r="107" spans="1:18" s="102" customFormat="1" ht="15.75" thickBot="1" x14ac:dyDescent="0.3">
      <c r="A107" s="94">
        <f t="shared" ca="1" si="29"/>
        <v>97</v>
      </c>
      <c r="B107" s="95" t="str">
        <f ca="1">IF(displayID,INDEX(ID!$C$10:$C$182,Gradebook!A107),INDEX(ID!$B$10:$B$182,Gradebook!A107))</f>
        <v>Šoškić Ana</v>
      </c>
      <c r="C107" s="96" t="s">
        <v>213</v>
      </c>
      <c r="D107" s="97">
        <v>4</v>
      </c>
      <c r="E107" s="97"/>
      <c r="F107" s="97"/>
      <c r="G107" s="97">
        <v>22</v>
      </c>
      <c r="H107" s="97"/>
      <c r="I107" s="97"/>
      <c r="J107" s="98">
        <f t="shared" si="37"/>
        <v>22</v>
      </c>
      <c r="K107" s="97"/>
      <c r="L107" s="97"/>
      <c r="M107" s="97"/>
      <c r="N107" s="97"/>
      <c r="O107" s="110">
        <v>24</v>
      </c>
      <c r="P107" s="99">
        <f t="shared" si="35"/>
        <v>50</v>
      </c>
      <c r="Q107" s="100">
        <f t="shared" si="36"/>
        <v>0.33783783783783783</v>
      </c>
      <c r="R107" s="114" t="s">
        <v>57</v>
      </c>
    </row>
    <row r="108" spans="1:18" s="102" customFormat="1" ht="15.75" thickBot="1" x14ac:dyDescent="0.3">
      <c r="A108" s="94">
        <f t="shared" ca="1" si="29"/>
        <v>98</v>
      </c>
      <c r="B108" s="95" t="str">
        <f ca="1">IF(displayID,INDEX(ID!$C$10:$C$182,Gradebook!A108),INDEX(ID!$B$10:$B$182,Gradebook!A108))</f>
        <v>Premović Nikola</v>
      </c>
      <c r="C108" s="96" t="s">
        <v>214</v>
      </c>
      <c r="D108" s="97"/>
      <c r="E108" s="97"/>
      <c r="F108" s="97"/>
      <c r="G108" s="97">
        <v>2</v>
      </c>
      <c r="H108" s="97"/>
      <c r="I108" s="97"/>
      <c r="J108" s="98">
        <v>16</v>
      </c>
      <c r="K108" s="97"/>
      <c r="L108" s="97"/>
      <c r="M108" s="97"/>
      <c r="N108" s="97"/>
      <c r="O108" s="110">
        <v>8</v>
      </c>
      <c r="P108" s="99">
        <f t="shared" si="35"/>
        <v>24</v>
      </c>
      <c r="Q108" s="100">
        <f t="shared" si="36"/>
        <v>0.16666666666666666</v>
      </c>
      <c r="R108" s="101" t="str">
        <f>IF(Q108="","",INDEX([1]Ocjena!$B$10:$B$15,MATCH(Q108,[1]Ocjena!$A$10:$A$15,1)))</f>
        <v>F</v>
      </c>
    </row>
    <row r="109" spans="1:18" s="102" customFormat="1" ht="15.75" thickBot="1" x14ac:dyDescent="0.3">
      <c r="A109" s="94">
        <f t="shared" ca="1" si="29"/>
        <v>99</v>
      </c>
      <c r="B109" s="95" t="str">
        <f ca="1">IF(displayID,INDEX(ID!$C$10:$C$182,Gradebook!A109),INDEX(ID!$B$10:$B$182,Gradebook!A109))</f>
        <v>Jeremić Stefan</v>
      </c>
      <c r="C109" s="96" t="s">
        <v>215</v>
      </c>
      <c r="D109" s="97"/>
      <c r="E109" s="97"/>
      <c r="F109" s="97"/>
      <c r="G109" s="97">
        <v>0</v>
      </c>
      <c r="H109" s="97"/>
      <c r="I109" s="97"/>
      <c r="J109" s="98">
        <v>0</v>
      </c>
      <c r="K109" s="97"/>
      <c r="L109" s="97"/>
      <c r="M109" s="97"/>
      <c r="N109" s="97"/>
      <c r="O109" s="110">
        <v>20</v>
      </c>
      <c r="P109" s="99">
        <f t="shared" si="35"/>
        <v>20</v>
      </c>
      <c r="Q109" s="100">
        <f t="shared" si="36"/>
        <v>0.1388888888888889</v>
      </c>
      <c r="R109" s="101" t="str">
        <f>IF(Q109="","",INDEX([1]Ocjena!$B$10:$B$15,MATCH(Q109,[1]Ocjena!$A$10:$A$15,1)))</f>
        <v>F</v>
      </c>
    </row>
    <row r="110" spans="1:18" s="102" customFormat="1" ht="15.75" thickBot="1" x14ac:dyDescent="0.3">
      <c r="A110" s="94">
        <f t="shared" ca="1" si="29"/>
        <v>100</v>
      </c>
      <c r="B110" s="95" t="str">
        <f ca="1">IF(displayID,INDEX(ID!$C$10:$C$182,Gradebook!A110),INDEX(ID!$B$10:$B$182,Gradebook!A110))</f>
        <v>Medenica Danilo</v>
      </c>
      <c r="C110" s="96" t="s">
        <v>216</v>
      </c>
      <c r="D110" s="97"/>
      <c r="E110" s="97"/>
      <c r="F110" s="97"/>
      <c r="G110" s="97">
        <v>18</v>
      </c>
      <c r="H110" s="97"/>
      <c r="I110" s="97"/>
      <c r="J110" s="98">
        <f t="shared" si="37"/>
        <v>18</v>
      </c>
      <c r="K110" s="97"/>
      <c r="L110" s="97"/>
      <c r="M110" s="97"/>
      <c r="N110" s="97"/>
      <c r="O110" s="110">
        <v>8</v>
      </c>
      <c r="P110" s="99">
        <f t="shared" si="35"/>
        <v>26</v>
      </c>
      <c r="Q110" s="100">
        <f t="shared" si="36"/>
        <v>0.18055555555555555</v>
      </c>
      <c r="R110" s="101" t="str">
        <f>IF(Q110="","",INDEX([1]Ocjena!$B$10:$B$15,MATCH(Q110,[1]Ocjena!$A$10:$A$15,1)))</f>
        <v>F</v>
      </c>
    </row>
    <row r="111" spans="1:18" s="102" customFormat="1" ht="15.75" thickBot="1" x14ac:dyDescent="0.3">
      <c r="A111" s="94">
        <f t="shared" ca="1" si="29"/>
        <v>101</v>
      </c>
      <c r="B111" s="95" t="str">
        <f ca="1">IF(displayID,INDEX(ID!$C$10:$C$182,Gradebook!A111),INDEX(ID!$B$10:$B$182,Gradebook!A111))</f>
        <v>Cerović Milica</v>
      </c>
      <c r="C111" s="96" t="s">
        <v>217</v>
      </c>
      <c r="D111" s="97"/>
      <c r="E111" s="97"/>
      <c r="F111" s="97"/>
      <c r="G111" s="97">
        <v>20</v>
      </c>
      <c r="H111" s="97"/>
      <c r="I111" s="97"/>
      <c r="J111" s="98">
        <f t="shared" si="37"/>
        <v>20</v>
      </c>
      <c r="K111" s="97"/>
      <c r="L111" s="97"/>
      <c r="M111" s="97"/>
      <c r="N111" s="97"/>
      <c r="O111" s="110">
        <v>16</v>
      </c>
      <c r="P111" s="99">
        <f t="shared" si="35"/>
        <v>36</v>
      </c>
      <c r="Q111" s="100">
        <f t="shared" si="36"/>
        <v>0.25</v>
      </c>
      <c r="R111" s="101" t="str">
        <f>IF(Q111="","",INDEX([1]Ocjena!$B$10:$B$15,MATCH(Q111,[1]Ocjena!$A$10:$A$15,1)))</f>
        <v>F</v>
      </c>
    </row>
    <row r="112" spans="1:18" s="102" customFormat="1" ht="15.75" thickBot="1" x14ac:dyDescent="0.3">
      <c r="A112" s="94">
        <f t="shared" ca="1" si="29"/>
        <v>102</v>
      </c>
      <c r="B112" s="95" t="str">
        <f ca="1">IF(displayID,INDEX(ID!$C$10:$C$182,Gradebook!A112),INDEX(ID!$B$10:$B$182,Gradebook!A112))</f>
        <v>Golubović Luka</v>
      </c>
      <c r="C112" s="96" t="s">
        <v>218</v>
      </c>
      <c r="D112" s="97"/>
      <c r="E112" s="97"/>
      <c r="F112" s="97"/>
      <c r="G112" s="97"/>
      <c r="H112" s="97"/>
      <c r="I112" s="97"/>
      <c r="J112" s="98">
        <v>12</v>
      </c>
      <c r="K112" s="97"/>
      <c r="L112" s="97"/>
      <c r="M112" s="97"/>
      <c r="N112" s="97"/>
      <c r="O112" s="110">
        <v>10</v>
      </c>
      <c r="P112" s="99">
        <f t="shared" si="35"/>
        <v>22</v>
      </c>
      <c r="Q112" s="100">
        <f t="shared" si="36"/>
        <v>0.22916666666666666</v>
      </c>
      <c r="R112" s="101" t="str">
        <f>IF(Q112="","",INDEX([1]Ocjena!$B$10:$B$15,MATCH(Q112,[1]Ocjena!$A$10:$A$15,1)))</f>
        <v>F</v>
      </c>
    </row>
    <row r="113" spans="1:18" s="102" customFormat="1" ht="15.75" thickBot="1" x14ac:dyDescent="0.3">
      <c r="A113" s="94">
        <f t="shared" ca="1" si="29"/>
        <v>103</v>
      </c>
      <c r="B113" s="95" t="str">
        <f ca="1">IF(displayID,INDEX(ID!$C$10:$C$182,Gradebook!A113),INDEX(ID!$B$10:$B$182,Gradebook!A113))</f>
        <v>Ćipranić Jelena</v>
      </c>
      <c r="C113" s="96" t="s">
        <v>219</v>
      </c>
      <c r="D113" s="97"/>
      <c r="E113" s="97"/>
      <c r="F113" s="97"/>
      <c r="G113" s="97">
        <v>14</v>
      </c>
      <c r="H113" s="97"/>
      <c r="I113" s="97"/>
      <c r="J113" s="98">
        <v>22</v>
      </c>
      <c r="K113" s="97"/>
      <c r="L113" s="97"/>
      <c r="M113" s="97"/>
      <c r="N113" s="97"/>
      <c r="O113" s="110">
        <v>28</v>
      </c>
      <c r="P113" s="99">
        <f t="shared" si="35"/>
        <v>50</v>
      </c>
      <c r="Q113" s="100">
        <f t="shared" si="36"/>
        <v>0.34722222222222221</v>
      </c>
      <c r="R113" s="114" t="s">
        <v>57</v>
      </c>
    </row>
    <row r="114" spans="1:18" s="102" customFormat="1" ht="15.75" thickBot="1" x14ac:dyDescent="0.3">
      <c r="A114" s="94">
        <f t="shared" ca="1" si="29"/>
        <v>104</v>
      </c>
      <c r="B114" s="95" t="str">
        <f ca="1">IF(displayID,INDEX(ID!$C$10:$C$182,Gradebook!A114),INDEX(ID!$B$10:$B$182,Gradebook!A114))</f>
        <v>Radović Iva</v>
      </c>
      <c r="C114" s="96" t="s">
        <v>220</v>
      </c>
      <c r="D114" s="97"/>
      <c r="E114" s="97"/>
      <c r="F114" s="97"/>
      <c r="G114" s="97">
        <v>6</v>
      </c>
      <c r="H114" s="97"/>
      <c r="I114" s="97"/>
      <c r="J114" s="98">
        <v>26</v>
      </c>
      <c r="K114" s="97"/>
      <c r="L114" s="97"/>
      <c r="M114" s="97"/>
      <c r="N114" s="97"/>
      <c r="O114" s="110">
        <v>14</v>
      </c>
      <c r="P114" s="99">
        <f t="shared" si="35"/>
        <v>40</v>
      </c>
      <c r="Q114" s="100">
        <f t="shared" si="36"/>
        <v>0.27777777777777779</v>
      </c>
      <c r="R114" s="101" t="str">
        <f>IF(Q114="","",INDEX([1]Ocjena!$B$10:$B$15,MATCH(Q114,[1]Ocjena!$A$10:$A$15,1)))</f>
        <v>F</v>
      </c>
    </row>
    <row r="115" spans="1:18" s="102" customFormat="1" ht="15.75" thickBot="1" x14ac:dyDescent="0.3">
      <c r="A115" s="94">
        <f t="shared" ca="1" si="29"/>
        <v>105</v>
      </c>
      <c r="B115" s="95" t="str">
        <f ca="1">IF(displayID,INDEX(ID!$C$10:$C$182,Gradebook!A115),INDEX(ID!$B$10:$B$182,Gradebook!A115))</f>
        <v>Vukčević Milica</v>
      </c>
      <c r="C115" s="96" t="s">
        <v>221</v>
      </c>
      <c r="D115" s="97"/>
      <c r="E115" s="97"/>
      <c r="F115" s="97"/>
      <c r="G115" s="97">
        <v>28</v>
      </c>
      <c r="H115" s="97"/>
      <c r="I115" s="97"/>
      <c r="J115" s="98">
        <f t="shared" ref="J115:J121" si="40">SUM(G115:H115)+0+0+0</f>
        <v>28</v>
      </c>
      <c r="K115" s="97"/>
      <c r="L115" s="97"/>
      <c r="M115" s="97"/>
      <c r="N115" s="97"/>
      <c r="O115" s="110">
        <v>10</v>
      </c>
      <c r="P115" s="99">
        <f t="shared" si="35"/>
        <v>38</v>
      </c>
      <c r="Q115" s="100">
        <f t="shared" si="36"/>
        <v>0.2638888888888889</v>
      </c>
      <c r="R115" s="101" t="str">
        <f>IF(Q115="","",INDEX([1]Ocjena!$B$10:$B$15,MATCH(Q115,[1]Ocjena!$A$10:$A$15,1)))</f>
        <v>F</v>
      </c>
    </row>
    <row r="116" spans="1:18" s="102" customFormat="1" ht="15.75" thickBot="1" x14ac:dyDescent="0.3">
      <c r="A116" s="94">
        <f t="shared" ca="1" si="29"/>
        <v>106</v>
      </c>
      <c r="B116" s="95" t="str">
        <f ca="1">IF(displayID,INDEX(ID!$C$10:$C$182,Gradebook!A116),INDEX(ID!$B$10:$B$182,Gradebook!A116))</f>
        <v>Božanović Milica</v>
      </c>
      <c r="C116" s="96" t="s">
        <v>222</v>
      </c>
      <c r="D116" s="97"/>
      <c r="E116" s="97"/>
      <c r="F116" s="97"/>
      <c r="G116" s="97"/>
      <c r="H116" s="97"/>
      <c r="I116" s="97"/>
      <c r="J116" s="98">
        <v>14</v>
      </c>
      <c r="K116" s="97"/>
      <c r="L116" s="97"/>
      <c r="M116" s="97"/>
      <c r="N116" s="97"/>
      <c r="O116" s="110">
        <v>16</v>
      </c>
      <c r="P116" s="99">
        <f t="shared" si="35"/>
        <v>30</v>
      </c>
      <c r="Q116" s="100">
        <f t="shared" si="36"/>
        <v>0.3125</v>
      </c>
      <c r="R116" s="101" t="str">
        <f>IF(Q116="","",INDEX([1]Ocjena!$B$10:$B$15,MATCH(Q116,[1]Ocjena!$A$10:$A$15,1)))</f>
        <v>F</v>
      </c>
    </row>
    <row r="117" spans="1:18" s="102" customFormat="1" ht="15.75" thickBot="1" x14ac:dyDescent="0.3">
      <c r="A117" s="94">
        <f t="shared" ca="1" si="29"/>
        <v>107</v>
      </c>
      <c r="B117" s="95" t="str">
        <f ca="1">IF(displayID,INDEX(ID!$C$10:$C$182,Gradebook!A117),INDEX(ID!$B$10:$B$182,Gradebook!A117))</f>
        <v>Borozan Pavle</v>
      </c>
      <c r="C117" s="96" t="s">
        <v>223</v>
      </c>
      <c r="D117" s="97"/>
      <c r="E117" s="97"/>
      <c r="F117" s="97"/>
      <c r="G117" s="97">
        <v>22</v>
      </c>
      <c r="H117" s="97"/>
      <c r="I117" s="97"/>
      <c r="J117" s="98">
        <v>28</v>
      </c>
      <c r="K117" s="97"/>
      <c r="L117" s="97"/>
      <c r="M117" s="97"/>
      <c r="N117" s="97"/>
      <c r="O117" s="110">
        <f t="shared" ref="O117" si="41">SUM(L117:M117)</f>
        <v>0</v>
      </c>
      <c r="P117" s="99">
        <f t="shared" si="35"/>
        <v>28</v>
      </c>
      <c r="Q117" s="100">
        <f t="shared" si="36"/>
        <v>0.19444444444444445</v>
      </c>
      <c r="R117" s="101" t="str">
        <f>IF(Q117="","",INDEX([1]Ocjena!$B$10:$B$15,MATCH(Q117,[1]Ocjena!$A$10:$A$15,1)))</f>
        <v>F</v>
      </c>
    </row>
    <row r="118" spans="1:18" s="102" customFormat="1" ht="15.75" thickBot="1" x14ac:dyDescent="0.3">
      <c r="A118" s="94">
        <f t="shared" ca="1" si="29"/>
        <v>108</v>
      </c>
      <c r="B118" s="95" t="str">
        <f ca="1">IF(displayID,INDEX(ID!$C$10:$C$182,Gradebook!A118),INDEX(ID!$B$10:$B$182,Gradebook!A118))</f>
        <v>Marsenić Radmila</v>
      </c>
      <c r="C118" s="96" t="s">
        <v>224</v>
      </c>
      <c r="D118" s="97"/>
      <c r="E118" s="97"/>
      <c r="F118" s="97"/>
      <c r="G118" s="97">
        <v>0</v>
      </c>
      <c r="H118" s="97"/>
      <c r="I118" s="97"/>
      <c r="J118" s="98">
        <v>0</v>
      </c>
      <c r="K118" s="97"/>
      <c r="L118" s="97"/>
      <c r="M118" s="97"/>
      <c r="N118" s="97"/>
      <c r="O118" s="110">
        <v>16</v>
      </c>
      <c r="P118" s="99">
        <f t="shared" si="35"/>
        <v>16</v>
      </c>
      <c r="Q118" s="100">
        <f t="shared" si="36"/>
        <v>0.1111111111111111</v>
      </c>
      <c r="R118" s="101" t="str">
        <f>IF(Q118="","",INDEX([1]Ocjena!$B$10:$B$15,MATCH(Q118,[1]Ocjena!$A$10:$A$15,1)))</f>
        <v>F</v>
      </c>
    </row>
    <row r="119" spans="1:18" s="102" customFormat="1" ht="15.75" thickBot="1" x14ac:dyDescent="0.3">
      <c r="A119" s="94">
        <f t="shared" ca="1" si="29"/>
        <v>109</v>
      </c>
      <c r="B119" s="95" t="str">
        <f ca="1">IF(displayID,INDEX(ID!$C$10:$C$182,Gradebook!A119),INDEX(ID!$B$10:$B$182,Gradebook!A119))</f>
        <v>Malević Marija</v>
      </c>
      <c r="C119" s="96" t="s">
        <v>225</v>
      </c>
      <c r="D119" s="97"/>
      <c r="E119" s="97"/>
      <c r="F119" s="97"/>
      <c r="G119" s="97">
        <v>22</v>
      </c>
      <c r="H119" s="97"/>
      <c r="I119" s="97"/>
      <c r="J119" s="98">
        <f t="shared" si="40"/>
        <v>22</v>
      </c>
      <c r="K119" s="97"/>
      <c r="L119" s="97"/>
      <c r="M119" s="97"/>
      <c r="N119" s="97"/>
      <c r="O119" s="110">
        <v>34</v>
      </c>
      <c r="P119" s="99">
        <f t="shared" si="35"/>
        <v>56</v>
      </c>
      <c r="Q119" s="100">
        <f t="shared" si="36"/>
        <v>0.3888888888888889</v>
      </c>
      <c r="R119" s="114" t="s">
        <v>57</v>
      </c>
    </row>
    <row r="120" spans="1:18" s="102" customFormat="1" ht="15.75" thickBot="1" x14ac:dyDescent="0.3">
      <c r="A120" s="94">
        <f t="shared" ca="1" si="29"/>
        <v>110</v>
      </c>
      <c r="B120" s="95" t="str">
        <f ca="1">IF(displayID,INDEX(ID!$C$10:$C$182,Gradebook!A120),INDEX(ID!$B$10:$B$182,Gradebook!A120))</f>
        <v>Uskoković Ivana</v>
      </c>
      <c r="C120" s="96" t="s">
        <v>226</v>
      </c>
      <c r="D120" s="97"/>
      <c r="E120" s="97"/>
      <c r="F120" s="97"/>
      <c r="G120" s="97">
        <v>2</v>
      </c>
      <c r="H120" s="97"/>
      <c r="I120" s="97"/>
      <c r="J120" s="98">
        <v>6</v>
      </c>
      <c r="K120" s="97"/>
      <c r="L120" s="97"/>
      <c r="M120" s="97"/>
      <c r="N120" s="97"/>
      <c r="O120" s="110">
        <f t="shared" ref="O120:O124" si="42">SUM(L120:M120)</f>
        <v>0</v>
      </c>
      <c r="P120" s="99">
        <f t="shared" si="35"/>
        <v>6</v>
      </c>
      <c r="Q120" s="100">
        <f t="shared" si="36"/>
        <v>4.1666666666666664E-2</v>
      </c>
      <c r="R120" s="101" t="str">
        <f>IF(Q120="","",INDEX([1]Ocjena!$B$10:$B$15,MATCH(Q120,[1]Ocjena!$A$10:$A$15,1)))</f>
        <v>F</v>
      </c>
    </row>
    <row r="121" spans="1:18" s="102" customFormat="1" ht="15.75" thickBot="1" x14ac:dyDescent="0.3">
      <c r="A121" s="94">
        <f t="shared" ca="1" si="29"/>
        <v>111</v>
      </c>
      <c r="B121" s="95" t="str">
        <f ca="1">IF(displayID,INDEX(ID!$C$10:$C$182,Gradebook!A121),INDEX(ID!$B$10:$B$182,Gradebook!A121))</f>
        <v>Mitrović Stefan</v>
      </c>
      <c r="C121" s="96" t="s">
        <v>227</v>
      </c>
      <c r="D121" s="97"/>
      <c r="E121" s="97"/>
      <c r="F121" s="97"/>
      <c r="G121" s="97"/>
      <c r="H121" s="97"/>
      <c r="I121" s="97"/>
      <c r="J121" s="98">
        <f t="shared" si="40"/>
        <v>0</v>
      </c>
      <c r="K121" s="97"/>
      <c r="L121" s="97"/>
      <c r="M121" s="97"/>
      <c r="N121" s="97"/>
      <c r="O121" s="110">
        <f t="shared" si="42"/>
        <v>0</v>
      </c>
      <c r="P121" s="99">
        <f t="shared" si="35"/>
        <v>0</v>
      </c>
      <c r="Q121" s="100" t="str">
        <f t="shared" si="36"/>
        <v/>
      </c>
      <c r="R121" s="101" t="str">
        <f>IF(Q121="","",INDEX([1]Ocjena!$B$10:$B$15,MATCH(Q121,[1]Ocjena!$A$10:$A$15,1)))</f>
        <v/>
      </c>
    </row>
    <row r="122" spans="1:18" s="102" customFormat="1" ht="15.75" thickBot="1" x14ac:dyDescent="0.3">
      <c r="A122" s="94">
        <f t="shared" ca="1" si="29"/>
        <v>112</v>
      </c>
      <c r="B122" s="95" t="str">
        <f ca="1">IF(displayID,INDEX(ID!$C$10:$C$182,Gradebook!A122),INDEX(ID!$B$10:$B$182,Gradebook!A122))</f>
        <v>Lalović Andrijana</v>
      </c>
      <c r="C122" s="96" t="s">
        <v>228</v>
      </c>
      <c r="D122" s="97"/>
      <c r="E122" s="97"/>
      <c r="F122" s="97"/>
      <c r="G122" s="97">
        <v>8</v>
      </c>
      <c r="H122" s="97"/>
      <c r="I122" s="97"/>
      <c r="J122" s="98">
        <v>18</v>
      </c>
      <c r="K122" s="97"/>
      <c r="L122" s="97"/>
      <c r="M122" s="97"/>
      <c r="N122" s="97"/>
      <c r="O122" s="110">
        <f t="shared" si="42"/>
        <v>0</v>
      </c>
      <c r="P122" s="99">
        <f t="shared" si="35"/>
        <v>18</v>
      </c>
      <c r="Q122" s="100">
        <f t="shared" si="36"/>
        <v>0.125</v>
      </c>
      <c r="R122" s="101" t="str">
        <f>IF(Q122="","",INDEX([1]Ocjena!$B$10:$B$15,MATCH(Q122,[1]Ocjena!$A$10:$A$15,1)))</f>
        <v>F</v>
      </c>
    </row>
    <row r="123" spans="1:18" s="102" customFormat="1" ht="15.75" thickBot="1" x14ac:dyDescent="0.3">
      <c r="A123" s="94">
        <f t="shared" ca="1" si="29"/>
        <v>113</v>
      </c>
      <c r="B123" s="95" t="str">
        <f ca="1">IF(displayID,INDEX(ID!$C$10:$C$182,Gradebook!A123),INDEX(ID!$B$10:$B$182,Gradebook!A123))</f>
        <v>Kaluđerović Milica</v>
      </c>
      <c r="C123" s="96" t="s">
        <v>110</v>
      </c>
      <c r="D123" s="97"/>
      <c r="E123" s="97"/>
      <c r="F123" s="97"/>
      <c r="G123" s="97">
        <v>0</v>
      </c>
      <c r="H123" s="97"/>
      <c r="I123" s="97"/>
      <c r="J123" s="98">
        <v>10</v>
      </c>
      <c r="K123" s="97"/>
      <c r="L123" s="97"/>
      <c r="M123" s="97"/>
      <c r="N123" s="97"/>
      <c r="O123" s="110">
        <f t="shared" si="42"/>
        <v>0</v>
      </c>
      <c r="P123" s="99">
        <f t="shared" si="35"/>
        <v>10</v>
      </c>
      <c r="Q123" s="100">
        <f t="shared" si="36"/>
        <v>6.9444444444444448E-2</v>
      </c>
      <c r="R123" s="101" t="str">
        <f>IF(Q123="","",INDEX([1]Ocjena!$B$10:$B$15,MATCH(Q123,[1]Ocjena!$A$10:$A$15,1)))</f>
        <v>F</v>
      </c>
    </row>
    <row r="124" spans="1:18" s="102" customFormat="1" ht="15.75" thickBot="1" x14ac:dyDescent="0.3">
      <c r="A124" s="94">
        <f t="shared" ca="1" si="29"/>
        <v>114</v>
      </c>
      <c r="B124" s="95" t="str">
        <f ca="1">IF(displayID,INDEX(ID!$C$10:$C$182,Gradebook!A124),INDEX(ID!$B$10:$B$182,Gradebook!A124))</f>
        <v>Šušić Đorđe</v>
      </c>
      <c r="C124" s="96" t="s">
        <v>229</v>
      </c>
      <c r="D124" s="97"/>
      <c r="E124" s="97"/>
      <c r="F124" s="97"/>
      <c r="G124" s="97">
        <v>10</v>
      </c>
      <c r="H124" s="97"/>
      <c r="I124" s="97"/>
      <c r="J124" s="98">
        <f t="shared" ref="J124:J131" si="43">SUM(G124:H124)+0+0+0</f>
        <v>10</v>
      </c>
      <c r="K124" s="97"/>
      <c r="L124" s="97"/>
      <c r="M124" s="97"/>
      <c r="N124" s="97"/>
      <c r="O124" s="110">
        <f t="shared" si="42"/>
        <v>0</v>
      </c>
      <c r="P124" s="99">
        <f t="shared" si="35"/>
        <v>10</v>
      </c>
      <c r="Q124" s="100">
        <f t="shared" si="36"/>
        <v>6.9444444444444448E-2</v>
      </c>
      <c r="R124" s="101" t="str">
        <f>IF(Q124="","",INDEX([1]Ocjena!$B$10:$B$15,MATCH(Q124,[1]Ocjena!$A$10:$A$15,1)))</f>
        <v>F</v>
      </c>
    </row>
    <row r="125" spans="1:18" s="102" customFormat="1" ht="15.75" thickBot="1" x14ac:dyDescent="0.3">
      <c r="A125" s="94">
        <f t="shared" ca="1" si="29"/>
        <v>115</v>
      </c>
      <c r="B125" s="95" t="str">
        <f ca="1">IF(displayID,INDEX(ID!$C$10:$C$182,Gradebook!A125),INDEX(ID!$B$10:$B$182,Gradebook!A125))</f>
        <v>Bajčeta Dražen</v>
      </c>
      <c r="C125" s="96" t="s">
        <v>230</v>
      </c>
      <c r="D125" s="97"/>
      <c r="E125" s="97"/>
      <c r="F125" s="97"/>
      <c r="G125" s="97">
        <v>0</v>
      </c>
      <c r="H125" s="97"/>
      <c r="I125" s="97"/>
      <c r="J125" s="98">
        <f t="shared" si="43"/>
        <v>0</v>
      </c>
      <c r="K125" s="97"/>
      <c r="L125" s="97"/>
      <c r="M125" s="97"/>
      <c r="N125" s="97"/>
      <c r="O125" s="110">
        <v>52</v>
      </c>
      <c r="P125" s="99">
        <f t="shared" si="35"/>
        <v>52</v>
      </c>
      <c r="Q125" s="100">
        <f t="shared" si="36"/>
        <v>0.3611111111111111</v>
      </c>
      <c r="R125" s="114" t="s">
        <v>57</v>
      </c>
    </row>
    <row r="126" spans="1:18" s="102" customFormat="1" ht="15.75" thickBot="1" x14ac:dyDescent="0.3">
      <c r="A126" s="94">
        <f t="shared" ca="1" si="29"/>
        <v>116</v>
      </c>
      <c r="B126" s="95" t="str">
        <f ca="1">IF(displayID,INDEX(ID!$C$10:$C$182,Gradebook!A126),INDEX(ID!$B$10:$B$182,Gradebook!A126))</f>
        <v>Kuč Emira</v>
      </c>
      <c r="C126" s="96" t="s">
        <v>231</v>
      </c>
      <c r="D126" s="97"/>
      <c r="E126" s="97"/>
      <c r="F126" s="97"/>
      <c r="G126" s="97"/>
      <c r="H126" s="97"/>
      <c r="I126" s="97"/>
      <c r="J126" s="98">
        <v>0</v>
      </c>
      <c r="K126" s="97"/>
      <c r="L126" s="97"/>
      <c r="M126" s="97"/>
      <c r="N126" s="97"/>
      <c r="O126" s="110">
        <v>32</v>
      </c>
      <c r="P126" s="99">
        <f t="shared" ref="P126:P151" si="44">SUM(D126,J126,O126)</f>
        <v>32</v>
      </c>
      <c r="Q126" s="100">
        <f t="shared" ref="Q126:Q151" si="45">IF(SUM(D126:O126)=0,"",$Q$8+P126/(SUMIF(D126:O126,"&lt;&gt;",$D$8:$O$8)-SUMIF(D126:O126,"=E",$D$8:$O$8)))</f>
        <v>0.33333333333333331</v>
      </c>
      <c r="R126" s="101" t="str">
        <f>IF(Q126="","",INDEX([1]Ocjena!$B$10:$B$15,MATCH(Q126,[1]Ocjena!$A$10:$A$15,1)))</f>
        <v>F</v>
      </c>
    </row>
    <row r="127" spans="1:18" s="102" customFormat="1" ht="15.75" thickBot="1" x14ac:dyDescent="0.3">
      <c r="A127" s="94">
        <f t="shared" ca="1" si="29"/>
        <v>117</v>
      </c>
      <c r="B127" s="95" t="str">
        <f ca="1">IF(displayID,INDEX(ID!$C$10:$C$182,Gradebook!A127),INDEX(ID!$B$10:$B$182,Gradebook!A127))</f>
        <v>Komar Jelena</v>
      </c>
      <c r="C127" s="96" t="s">
        <v>232</v>
      </c>
      <c r="D127" s="97"/>
      <c r="E127" s="97"/>
      <c r="F127" s="97"/>
      <c r="G127" s="97">
        <v>16</v>
      </c>
      <c r="H127" s="97"/>
      <c r="I127" s="97"/>
      <c r="J127" s="98">
        <f t="shared" si="43"/>
        <v>16</v>
      </c>
      <c r="K127" s="97"/>
      <c r="L127" s="97"/>
      <c r="M127" s="97"/>
      <c r="N127" s="97"/>
      <c r="O127" s="110">
        <v>2</v>
      </c>
      <c r="P127" s="99">
        <f t="shared" si="44"/>
        <v>18</v>
      </c>
      <c r="Q127" s="100">
        <f t="shared" si="45"/>
        <v>0.125</v>
      </c>
      <c r="R127" s="101" t="str">
        <f>IF(Q127="","",INDEX([1]Ocjena!$B$10:$B$15,MATCH(Q127,[1]Ocjena!$A$10:$A$15,1)))</f>
        <v>F</v>
      </c>
    </row>
    <row r="128" spans="1:18" s="102" customFormat="1" ht="15.75" thickBot="1" x14ac:dyDescent="0.3">
      <c r="A128" s="94">
        <f t="shared" ca="1" si="29"/>
        <v>118</v>
      </c>
      <c r="B128" s="95" t="str">
        <f ca="1">IF(displayID,INDEX(ID!$C$10:$C$182,Gradebook!A128),INDEX(ID!$B$10:$B$182,Gradebook!A128))</f>
        <v>Obradović Nikola</v>
      </c>
      <c r="C128" s="96" t="s">
        <v>233</v>
      </c>
      <c r="D128" s="97"/>
      <c r="E128" s="97"/>
      <c r="F128" s="97"/>
      <c r="G128" s="97">
        <v>0</v>
      </c>
      <c r="H128" s="97"/>
      <c r="I128" s="97"/>
      <c r="J128" s="98">
        <v>0</v>
      </c>
      <c r="K128" s="97"/>
      <c r="L128" s="97"/>
      <c r="M128" s="97"/>
      <c r="N128" s="97"/>
      <c r="O128" s="110">
        <v>32</v>
      </c>
      <c r="P128" s="99">
        <f t="shared" si="44"/>
        <v>32</v>
      </c>
      <c r="Q128" s="100">
        <f t="shared" si="45"/>
        <v>0.22222222222222221</v>
      </c>
      <c r="R128" s="101" t="str">
        <f>IF(Q128="","",INDEX([1]Ocjena!$B$10:$B$15,MATCH(Q128,[1]Ocjena!$A$10:$A$15,1)))</f>
        <v>F</v>
      </c>
    </row>
    <row r="129" spans="1:18" s="102" customFormat="1" ht="15.75" thickBot="1" x14ac:dyDescent="0.3">
      <c r="A129" s="94">
        <f t="shared" ca="1" si="29"/>
        <v>119</v>
      </c>
      <c r="B129" s="95" t="str">
        <f ca="1">IF(displayID,INDEX(ID!$C$10:$C$182,Gradebook!A129),INDEX(ID!$B$10:$B$182,Gradebook!A129))</f>
        <v>Šćepanović Jelena</v>
      </c>
      <c r="C129" s="96" t="s">
        <v>234</v>
      </c>
      <c r="D129" s="97"/>
      <c r="E129" s="97"/>
      <c r="F129" s="97"/>
      <c r="G129" s="97">
        <v>24</v>
      </c>
      <c r="H129" s="97"/>
      <c r="I129" s="97"/>
      <c r="J129" s="98">
        <f t="shared" si="43"/>
        <v>24</v>
      </c>
      <c r="K129" s="97"/>
      <c r="L129" s="97"/>
      <c r="M129" s="97"/>
      <c r="N129" s="97"/>
      <c r="O129" s="110">
        <v>10</v>
      </c>
      <c r="P129" s="99">
        <f t="shared" si="44"/>
        <v>34</v>
      </c>
      <c r="Q129" s="100">
        <f t="shared" si="45"/>
        <v>0.2361111111111111</v>
      </c>
      <c r="R129" s="101" t="str">
        <f>IF(Q129="","",INDEX([1]Ocjena!$B$10:$B$15,MATCH(Q129,[1]Ocjena!$A$10:$A$15,1)))</f>
        <v>F</v>
      </c>
    </row>
    <row r="130" spans="1:18" s="102" customFormat="1" ht="15.75" thickBot="1" x14ac:dyDescent="0.3">
      <c r="A130" s="94">
        <f t="shared" ca="1" si="29"/>
        <v>120</v>
      </c>
      <c r="B130" s="95" t="str">
        <f ca="1">IF(displayID,INDEX(ID!$C$10:$C$182,Gradebook!A130),INDEX(ID!$B$10:$B$182,Gradebook!A130))</f>
        <v>Svrkota Darko</v>
      </c>
      <c r="C130" s="96" t="s">
        <v>235</v>
      </c>
      <c r="D130" s="97"/>
      <c r="E130" s="97"/>
      <c r="F130" s="97"/>
      <c r="G130" s="97">
        <v>22</v>
      </c>
      <c r="H130" s="97"/>
      <c r="I130" s="97"/>
      <c r="J130" s="98">
        <f t="shared" si="43"/>
        <v>22</v>
      </c>
      <c r="K130" s="97"/>
      <c r="L130" s="97"/>
      <c r="M130" s="97"/>
      <c r="N130" s="97"/>
      <c r="O130" s="110">
        <v>4</v>
      </c>
      <c r="P130" s="99">
        <f t="shared" si="44"/>
        <v>26</v>
      </c>
      <c r="Q130" s="100">
        <f t="shared" si="45"/>
        <v>0.18055555555555555</v>
      </c>
      <c r="R130" s="101" t="str">
        <f>IF(Q130="","",INDEX([1]Ocjena!$B$10:$B$15,MATCH(Q130,[1]Ocjena!$A$10:$A$15,1)))</f>
        <v>F</v>
      </c>
    </row>
    <row r="131" spans="1:18" s="102" customFormat="1" ht="15.75" thickBot="1" x14ac:dyDescent="0.3">
      <c r="A131" s="94">
        <f t="shared" ca="1" si="29"/>
        <v>121</v>
      </c>
      <c r="B131" s="95" t="str">
        <f ca="1">IF(displayID,INDEX(ID!$C$10:$C$182,Gradebook!A131),INDEX(ID!$B$10:$B$182,Gradebook!A131))</f>
        <v>Đurović Iva</v>
      </c>
      <c r="C131" s="96" t="s">
        <v>236</v>
      </c>
      <c r="D131" s="97"/>
      <c r="E131" s="97"/>
      <c r="F131" s="97"/>
      <c r="G131" s="97">
        <v>20</v>
      </c>
      <c r="H131" s="97"/>
      <c r="I131" s="97"/>
      <c r="J131" s="98">
        <f t="shared" si="43"/>
        <v>20</v>
      </c>
      <c r="K131" s="97"/>
      <c r="L131" s="97"/>
      <c r="M131" s="97"/>
      <c r="N131" s="97"/>
      <c r="O131" s="110">
        <v>8</v>
      </c>
      <c r="P131" s="99">
        <f t="shared" si="44"/>
        <v>28</v>
      </c>
      <c r="Q131" s="100">
        <f t="shared" si="45"/>
        <v>0.19444444444444445</v>
      </c>
      <c r="R131" s="101" t="str">
        <f>IF(Q131="","",INDEX([1]Ocjena!$B$10:$B$15,MATCH(Q131,[1]Ocjena!$A$10:$A$15,1)))</f>
        <v>F</v>
      </c>
    </row>
    <row r="132" spans="1:18" s="102" customFormat="1" ht="15.75" thickBot="1" x14ac:dyDescent="0.3">
      <c r="A132" s="94">
        <f t="shared" ca="1" si="29"/>
        <v>122</v>
      </c>
      <c r="B132" s="95" t="str">
        <f ca="1">IF(displayID,INDEX(ID!$C$10:$C$182,Gradebook!A132),INDEX(ID!$B$10:$B$182,Gradebook!A132))</f>
        <v>Marinović Maja</v>
      </c>
      <c r="C132" s="96" t="s">
        <v>237</v>
      </c>
      <c r="D132" s="97"/>
      <c r="E132" s="97"/>
      <c r="F132" s="97"/>
      <c r="G132" s="97"/>
      <c r="H132" s="97"/>
      <c r="I132" s="97"/>
      <c r="J132" s="98">
        <v>18</v>
      </c>
      <c r="K132" s="97"/>
      <c r="L132" s="97"/>
      <c r="M132" s="97"/>
      <c r="N132" s="97"/>
      <c r="O132" s="110">
        <f t="shared" ref="O132" si="46">SUM(L132:M132)</f>
        <v>0</v>
      </c>
      <c r="P132" s="99">
        <f t="shared" si="44"/>
        <v>18</v>
      </c>
      <c r="Q132" s="100">
        <f t="shared" si="45"/>
        <v>0.1875</v>
      </c>
      <c r="R132" s="101" t="str">
        <f>IF(Q132="","",INDEX([1]Ocjena!$B$10:$B$15,MATCH(Q132,[1]Ocjena!$A$10:$A$15,1)))</f>
        <v>F</v>
      </c>
    </row>
    <row r="133" spans="1:18" s="102" customFormat="1" ht="15.75" thickBot="1" x14ac:dyDescent="0.3">
      <c r="A133" s="94">
        <f t="shared" ca="1" si="29"/>
        <v>123</v>
      </c>
      <c r="B133" s="95" t="str">
        <f ca="1">IF(displayID,INDEX(ID!$C$10:$C$182,Gradebook!A133),INDEX(ID!$B$10:$B$182,Gradebook!A133))</f>
        <v>Ilić Maja</v>
      </c>
      <c r="C133" s="96" t="s">
        <v>238</v>
      </c>
      <c r="D133" s="97"/>
      <c r="E133" s="97"/>
      <c r="F133" s="97"/>
      <c r="G133" s="97"/>
      <c r="H133" s="97"/>
      <c r="I133" s="97"/>
      <c r="J133" s="98">
        <v>0</v>
      </c>
      <c r="K133" s="97"/>
      <c r="L133" s="97"/>
      <c r="M133" s="97"/>
      <c r="N133" s="97"/>
      <c r="O133" s="110">
        <v>8</v>
      </c>
      <c r="P133" s="99">
        <f t="shared" si="44"/>
        <v>8</v>
      </c>
      <c r="Q133" s="100">
        <f t="shared" si="45"/>
        <v>8.3333333333333329E-2</v>
      </c>
      <c r="R133" s="101" t="str">
        <f>IF(Q133="","",INDEX([1]Ocjena!$B$10:$B$15,MATCH(Q133,[1]Ocjena!$A$10:$A$15,1)))</f>
        <v>F</v>
      </c>
    </row>
    <row r="134" spans="1:18" s="102" customFormat="1" ht="15.75" thickBot="1" x14ac:dyDescent="0.3">
      <c r="A134" s="94">
        <f t="shared" ca="1" si="29"/>
        <v>124</v>
      </c>
      <c r="B134" s="95" t="str">
        <f ca="1">IF(displayID,INDEX(ID!$C$10:$C$182,Gradebook!A134),INDEX(ID!$B$10:$B$182,Gradebook!A134))</f>
        <v>Aligrudić Aleksandar</v>
      </c>
      <c r="C134" s="96" t="s">
        <v>239</v>
      </c>
      <c r="D134" s="97"/>
      <c r="E134" s="97"/>
      <c r="F134" s="97"/>
      <c r="G134" s="97">
        <v>20</v>
      </c>
      <c r="H134" s="97"/>
      <c r="I134" s="97"/>
      <c r="J134" s="98">
        <v>18</v>
      </c>
      <c r="K134" s="97"/>
      <c r="L134" s="97"/>
      <c r="M134" s="97"/>
      <c r="N134" s="97"/>
      <c r="O134" s="110">
        <f t="shared" ref="O134:O136" si="47">SUM(L134:M134)</f>
        <v>0</v>
      </c>
      <c r="P134" s="99">
        <f t="shared" si="44"/>
        <v>18</v>
      </c>
      <c r="Q134" s="100">
        <f t="shared" si="45"/>
        <v>0.125</v>
      </c>
      <c r="R134" s="101" t="str">
        <f>IF(Q134="","",INDEX([1]Ocjena!$B$10:$B$15,MATCH(Q134,[1]Ocjena!$A$10:$A$15,1)))</f>
        <v>F</v>
      </c>
    </row>
    <row r="135" spans="1:18" s="102" customFormat="1" ht="15.75" thickBot="1" x14ac:dyDescent="0.3">
      <c r="A135" s="94">
        <f t="shared" ca="1" si="29"/>
        <v>125</v>
      </c>
      <c r="B135" s="95" t="str">
        <f ca="1">IF(displayID,INDEX(ID!$C$10:$C$182,Gradebook!A135),INDEX(ID!$B$10:$B$182,Gradebook!A135))</f>
        <v>Zečević Nataša</v>
      </c>
      <c r="C135" s="96" t="s">
        <v>240</v>
      </c>
      <c r="D135" s="97"/>
      <c r="E135" s="97"/>
      <c r="F135" s="97"/>
      <c r="G135" s="97">
        <v>10</v>
      </c>
      <c r="H135" s="97"/>
      <c r="I135" s="97"/>
      <c r="J135" s="98">
        <v>6</v>
      </c>
      <c r="K135" s="97"/>
      <c r="L135" s="97"/>
      <c r="M135" s="97"/>
      <c r="N135" s="97"/>
      <c r="O135" s="110">
        <f t="shared" si="47"/>
        <v>0</v>
      </c>
      <c r="P135" s="99">
        <f t="shared" si="44"/>
        <v>6</v>
      </c>
      <c r="Q135" s="100">
        <f t="shared" si="45"/>
        <v>4.1666666666666664E-2</v>
      </c>
      <c r="R135" s="101" t="str">
        <f>IF(Q135="","",INDEX([1]Ocjena!$B$10:$B$15,MATCH(Q135,[1]Ocjena!$A$10:$A$15,1)))</f>
        <v>F</v>
      </c>
    </row>
    <row r="136" spans="1:18" s="102" customFormat="1" ht="15.75" thickBot="1" x14ac:dyDescent="0.3">
      <c r="A136" s="94">
        <f t="shared" ca="1" si="29"/>
        <v>126</v>
      </c>
      <c r="B136" s="95" t="str">
        <f ca="1">IF(displayID,INDEX(ID!$C$10:$C$182,Gradebook!A136),INDEX(ID!$B$10:$B$182,Gradebook!A136))</f>
        <v>Filipović Nikolina</v>
      </c>
      <c r="C136" s="96" t="s">
        <v>241</v>
      </c>
      <c r="D136" s="97"/>
      <c r="E136" s="97"/>
      <c r="F136" s="97"/>
      <c r="G136" s="97"/>
      <c r="H136" s="97"/>
      <c r="I136" s="97"/>
      <c r="J136" s="98">
        <f t="shared" ref="J136" si="48">SUM(G136:H136)+0+0+0</f>
        <v>0</v>
      </c>
      <c r="K136" s="97"/>
      <c r="L136" s="97"/>
      <c r="M136" s="97"/>
      <c r="N136" s="97"/>
      <c r="O136" s="110">
        <f t="shared" si="47"/>
        <v>0</v>
      </c>
      <c r="P136" s="99">
        <f t="shared" si="44"/>
        <v>0</v>
      </c>
      <c r="Q136" s="100" t="str">
        <f t="shared" si="45"/>
        <v/>
      </c>
      <c r="R136" s="101" t="str">
        <f>IF(Q136="","",INDEX([1]Ocjena!$B$10:$B$15,MATCH(Q136,[1]Ocjena!$A$10:$A$15,1)))</f>
        <v/>
      </c>
    </row>
    <row r="137" spans="1:18" s="102" customFormat="1" ht="15.75" thickBot="1" x14ac:dyDescent="0.3">
      <c r="A137" s="94">
        <f t="shared" ca="1" si="29"/>
        <v>127</v>
      </c>
      <c r="B137" s="95" t="str">
        <f ca="1">IF(displayID,INDEX(ID!$C$10:$C$182,Gradebook!A137),INDEX(ID!$B$10:$B$182,Gradebook!A137))</f>
        <v>Dedić Kristina</v>
      </c>
      <c r="C137" s="96" t="s">
        <v>242</v>
      </c>
      <c r="D137" s="97"/>
      <c r="E137" s="97"/>
      <c r="F137" s="97"/>
      <c r="G137" s="97">
        <v>22</v>
      </c>
      <c r="H137" s="97"/>
      <c r="I137" s="97"/>
      <c r="J137" s="98">
        <f t="shared" ref="J137:J139" si="49">SUM(G137:H137)+0+0+0</f>
        <v>22</v>
      </c>
      <c r="K137" s="97"/>
      <c r="L137" s="97"/>
      <c r="M137" s="97"/>
      <c r="N137" s="97"/>
      <c r="O137" s="110">
        <f t="shared" ref="O137" si="50">SUM(L137:M137)</f>
        <v>0</v>
      </c>
      <c r="P137" s="99">
        <f t="shared" si="44"/>
        <v>22</v>
      </c>
      <c r="Q137" s="100">
        <f t="shared" si="45"/>
        <v>0.15277777777777779</v>
      </c>
      <c r="R137" s="101" t="str">
        <f>IF(Q137="","",INDEX([1]Ocjena!$B$10:$B$15,MATCH(Q137,[1]Ocjena!$A$10:$A$15,1)))</f>
        <v>F</v>
      </c>
    </row>
    <row r="138" spans="1:18" s="102" customFormat="1" ht="15.75" thickBot="1" x14ac:dyDescent="0.3">
      <c r="A138" s="94">
        <f t="shared" ca="1" si="29"/>
        <v>128</v>
      </c>
      <c r="B138" s="95" t="str">
        <f ca="1">IF(displayID,INDEX(ID!$C$10:$C$182,Gradebook!A138),INDEX(ID!$B$10:$B$182,Gradebook!A138))</f>
        <v>Cicmil Miloš</v>
      </c>
      <c r="C138" s="96" t="s">
        <v>243</v>
      </c>
      <c r="D138" s="97"/>
      <c r="E138" s="97"/>
      <c r="F138" s="97"/>
      <c r="G138" s="97">
        <v>24</v>
      </c>
      <c r="H138" s="97"/>
      <c r="I138" s="97"/>
      <c r="J138" s="98">
        <f t="shared" si="49"/>
        <v>24</v>
      </c>
      <c r="K138" s="97"/>
      <c r="L138" s="97"/>
      <c r="M138" s="97"/>
      <c r="N138" s="97"/>
      <c r="O138" s="110">
        <v>36</v>
      </c>
      <c r="P138" s="99">
        <f t="shared" si="44"/>
        <v>60</v>
      </c>
      <c r="Q138" s="100">
        <f t="shared" si="45"/>
        <v>0.41666666666666669</v>
      </c>
      <c r="R138" s="114" t="s">
        <v>6</v>
      </c>
    </row>
    <row r="139" spans="1:18" s="102" customFormat="1" ht="15.75" thickBot="1" x14ac:dyDescent="0.3">
      <c r="A139" s="94">
        <f t="shared" ca="1" si="29"/>
        <v>129</v>
      </c>
      <c r="B139" s="95" t="str">
        <f ca="1">IF(displayID,INDEX(ID!$C$10:$C$182,Gradebook!A139),INDEX(ID!$B$10:$B$182,Gradebook!A139))</f>
        <v>Vukadinović Vuk</v>
      </c>
      <c r="C139" s="96" t="s">
        <v>111</v>
      </c>
      <c r="D139" s="97"/>
      <c r="E139" s="97"/>
      <c r="F139" s="97"/>
      <c r="G139" s="97"/>
      <c r="H139" s="97"/>
      <c r="I139" s="97"/>
      <c r="J139" s="98">
        <f t="shared" si="49"/>
        <v>0</v>
      </c>
      <c r="K139" s="97"/>
      <c r="L139" s="97"/>
      <c r="M139" s="97"/>
      <c r="N139" s="97"/>
      <c r="O139" s="110">
        <f t="shared" ref="O139" si="51">SUM(L139:M139)</f>
        <v>0</v>
      </c>
      <c r="P139" s="99">
        <f t="shared" si="44"/>
        <v>0</v>
      </c>
      <c r="Q139" s="100" t="str">
        <f t="shared" si="45"/>
        <v/>
      </c>
      <c r="R139" s="101" t="str">
        <f>IF(Q139="","",INDEX([1]Ocjena!$B$10:$B$15,MATCH(Q139,[1]Ocjena!$A$10:$A$15,1)))</f>
        <v/>
      </c>
    </row>
    <row r="140" spans="1:18" s="102" customFormat="1" ht="15.75" thickBot="1" x14ac:dyDescent="0.3">
      <c r="A140" s="94">
        <f t="shared" ca="1" si="29"/>
        <v>130</v>
      </c>
      <c r="B140" s="95" t="str">
        <f ca="1">IF(displayID,INDEX(ID!$C$10:$C$182,Gradebook!A140),INDEX(ID!$B$10:$B$182,Gradebook!A140))</f>
        <v>Radulović Danijela</v>
      </c>
      <c r="C140" s="96" t="s">
        <v>244</v>
      </c>
      <c r="D140" s="97"/>
      <c r="E140" s="97"/>
      <c r="F140" s="97"/>
      <c r="G140" s="97">
        <v>18</v>
      </c>
      <c r="H140" s="97"/>
      <c r="I140" s="97"/>
      <c r="J140" s="98">
        <v>20</v>
      </c>
      <c r="K140" s="97"/>
      <c r="L140" s="97"/>
      <c r="M140" s="97"/>
      <c r="N140" s="97"/>
      <c r="O140" s="110">
        <v>20</v>
      </c>
      <c r="P140" s="99">
        <f t="shared" si="44"/>
        <v>40</v>
      </c>
      <c r="Q140" s="100">
        <f t="shared" si="45"/>
        <v>0.27777777777777779</v>
      </c>
      <c r="R140" s="101" t="str">
        <f>IF(Q140="","",INDEX([1]Ocjena!$B$10:$B$15,MATCH(Q140,[1]Ocjena!$A$10:$A$15,1)))</f>
        <v>F</v>
      </c>
    </row>
    <row r="141" spans="1:18" s="102" customFormat="1" ht="15.75" thickBot="1" x14ac:dyDescent="0.3">
      <c r="A141" s="94">
        <f t="shared" ca="1" si="29"/>
        <v>131</v>
      </c>
      <c r="B141" s="95" t="str">
        <f ca="1">IF(displayID,INDEX(ID!$C$10:$C$182,Gradebook!A141),INDEX(ID!$B$10:$B$182,Gradebook!A141))</f>
        <v>Hasanagić Dženan</v>
      </c>
      <c r="C141" s="96" t="s">
        <v>245</v>
      </c>
      <c r="D141" s="97"/>
      <c r="E141" s="97"/>
      <c r="F141" s="97"/>
      <c r="G141" s="97">
        <v>0</v>
      </c>
      <c r="H141" s="97"/>
      <c r="I141" s="97"/>
      <c r="J141" s="98">
        <v>0</v>
      </c>
      <c r="K141" s="97"/>
      <c r="L141" s="97"/>
      <c r="M141" s="97"/>
      <c r="N141" s="97"/>
      <c r="O141" s="110">
        <v>12</v>
      </c>
      <c r="P141" s="99">
        <f t="shared" si="44"/>
        <v>12</v>
      </c>
      <c r="Q141" s="100">
        <f t="shared" si="45"/>
        <v>8.3333333333333329E-2</v>
      </c>
      <c r="R141" s="101" t="str">
        <f>IF(Q141="","",INDEX([1]Ocjena!$B$10:$B$15,MATCH(Q141,[1]Ocjena!$A$10:$A$15,1)))</f>
        <v>F</v>
      </c>
    </row>
    <row r="142" spans="1:18" s="102" customFormat="1" ht="15.75" thickBot="1" x14ac:dyDescent="0.3">
      <c r="A142" s="94">
        <f t="shared" ca="1" si="29"/>
        <v>132</v>
      </c>
      <c r="B142" s="95" t="str">
        <f ca="1">IF(displayID,INDEX(ID!$C$10:$C$182,Gradebook!A142),INDEX(ID!$B$10:$B$182,Gradebook!A142))</f>
        <v>Berišaj Marina</v>
      </c>
      <c r="C142" s="96" t="s">
        <v>246</v>
      </c>
      <c r="D142" s="97"/>
      <c r="E142" s="97"/>
      <c r="F142" s="97"/>
      <c r="G142" s="97"/>
      <c r="H142" s="97"/>
      <c r="I142" s="97"/>
      <c r="J142" s="98">
        <v>22</v>
      </c>
      <c r="K142" s="97"/>
      <c r="L142" s="97"/>
      <c r="M142" s="97"/>
      <c r="N142" s="97"/>
      <c r="O142" s="110">
        <f t="shared" ref="O142" si="52">SUM(L142:M142)</f>
        <v>0</v>
      </c>
      <c r="P142" s="99">
        <f t="shared" si="44"/>
        <v>22</v>
      </c>
      <c r="Q142" s="100">
        <f t="shared" si="45"/>
        <v>0.22916666666666666</v>
      </c>
      <c r="R142" s="101" t="str">
        <f>IF(Q142="","",INDEX([1]Ocjena!$B$10:$B$15,MATCH(Q142,[1]Ocjena!$A$10:$A$15,1)))</f>
        <v>F</v>
      </c>
    </row>
    <row r="143" spans="1:18" s="102" customFormat="1" ht="15.75" thickBot="1" x14ac:dyDescent="0.3">
      <c r="A143" s="94">
        <f t="shared" ca="1" si="29"/>
        <v>133</v>
      </c>
      <c r="B143" s="95" t="str">
        <f ca="1">IF(displayID,INDEX(ID!$C$10:$C$182,Gradebook!A143),INDEX(ID!$B$10:$B$182,Gradebook!A143))</f>
        <v>Pejović Vesna</v>
      </c>
      <c r="C143" s="96" t="s">
        <v>247</v>
      </c>
      <c r="D143" s="97"/>
      <c r="E143" s="97"/>
      <c r="F143" s="97"/>
      <c r="G143" s="97">
        <v>18</v>
      </c>
      <c r="H143" s="97"/>
      <c r="I143" s="97"/>
      <c r="J143" s="98">
        <v>24</v>
      </c>
      <c r="K143" s="97"/>
      <c r="L143" s="97"/>
      <c r="M143" s="97"/>
      <c r="N143" s="97"/>
      <c r="O143" s="110">
        <v>26</v>
      </c>
      <c r="P143" s="99">
        <f t="shared" si="44"/>
        <v>50</v>
      </c>
      <c r="Q143" s="100">
        <f t="shared" si="45"/>
        <v>0.34722222222222221</v>
      </c>
      <c r="R143" s="114" t="s">
        <v>57</v>
      </c>
    </row>
    <row r="144" spans="1:18" s="102" customFormat="1" ht="15.75" thickBot="1" x14ac:dyDescent="0.3">
      <c r="A144" s="94">
        <f t="shared" ca="1" si="29"/>
        <v>134</v>
      </c>
      <c r="B144" s="95" t="str">
        <f ca="1">IF(displayID,INDEX(ID!$C$10:$C$182,Gradebook!A144),INDEX(ID!$B$10:$B$182,Gradebook!A144))</f>
        <v>Martinić Biljana</v>
      </c>
      <c r="C144" s="96" t="s">
        <v>112</v>
      </c>
      <c r="D144" s="97"/>
      <c r="E144" s="97"/>
      <c r="F144" s="97"/>
      <c r="G144" s="97"/>
      <c r="H144" s="97"/>
      <c r="I144" s="97"/>
      <c r="J144" s="98">
        <v>12</v>
      </c>
      <c r="K144" s="97"/>
      <c r="L144" s="97"/>
      <c r="M144" s="97"/>
      <c r="N144" s="97"/>
      <c r="O144" s="110">
        <f t="shared" ref="O144:O148" si="53">SUM(L144:M144)</f>
        <v>0</v>
      </c>
      <c r="P144" s="99">
        <f t="shared" si="44"/>
        <v>12</v>
      </c>
      <c r="Q144" s="100">
        <f t="shared" si="45"/>
        <v>0.125</v>
      </c>
      <c r="R144" s="101" t="str">
        <f>IF(Q144="","",INDEX([1]Ocjena!$B$10:$B$15,MATCH(Q144,[1]Ocjena!$A$10:$A$15,1)))</f>
        <v>F</v>
      </c>
    </row>
    <row r="145" spans="1:18" s="102" customFormat="1" ht="15.75" thickBot="1" x14ac:dyDescent="0.3">
      <c r="A145" s="94">
        <f t="shared" ca="1" si="29"/>
        <v>135</v>
      </c>
      <c r="B145" s="95" t="str">
        <f ca="1">IF(displayID,INDEX(ID!$C$10:$C$182,Gradebook!A145),INDEX(ID!$B$10:$B$182,Gradebook!A145))</f>
        <v>Šagi Monika</v>
      </c>
      <c r="C145" s="96" t="s">
        <v>248</v>
      </c>
      <c r="D145" s="97"/>
      <c r="E145" s="97"/>
      <c r="F145" s="97"/>
      <c r="G145" s="97">
        <v>0</v>
      </c>
      <c r="H145" s="97"/>
      <c r="I145" s="97"/>
      <c r="J145" s="98">
        <v>0</v>
      </c>
      <c r="K145" s="97"/>
      <c r="L145" s="97"/>
      <c r="M145" s="97"/>
      <c r="N145" s="97"/>
      <c r="O145" s="110">
        <v>28</v>
      </c>
      <c r="P145" s="99">
        <f t="shared" si="44"/>
        <v>28</v>
      </c>
      <c r="Q145" s="100">
        <f t="shared" si="45"/>
        <v>0.19444444444444445</v>
      </c>
      <c r="R145" s="101" t="str">
        <f>IF(Q145="","",INDEX([1]Ocjena!$B$10:$B$15,MATCH(Q145,[1]Ocjena!$A$10:$A$15,1)))</f>
        <v>F</v>
      </c>
    </row>
    <row r="146" spans="1:18" s="102" customFormat="1" ht="15.75" thickBot="1" x14ac:dyDescent="0.3">
      <c r="A146" s="94">
        <f t="shared" ca="1" si="29"/>
        <v>136</v>
      </c>
      <c r="B146" s="95" t="str">
        <f ca="1">IF(displayID,INDEX(ID!$C$10:$C$182,Gradebook!A146),INDEX(ID!$B$10:$B$182,Gradebook!A146))</f>
        <v>Krgović Stefan</v>
      </c>
      <c r="C146" s="96" t="s">
        <v>40</v>
      </c>
      <c r="D146" s="97"/>
      <c r="E146" s="97"/>
      <c r="F146" s="97"/>
      <c r="G146" s="97"/>
      <c r="H146" s="97"/>
      <c r="I146" s="97"/>
      <c r="J146" s="98">
        <v>12</v>
      </c>
      <c r="K146" s="97"/>
      <c r="L146" s="97"/>
      <c r="M146" s="97"/>
      <c r="N146" s="97"/>
      <c r="O146" s="110">
        <f t="shared" si="53"/>
        <v>0</v>
      </c>
      <c r="P146" s="99">
        <f t="shared" si="44"/>
        <v>12</v>
      </c>
      <c r="Q146" s="100">
        <f t="shared" si="45"/>
        <v>0.125</v>
      </c>
      <c r="R146" s="101" t="str">
        <f>IF(Q146="","",INDEX([1]Ocjena!$B$10:$B$15,MATCH(Q146,[1]Ocjena!$A$10:$A$15,1)))</f>
        <v>F</v>
      </c>
    </row>
    <row r="147" spans="1:18" s="102" customFormat="1" ht="15.75" thickBot="1" x14ac:dyDescent="0.3">
      <c r="A147" s="94">
        <f t="shared" ca="1" si="29"/>
        <v>137</v>
      </c>
      <c r="B147" s="95" t="str">
        <f ca="1">IF(displayID,INDEX(ID!$C$10:$C$182,Gradebook!A147),INDEX(ID!$B$10:$B$182,Gradebook!A147))</f>
        <v>Ćinćur Saša</v>
      </c>
      <c r="C147" s="96" t="s">
        <v>249</v>
      </c>
      <c r="D147" s="97"/>
      <c r="E147" s="97"/>
      <c r="F147" s="97"/>
      <c r="G147" s="97">
        <v>0</v>
      </c>
      <c r="H147" s="97"/>
      <c r="I147" s="97"/>
      <c r="J147" s="98">
        <v>0</v>
      </c>
      <c r="K147" s="97"/>
      <c r="L147" s="97"/>
      <c r="M147" s="97"/>
      <c r="N147" s="97"/>
      <c r="O147" s="110">
        <v>16</v>
      </c>
      <c r="P147" s="99">
        <f t="shared" si="44"/>
        <v>16</v>
      </c>
      <c r="Q147" s="100">
        <f t="shared" si="45"/>
        <v>0.1111111111111111</v>
      </c>
      <c r="R147" s="101" t="str">
        <f>IF(Q147="","",INDEX([1]Ocjena!$B$10:$B$15,MATCH(Q147,[1]Ocjena!$A$10:$A$15,1)))</f>
        <v>F</v>
      </c>
    </row>
    <row r="148" spans="1:18" s="102" customFormat="1" ht="15.75" thickBot="1" x14ac:dyDescent="0.3">
      <c r="A148" s="94">
        <f t="shared" ca="1" si="29"/>
        <v>138</v>
      </c>
      <c r="B148" s="95" t="str">
        <f ca="1">IF(displayID,INDEX(ID!$C$10:$C$182,Gradebook!A148),INDEX(ID!$B$10:$B$182,Gradebook!A148))</f>
        <v>Nikčević Peko</v>
      </c>
      <c r="C148" s="96" t="s">
        <v>250</v>
      </c>
      <c r="D148" s="97"/>
      <c r="E148" s="97"/>
      <c r="F148" s="97"/>
      <c r="G148" s="97">
        <v>8</v>
      </c>
      <c r="H148" s="97"/>
      <c r="I148" s="97"/>
      <c r="J148" s="98">
        <f t="shared" ref="J148" si="54">SUM(G148:H148)+0+0+0</f>
        <v>8</v>
      </c>
      <c r="K148" s="97"/>
      <c r="L148" s="97"/>
      <c r="M148" s="97"/>
      <c r="N148" s="97"/>
      <c r="O148" s="110">
        <f t="shared" si="53"/>
        <v>0</v>
      </c>
      <c r="P148" s="99">
        <f t="shared" si="44"/>
        <v>8</v>
      </c>
      <c r="Q148" s="100">
        <f t="shared" si="45"/>
        <v>5.5555555555555552E-2</v>
      </c>
      <c r="R148" s="101" t="str">
        <f>IF(Q148="","",INDEX([1]Ocjena!$B$10:$B$15,MATCH(Q148,[1]Ocjena!$A$10:$A$15,1)))</f>
        <v>F</v>
      </c>
    </row>
    <row r="149" spans="1:18" s="102" customFormat="1" ht="15.75" thickBot="1" x14ac:dyDescent="0.3">
      <c r="A149" s="94">
        <f t="shared" ca="1" si="29"/>
        <v>139</v>
      </c>
      <c r="B149" s="95" t="str">
        <f ca="1">IF(displayID,INDEX(ID!$C$10:$C$182,Gradebook!A149),INDEX(ID!$B$10:$B$182,Gradebook!A149))</f>
        <v>Kekić Maja</v>
      </c>
      <c r="C149" s="96" t="s">
        <v>251</v>
      </c>
      <c r="D149" s="97"/>
      <c r="E149" s="97"/>
      <c r="F149" s="97"/>
      <c r="G149" s="97">
        <v>0</v>
      </c>
      <c r="H149" s="97"/>
      <c r="I149" s="97"/>
      <c r="J149" s="98">
        <v>0</v>
      </c>
      <c r="K149" s="97"/>
      <c r="L149" s="97"/>
      <c r="M149" s="97"/>
      <c r="N149" s="97"/>
      <c r="O149" s="110">
        <v>32</v>
      </c>
      <c r="P149" s="99">
        <f t="shared" si="44"/>
        <v>32</v>
      </c>
      <c r="Q149" s="100">
        <f t="shared" si="45"/>
        <v>0.22222222222222221</v>
      </c>
      <c r="R149" s="101" t="str">
        <f>IF(Q149="","",INDEX([1]Ocjena!$B$10:$B$15,MATCH(Q149,[1]Ocjena!$A$10:$A$15,1)))</f>
        <v>F</v>
      </c>
    </row>
    <row r="150" spans="1:18" s="102" customFormat="1" ht="15.75" thickBot="1" x14ac:dyDescent="0.3">
      <c r="A150" s="94">
        <f t="shared" ca="1" si="29"/>
        <v>140</v>
      </c>
      <c r="B150" s="95" t="str">
        <f ca="1">IF(displayID,INDEX(ID!$C$10:$C$182,Gradebook!A150),INDEX(ID!$B$10:$B$182,Gradebook!A150))</f>
        <v>Strugar Darija</v>
      </c>
      <c r="C150" s="96" t="s">
        <v>41</v>
      </c>
      <c r="D150" s="97"/>
      <c r="E150" s="97"/>
      <c r="F150" s="97"/>
      <c r="G150" s="97"/>
      <c r="H150" s="97"/>
      <c r="I150" s="97"/>
      <c r="J150" s="98">
        <v>10</v>
      </c>
      <c r="K150" s="97"/>
      <c r="L150" s="97"/>
      <c r="M150" s="97"/>
      <c r="N150" s="97"/>
      <c r="O150" s="110">
        <f t="shared" ref="O150" si="55">SUM(L150:M150)</f>
        <v>0</v>
      </c>
      <c r="P150" s="99">
        <f t="shared" si="44"/>
        <v>10</v>
      </c>
      <c r="Q150" s="100">
        <f t="shared" si="45"/>
        <v>0.10416666666666667</v>
      </c>
      <c r="R150" s="101" t="str">
        <f>IF(Q150="","",INDEX([1]Ocjena!$B$10:$B$15,MATCH(Q150,[1]Ocjena!$A$10:$A$15,1)))</f>
        <v>F</v>
      </c>
    </row>
    <row r="151" spans="1:18" s="102" customFormat="1" ht="15.75" thickBot="1" x14ac:dyDescent="0.3">
      <c r="A151" s="94">
        <f t="shared" ca="1" si="29"/>
        <v>141</v>
      </c>
      <c r="B151" s="95" t="str">
        <f ca="1">IF(displayID,INDEX(ID!$C$10:$C$182,Gradebook!A151),INDEX(ID!$B$10:$B$182,Gradebook!A151))</f>
        <v>Jovanović Maja</v>
      </c>
      <c r="C151" s="96" t="s">
        <v>252</v>
      </c>
      <c r="D151" s="97"/>
      <c r="E151" s="97"/>
      <c r="F151" s="97"/>
      <c r="G151" s="97"/>
      <c r="H151" s="97"/>
      <c r="I151" s="97"/>
      <c r="J151" s="98">
        <f t="shared" ref="J151" si="56">SUM(G151:H151)+0+0+0</f>
        <v>0</v>
      </c>
      <c r="K151" s="97"/>
      <c r="L151" s="97"/>
      <c r="M151" s="97"/>
      <c r="N151" s="97"/>
      <c r="O151" s="110">
        <f t="shared" ref="O151:O153" si="57">SUM(L151:M151)</f>
        <v>0</v>
      </c>
      <c r="P151" s="99">
        <f t="shared" si="44"/>
        <v>0</v>
      </c>
      <c r="Q151" s="100" t="str">
        <f t="shared" si="45"/>
        <v/>
      </c>
      <c r="R151" s="101" t="str">
        <f>IF(Q151="","",INDEX([1]Ocjena!$B$10:$B$15,MATCH(Q151,[1]Ocjena!$A$10:$A$15,1)))</f>
        <v/>
      </c>
    </row>
    <row r="152" spans="1:18" s="102" customFormat="1" ht="15.75" thickBot="1" x14ac:dyDescent="0.3">
      <c r="A152" s="94">
        <f t="shared" ca="1" si="29"/>
        <v>142</v>
      </c>
      <c r="B152" s="95" t="str">
        <f ca="1">IF(displayID,INDEX(ID!$C$10:$C$182,Gradebook!A152),INDEX(ID!$B$10:$B$182,Gradebook!A152))</f>
        <v>Đurović Anđela</v>
      </c>
      <c r="C152" s="96" t="s">
        <v>113</v>
      </c>
      <c r="D152" s="97"/>
      <c r="E152" s="97"/>
      <c r="F152" s="97"/>
      <c r="G152" s="97">
        <v>14</v>
      </c>
      <c r="H152" s="97"/>
      <c r="I152" s="97"/>
      <c r="J152" s="98">
        <v>16</v>
      </c>
      <c r="K152" s="97"/>
      <c r="L152" s="97"/>
      <c r="M152" s="97"/>
      <c r="N152" s="97"/>
      <c r="O152" s="110">
        <f t="shared" si="57"/>
        <v>0</v>
      </c>
      <c r="P152" s="99">
        <f t="shared" ref="P152:P178" si="58">SUM(D152,J152,O152)</f>
        <v>16</v>
      </c>
      <c r="Q152" s="100">
        <f t="shared" ref="Q152:Q178" si="59">IF(SUM(D152:O152)=0,"",$Q$8+P152/(SUMIF(D152:O152,"&lt;&gt;",$D$8:$O$8)-SUMIF(D152:O152,"=E",$D$8:$O$8)))</f>
        <v>0.1111111111111111</v>
      </c>
      <c r="R152" s="101" t="str">
        <f>IF(Q152="","",INDEX([1]Ocjena!$B$10:$B$15,MATCH(Q152,[1]Ocjena!$A$10:$A$15,1)))</f>
        <v>F</v>
      </c>
    </row>
    <row r="153" spans="1:18" s="102" customFormat="1" ht="15.75" thickBot="1" x14ac:dyDescent="0.3">
      <c r="A153" s="94">
        <f t="shared" ca="1" si="29"/>
        <v>143</v>
      </c>
      <c r="B153" s="95" t="str">
        <f ca="1">IF(displayID,INDEX(ID!$C$10:$C$182,Gradebook!A153),INDEX(ID!$B$10:$B$182,Gradebook!A153))</f>
        <v>Miranović Jovana</v>
      </c>
      <c r="C153" s="96" t="s">
        <v>253</v>
      </c>
      <c r="D153" s="97"/>
      <c r="E153" s="97"/>
      <c r="F153" s="97"/>
      <c r="G153" s="97"/>
      <c r="H153" s="97"/>
      <c r="I153" s="97"/>
      <c r="J153" s="98">
        <v>22</v>
      </c>
      <c r="K153" s="97"/>
      <c r="L153" s="97"/>
      <c r="M153" s="97"/>
      <c r="N153" s="97"/>
      <c r="O153" s="110">
        <f t="shared" si="57"/>
        <v>0</v>
      </c>
      <c r="P153" s="99">
        <f t="shared" si="58"/>
        <v>22</v>
      </c>
      <c r="Q153" s="100">
        <f t="shared" si="59"/>
        <v>0.22916666666666666</v>
      </c>
      <c r="R153" s="101" t="str">
        <f>IF(Q153="","",INDEX([1]Ocjena!$B$10:$B$15,MATCH(Q153,[1]Ocjena!$A$10:$A$15,1)))</f>
        <v>F</v>
      </c>
    </row>
    <row r="154" spans="1:18" s="102" customFormat="1" ht="15.75" thickBot="1" x14ac:dyDescent="0.3">
      <c r="A154" s="94">
        <f t="shared" ca="1" si="29"/>
        <v>144</v>
      </c>
      <c r="B154" s="95" t="str">
        <f ca="1">IF(displayID,INDEX(ID!$C$10:$C$182,Gradebook!A154),INDEX(ID!$B$10:$B$182,Gradebook!A154))</f>
        <v>Vučević Jelena</v>
      </c>
      <c r="C154" s="96" t="s">
        <v>42</v>
      </c>
      <c r="D154" s="97"/>
      <c r="E154" s="97"/>
      <c r="F154" s="97"/>
      <c r="G154" s="97">
        <v>0</v>
      </c>
      <c r="H154" s="97"/>
      <c r="I154" s="97"/>
      <c r="J154" s="98">
        <v>0</v>
      </c>
      <c r="K154" s="97"/>
      <c r="L154" s="97"/>
      <c r="M154" s="97"/>
      <c r="N154" s="97"/>
      <c r="O154" s="110">
        <v>24</v>
      </c>
      <c r="P154" s="99">
        <f t="shared" si="58"/>
        <v>24</v>
      </c>
      <c r="Q154" s="100">
        <f t="shared" si="59"/>
        <v>0.16666666666666666</v>
      </c>
      <c r="R154" s="101" t="str">
        <f>IF(Q154="","",INDEX([1]Ocjena!$B$10:$B$15,MATCH(Q154,[1]Ocjena!$A$10:$A$15,1)))</f>
        <v>F</v>
      </c>
    </row>
    <row r="155" spans="1:18" s="102" customFormat="1" ht="15.75" thickBot="1" x14ac:dyDescent="0.3">
      <c r="A155" s="94">
        <f t="shared" ca="1" si="29"/>
        <v>145</v>
      </c>
      <c r="B155" s="95" t="str">
        <f ca="1">IF(displayID,INDEX(ID!$C$10:$C$182,Gradebook!A155),INDEX(ID!$B$10:$B$182,Gradebook!A155))</f>
        <v>Drobnjak Miljan</v>
      </c>
      <c r="C155" s="96" t="s">
        <v>254</v>
      </c>
      <c r="D155" s="97"/>
      <c r="E155" s="97"/>
      <c r="F155" s="97"/>
      <c r="G155" s="97">
        <v>0</v>
      </c>
      <c r="H155" s="97"/>
      <c r="I155" s="97"/>
      <c r="J155" s="98">
        <v>0</v>
      </c>
      <c r="K155" s="97"/>
      <c r="L155" s="97"/>
      <c r="M155" s="97"/>
      <c r="N155" s="97"/>
      <c r="O155" s="110">
        <v>12</v>
      </c>
      <c r="P155" s="99">
        <f t="shared" si="58"/>
        <v>12</v>
      </c>
      <c r="Q155" s="100">
        <f t="shared" si="59"/>
        <v>8.3333333333333329E-2</v>
      </c>
      <c r="R155" s="101" t="str">
        <f>IF(Q155="","",INDEX([1]Ocjena!$B$10:$B$15,MATCH(Q155,[1]Ocjena!$A$10:$A$15,1)))</f>
        <v>F</v>
      </c>
    </row>
    <row r="156" spans="1:18" s="102" customFormat="1" ht="15.75" thickBot="1" x14ac:dyDescent="0.3">
      <c r="A156" s="94">
        <f t="shared" ca="1" si="29"/>
        <v>146</v>
      </c>
      <c r="B156" s="95" t="str">
        <f ca="1">IF(displayID,INDEX(ID!$C$10:$C$182,Gradebook!A156),INDEX(ID!$B$10:$B$182,Gradebook!A156))</f>
        <v>Premović Nina</v>
      </c>
      <c r="C156" s="96" t="s">
        <v>255</v>
      </c>
      <c r="D156" s="97"/>
      <c r="E156" s="97"/>
      <c r="F156" s="97"/>
      <c r="G156" s="97">
        <v>0</v>
      </c>
      <c r="H156" s="97"/>
      <c r="I156" s="97"/>
      <c r="J156" s="98">
        <v>0</v>
      </c>
      <c r="K156" s="97"/>
      <c r="L156" s="97"/>
      <c r="M156" s="97"/>
      <c r="N156" s="97"/>
      <c r="O156" s="110">
        <v>52</v>
      </c>
      <c r="P156" s="99">
        <f t="shared" si="58"/>
        <v>52</v>
      </c>
      <c r="Q156" s="100">
        <f t="shared" si="59"/>
        <v>0.3611111111111111</v>
      </c>
      <c r="R156" s="114" t="s">
        <v>57</v>
      </c>
    </row>
    <row r="157" spans="1:18" s="102" customFormat="1" ht="15.75" thickBot="1" x14ac:dyDescent="0.3">
      <c r="A157" s="94">
        <f t="shared" ca="1" si="29"/>
        <v>147</v>
      </c>
      <c r="B157" s="95" t="str">
        <f ca="1">IF(displayID,INDEX(ID!$C$10:$C$182,Gradebook!A157),INDEX(ID!$B$10:$B$182,Gradebook!A157))</f>
        <v>Mumović Dunja</v>
      </c>
      <c r="C157" s="96" t="s">
        <v>256</v>
      </c>
      <c r="D157" s="97"/>
      <c r="E157" s="97"/>
      <c r="F157" s="97"/>
      <c r="G157" s="97">
        <v>4</v>
      </c>
      <c r="H157" s="97"/>
      <c r="I157" s="97"/>
      <c r="J157" s="98">
        <v>20</v>
      </c>
      <c r="K157" s="97"/>
      <c r="L157" s="97"/>
      <c r="M157" s="97"/>
      <c r="N157" s="97"/>
      <c r="O157" s="110">
        <v>12</v>
      </c>
      <c r="P157" s="99">
        <f t="shared" si="58"/>
        <v>32</v>
      </c>
      <c r="Q157" s="100">
        <f t="shared" si="59"/>
        <v>0.22222222222222221</v>
      </c>
      <c r="R157" s="101" t="str">
        <f>IF(Q157="","",INDEX([1]Ocjena!$B$10:$B$15,MATCH(Q157,[1]Ocjena!$A$10:$A$15,1)))</f>
        <v>F</v>
      </c>
    </row>
    <row r="158" spans="1:18" s="102" customFormat="1" ht="15.75" thickBot="1" x14ac:dyDescent="0.3">
      <c r="A158" s="94">
        <f t="shared" ca="1" si="29"/>
        <v>148</v>
      </c>
      <c r="B158" s="95" t="str">
        <f ca="1">IF(displayID,INDEX(ID!$C$10:$C$182,Gradebook!A158),INDEX(ID!$B$10:$B$182,Gradebook!A158))</f>
        <v>Veljić Kaća</v>
      </c>
      <c r="C158" s="96" t="s">
        <v>257</v>
      </c>
      <c r="D158" s="97"/>
      <c r="E158" s="97"/>
      <c r="F158" s="97"/>
      <c r="G158" s="97"/>
      <c r="H158" s="97"/>
      <c r="I158" s="97"/>
      <c r="J158" s="98">
        <v>0</v>
      </c>
      <c r="K158" s="97"/>
      <c r="L158" s="97"/>
      <c r="M158" s="97"/>
      <c r="N158" s="97"/>
      <c r="O158" s="110">
        <v>24</v>
      </c>
      <c r="P158" s="99">
        <f t="shared" si="58"/>
        <v>24</v>
      </c>
      <c r="Q158" s="100">
        <f t="shared" si="59"/>
        <v>0.25</v>
      </c>
      <c r="R158" s="101" t="str">
        <f>IF(Q158="","",INDEX([1]Ocjena!$B$10:$B$15,MATCH(Q158,[1]Ocjena!$A$10:$A$15,1)))</f>
        <v>F</v>
      </c>
    </row>
    <row r="159" spans="1:18" s="102" customFormat="1" ht="15.75" thickBot="1" x14ac:dyDescent="0.3">
      <c r="A159" s="94">
        <f t="shared" ca="1" si="29"/>
        <v>149</v>
      </c>
      <c r="B159" s="95" t="str">
        <f ca="1">IF(displayID,INDEX(ID!$C$10:$C$182,Gradebook!A159),INDEX(ID!$B$10:$B$182,Gradebook!A159))</f>
        <v>Minić Darko</v>
      </c>
      <c r="C159" s="96" t="s">
        <v>258</v>
      </c>
      <c r="D159" s="97"/>
      <c r="E159" s="97"/>
      <c r="F159" s="97"/>
      <c r="G159" s="97"/>
      <c r="H159" s="97"/>
      <c r="I159" s="97"/>
      <c r="J159" s="98">
        <f t="shared" ref="J159:J160" si="60">SUM(G159:H159)+0+0+0</f>
        <v>0</v>
      </c>
      <c r="K159" s="97"/>
      <c r="L159" s="97"/>
      <c r="M159" s="97"/>
      <c r="N159" s="97"/>
      <c r="O159" s="110">
        <v>32</v>
      </c>
      <c r="P159" s="99">
        <f t="shared" si="58"/>
        <v>32</v>
      </c>
      <c r="Q159" s="100">
        <f t="shared" si="59"/>
        <v>0.33333333333333331</v>
      </c>
      <c r="R159" s="101" t="str">
        <f>IF(Q159="","",INDEX([1]Ocjena!$B$10:$B$15,MATCH(Q159,[1]Ocjena!$A$10:$A$15,1)))</f>
        <v>F</v>
      </c>
    </row>
    <row r="160" spans="1:18" s="102" customFormat="1" ht="15.75" thickBot="1" x14ac:dyDescent="0.3">
      <c r="A160" s="94">
        <f t="shared" ca="1" si="29"/>
        <v>150</v>
      </c>
      <c r="B160" s="95" t="str">
        <f ca="1">IF(displayID,INDEX(ID!$C$10:$C$182,Gradebook!A160),INDEX(ID!$B$10:$B$182,Gradebook!A160))</f>
        <v>Stijepović Tamara</v>
      </c>
      <c r="C160" s="96" t="s">
        <v>259</v>
      </c>
      <c r="D160" s="97"/>
      <c r="E160" s="97"/>
      <c r="F160" s="97"/>
      <c r="G160" s="97"/>
      <c r="H160" s="97"/>
      <c r="I160" s="97"/>
      <c r="J160" s="98">
        <f t="shared" si="60"/>
        <v>0</v>
      </c>
      <c r="K160" s="97"/>
      <c r="L160" s="97"/>
      <c r="M160" s="97"/>
      <c r="N160" s="97"/>
      <c r="O160" s="110">
        <f t="shared" ref="O160:O163" si="61">SUM(L160:M160)</f>
        <v>0</v>
      </c>
      <c r="P160" s="99">
        <f t="shared" si="58"/>
        <v>0</v>
      </c>
      <c r="Q160" s="100" t="str">
        <f t="shared" si="59"/>
        <v/>
      </c>
      <c r="R160" s="101" t="str">
        <f>IF(Q160="","",INDEX([1]Ocjena!$B$10:$B$15,MATCH(Q160,[1]Ocjena!$A$10:$A$15,1)))</f>
        <v/>
      </c>
    </row>
    <row r="161" spans="1:18" s="102" customFormat="1" ht="15.75" thickBot="1" x14ac:dyDescent="0.3">
      <c r="A161" s="94">
        <f t="shared" ca="1" si="29"/>
        <v>151</v>
      </c>
      <c r="B161" s="95" t="str">
        <f ca="1">IF(displayID,INDEX(ID!$C$10:$C$182,Gradebook!A161),INDEX(ID!$B$10:$B$182,Gradebook!A161))</f>
        <v>Đuranović Jovana</v>
      </c>
      <c r="C161" s="96" t="s">
        <v>260</v>
      </c>
      <c r="D161" s="97"/>
      <c r="E161" s="97"/>
      <c r="F161" s="97"/>
      <c r="G161" s="97">
        <v>0</v>
      </c>
      <c r="H161" s="97"/>
      <c r="I161" s="97"/>
      <c r="J161" s="98">
        <v>0</v>
      </c>
      <c r="K161" s="97"/>
      <c r="L161" s="97"/>
      <c r="M161" s="97"/>
      <c r="N161" s="97"/>
      <c r="O161" s="110">
        <v>24</v>
      </c>
      <c r="P161" s="99">
        <f t="shared" si="58"/>
        <v>24</v>
      </c>
      <c r="Q161" s="100">
        <f t="shared" si="59"/>
        <v>0.16666666666666666</v>
      </c>
      <c r="R161" s="101" t="str">
        <f>IF(Q161="","",INDEX([1]Ocjena!$B$10:$B$15,MATCH(Q161,[1]Ocjena!$A$10:$A$15,1)))</f>
        <v>F</v>
      </c>
    </row>
    <row r="162" spans="1:18" s="102" customFormat="1" ht="15.75" thickBot="1" x14ac:dyDescent="0.3">
      <c r="A162" s="94">
        <f t="shared" ca="1" si="29"/>
        <v>152</v>
      </c>
      <c r="B162" s="95" t="str">
        <f ca="1">IF(displayID,INDEX(ID!$C$10:$C$182,Gradebook!A162),INDEX(ID!$B$10:$B$182,Gradebook!A162))</f>
        <v>Dajković Ivan</v>
      </c>
      <c r="C162" s="96" t="s">
        <v>261</v>
      </c>
      <c r="D162" s="97"/>
      <c r="E162" s="97"/>
      <c r="F162" s="97"/>
      <c r="G162" s="97">
        <v>0</v>
      </c>
      <c r="H162" s="97"/>
      <c r="I162" s="97"/>
      <c r="J162" s="98">
        <v>0</v>
      </c>
      <c r="K162" s="97"/>
      <c r="L162" s="97"/>
      <c r="M162" s="97"/>
      <c r="N162" s="97"/>
      <c r="O162" s="110">
        <v>16</v>
      </c>
      <c r="P162" s="99">
        <f t="shared" si="58"/>
        <v>16</v>
      </c>
      <c r="Q162" s="100">
        <f t="shared" si="59"/>
        <v>0.1111111111111111</v>
      </c>
      <c r="R162" s="101" t="str">
        <f>IF(Q162="","",INDEX([1]Ocjena!$B$10:$B$15,MATCH(Q162,[1]Ocjena!$A$10:$A$15,1)))</f>
        <v>F</v>
      </c>
    </row>
    <row r="163" spans="1:18" s="102" customFormat="1" ht="15.75" thickBot="1" x14ac:dyDescent="0.3">
      <c r="A163" s="94">
        <f t="shared" ca="1" si="29"/>
        <v>153</v>
      </c>
      <c r="B163" s="95" t="str">
        <f ca="1">IF(displayID,INDEX(ID!$C$10:$C$182,Gradebook!A163),INDEX(ID!$B$10:$B$182,Gradebook!A163))</f>
        <v>Brajović Ana</v>
      </c>
      <c r="C163" s="96" t="s">
        <v>262</v>
      </c>
      <c r="D163" s="97"/>
      <c r="E163" s="97"/>
      <c r="F163" s="97"/>
      <c r="G163" s="97">
        <v>10</v>
      </c>
      <c r="H163" s="97"/>
      <c r="I163" s="97"/>
      <c r="J163" s="98">
        <f t="shared" ref="J163:J178" si="62">SUM(G163:H163)+0+0+0</f>
        <v>10</v>
      </c>
      <c r="K163" s="97"/>
      <c r="L163" s="97"/>
      <c r="M163" s="97"/>
      <c r="N163" s="97"/>
      <c r="O163" s="110">
        <f t="shared" si="61"/>
        <v>0</v>
      </c>
      <c r="P163" s="99">
        <f t="shared" si="58"/>
        <v>10</v>
      </c>
      <c r="Q163" s="100">
        <f t="shared" si="59"/>
        <v>6.9444444444444448E-2</v>
      </c>
      <c r="R163" s="101" t="str">
        <f>IF(Q163="","",INDEX([1]Ocjena!$B$10:$B$15,MATCH(Q163,[1]Ocjena!$A$10:$A$15,1)))</f>
        <v>F</v>
      </c>
    </row>
    <row r="164" spans="1:18" s="102" customFormat="1" ht="15.75" thickBot="1" x14ac:dyDescent="0.3">
      <c r="A164" s="94">
        <f t="shared" ca="1" si="29"/>
        <v>154</v>
      </c>
      <c r="B164" s="95" t="str">
        <f ca="1">IF(displayID,INDEX(ID!$C$10:$C$182,Gradebook!A164),INDEX(ID!$B$10:$B$182,Gradebook!A164))</f>
        <v>Marković Gordana</v>
      </c>
      <c r="C164" s="96" t="s">
        <v>263</v>
      </c>
      <c r="D164" s="97"/>
      <c r="E164" s="97"/>
      <c r="F164" s="97"/>
      <c r="G164" s="97">
        <v>12</v>
      </c>
      <c r="H164" s="97"/>
      <c r="I164" s="97"/>
      <c r="J164" s="98">
        <f t="shared" si="62"/>
        <v>12</v>
      </c>
      <c r="K164" s="97"/>
      <c r="L164" s="97"/>
      <c r="M164" s="97"/>
      <c r="N164" s="97"/>
      <c r="O164" s="110">
        <v>28</v>
      </c>
      <c r="P164" s="99">
        <f t="shared" si="58"/>
        <v>40</v>
      </c>
      <c r="Q164" s="100">
        <f t="shared" si="59"/>
        <v>0.27777777777777779</v>
      </c>
      <c r="R164" s="101" t="str">
        <f>IF(Q164="","",INDEX([1]Ocjena!$B$10:$B$15,MATCH(Q164,[1]Ocjena!$A$10:$A$15,1)))</f>
        <v>F</v>
      </c>
    </row>
    <row r="165" spans="1:18" s="102" customFormat="1" ht="15.75" thickBot="1" x14ac:dyDescent="0.3">
      <c r="A165" s="94">
        <f t="shared" ca="1" si="29"/>
        <v>155</v>
      </c>
      <c r="B165" s="95" t="str">
        <f ca="1">IF(displayID,INDEX(ID!$C$10:$C$182,Gradebook!A165),INDEX(ID!$B$10:$B$182,Gradebook!A165))</f>
        <v>Banović Vera</v>
      </c>
      <c r="C165" s="96" t="s">
        <v>264</v>
      </c>
      <c r="D165" s="97"/>
      <c r="E165" s="97"/>
      <c r="F165" s="97"/>
      <c r="G165" s="97">
        <v>8</v>
      </c>
      <c r="H165" s="97"/>
      <c r="I165" s="97"/>
      <c r="J165" s="98">
        <v>16</v>
      </c>
      <c r="K165" s="97"/>
      <c r="L165" s="97"/>
      <c r="M165" s="97"/>
      <c r="N165" s="97"/>
      <c r="O165" s="110">
        <v>4</v>
      </c>
      <c r="P165" s="99">
        <f t="shared" si="58"/>
        <v>20</v>
      </c>
      <c r="Q165" s="100">
        <f t="shared" si="59"/>
        <v>0.1388888888888889</v>
      </c>
      <c r="R165" s="101" t="str">
        <f>IF(Q165="","",INDEX([1]Ocjena!$B$10:$B$15,MATCH(Q165,[1]Ocjena!$A$10:$A$15,1)))</f>
        <v>F</v>
      </c>
    </row>
    <row r="166" spans="1:18" s="102" customFormat="1" ht="15.75" thickBot="1" x14ac:dyDescent="0.3">
      <c r="A166" s="94">
        <f t="shared" ca="1" si="29"/>
        <v>156</v>
      </c>
      <c r="B166" s="95" t="str">
        <f ca="1">IF(displayID,INDEX(ID!$C$10:$C$182,Gradebook!A166),INDEX(ID!$B$10:$B$182,Gradebook!A166))</f>
        <v>Brnjada Dubravka</v>
      </c>
      <c r="C166" s="96" t="s">
        <v>404</v>
      </c>
      <c r="D166" s="97"/>
      <c r="E166" s="97"/>
      <c r="F166" s="97"/>
      <c r="G166" s="97"/>
      <c r="H166" s="97"/>
      <c r="I166" s="97"/>
      <c r="J166" s="98">
        <f t="shared" si="62"/>
        <v>0</v>
      </c>
      <c r="K166" s="97"/>
      <c r="L166" s="97"/>
      <c r="M166" s="97"/>
      <c r="N166" s="97"/>
      <c r="O166" s="110">
        <f t="shared" ref="O166:O173" si="63">SUM(L166:M166)</f>
        <v>0</v>
      </c>
      <c r="P166" s="99">
        <f t="shared" si="58"/>
        <v>0</v>
      </c>
      <c r="Q166" s="100" t="str">
        <f t="shared" si="59"/>
        <v/>
      </c>
      <c r="R166" s="101" t="str">
        <f>IF(Q166="","",INDEX([1]Ocjena!$B$10:$B$15,MATCH(Q166,[1]Ocjena!$A$10:$A$15,1)))</f>
        <v/>
      </c>
    </row>
    <row r="167" spans="1:18" s="102" customFormat="1" ht="15.75" thickBot="1" x14ac:dyDescent="0.3">
      <c r="A167" s="94">
        <f t="shared" ca="1" si="29"/>
        <v>157</v>
      </c>
      <c r="B167" s="95" t="str">
        <f ca="1">IF(displayID,INDEX(ID!$C$10:$C$182,Gradebook!A167),INDEX(ID!$B$10:$B$182,Gradebook!A167))</f>
        <v>Stožinić Mitar</v>
      </c>
      <c r="C167" s="96" t="s">
        <v>405</v>
      </c>
      <c r="D167" s="97"/>
      <c r="E167" s="97"/>
      <c r="F167" s="97"/>
      <c r="G167" s="97">
        <v>0</v>
      </c>
      <c r="H167" s="97"/>
      <c r="I167" s="97"/>
      <c r="J167" s="98">
        <v>0</v>
      </c>
      <c r="K167" s="97"/>
      <c r="L167" s="97"/>
      <c r="M167" s="97"/>
      <c r="N167" s="97"/>
      <c r="O167" s="110">
        <v>28</v>
      </c>
      <c r="P167" s="99">
        <f t="shared" si="58"/>
        <v>28</v>
      </c>
      <c r="Q167" s="100">
        <f t="shared" si="59"/>
        <v>0.19444444444444445</v>
      </c>
      <c r="R167" s="101" t="str">
        <f>IF(Q167="","",INDEX([1]Ocjena!$B$10:$B$15,MATCH(Q167,[1]Ocjena!$A$10:$A$15,1)))</f>
        <v>F</v>
      </c>
    </row>
    <row r="168" spans="1:18" s="102" customFormat="1" ht="15.75" thickBot="1" x14ac:dyDescent="0.3">
      <c r="A168" s="94">
        <f t="shared" ca="1" si="29"/>
        <v>158</v>
      </c>
      <c r="B168" s="95" t="str">
        <f ca="1">IF(displayID,INDEX(ID!$C$10:$C$182,Gradebook!A168),INDEX(ID!$B$10:$B$182,Gradebook!A168))</f>
        <v>Milović Milena</v>
      </c>
      <c r="C168" s="96" t="s">
        <v>265</v>
      </c>
      <c r="D168" s="97"/>
      <c r="E168" s="97"/>
      <c r="F168" s="97"/>
      <c r="G168" s="97"/>
      <c r="H168" s="97"/>
      <c r="I168" s="97"/>
      <c r="J168" s="98">
        <v>6</v>
      </c>
      <c r="K168" s="97"/>
      <c r="L168" s="97"/>
      <c r="M168" s="97"/>
      <c r="N168" s="97"/>
      <c r="O168" s="110">
        <f t="shared" si="63"/>
        <v>0</v>
      </c>
      <c r="P168" s="99">
        <f t="shared" si="58"/>
        <v>6</v>
      </c>
      <c r="Q168" s="100">
        <f t="shared" si="59"/>
        <v>6.25E-2</v>
      </c>
      <c r="R168" s="101" t="str">
        <f>IF(Q168="","",INDEX([1]Ocjena!$B$10:$B$15,MATCH(Q168,[1]Ocjena!$A$10:$A$15,1)))</f>
        <v>F</v>
      </c>
    </row>
    <row r="169" spans="1:18" s="102" customFormat="1" ht="15.75" thickBot="1" x14ac:dyDescent="0.3">
      <c r="A169" s="94">
        <f t="shared" ca="1" si="29"/>
        <v>159</v>
      </c>
      <c r="B169" s="95" t="str">
        <f ca="1">IF(displayID,INDEX(ID!$C$10:$C$182,Gradebook!A169),INDEX(ID!$B$10:$B$182,Gradebook!A169))</f>
        <v>Todorović Ivana</v>
      </c>
      <c r="C169" s="96" t="s">
        <v>266</v>
      </c>
      <c r="D169" s="97"/>
      <c r="E169" s="97"/>
      <c r="F169" s="97"/>
      <c r="G169" s="97">
        <v>0</v>
      </c>
      <c r="H169" s="97"/>
      <c r="I169" s="97"/>
      <c r="J169" s="98">
        <v>0</v>
      </c>
      <c r="K169" s="97"/>
      <c r="L169" s="97"/>
      <c r="M169" s="97"/>
      <c r="N169" s="97"/>
      <c r="O169" s="110">
        <v>8</v>
      </c>
      <c r="P169" s="99">
        <f t="shared" si="58"/>
        <v>8</v>
      </c>
      <c r="Q169" s="100">
        <f t="shared" si="59"/>
        <v>5.5555555555555552E-2</v>
      </c>
      <c r="R169" s="101" t="str">
        <f>IF(Q169="","",INDEX([1]Ocjena!$B$10:$B$15,MATCH(Q169,[1]Ocjena!$A$10:$A$15,1)))</f>
        <v>F</v>
      </c>
    </row>
    <row r="170" spans="1:18" s="102" customFormat="1" ht="15.75" thickBot="1" x14ac:dyDescent="0.3">
      <c r="A170" s="94">
        <f t="shared" ca="1" si="29"/>
        <v>160</v>
      </c>
      <c r="B170" s="95" t="str">
        <f ca="1">IF(displayID,INDEX(ID!$C$10:$C$182,Gradebook!A170),INDEX(ID!$B$10:$B$182,Gradebook!A170))</f>
        <v>Orović Srđa</v>
      </c>
      <c r="C170" s="96" t="s">
        <v>43</v>
      </c>
      <c r="D170" s="97"/>
      <c r="E170" s="97"/>
      <c r="F170" s="97"/>
      <c r="G170" s="97">
        <v>16</v>
      </c>
      <c r="H170" s="97"/>
      <c r="I170" s="97"/>
      <c r="J170" s="98">
        <v>20</v>
      </c>
      <c r="K170" s="97"/>
      <c r="L170" s="97"/>
      <c r="M170" s="97"/>
      <c r="N170" s="97"/>
      <c r="O170" s="110">
        <f t="shared" si="63"/>
        <v>0</v>
      </c>
      <c r="P170" s="99">
        <f t="shared" si="58"/>
        <v>20</v>
      </c>
      <c r="Q170" s="100">
        <f t="shared" si="59"/>
        <v>0.1388888888888889</v>
      </c>
      <c r="R170" s="101" t="str">
        <f>IF(Q170="","",INDEX([1]Ocjena!$B$10:$B$15,MATCH(Q170,[1]Ocjena!$A$10:$A$15,1)))</f>
        <v>F</v>
      </c>
    </row>
    <row r="171" spans="1:18" s="102" customFormat="1" ht="15.75" thickBot="1" x14ac:dyDescent="0.3">
      <c r="A171" s="94">
        <f t="shared" ca="1" si="29"/>
        <v>161</v>
      </c>
      <c r="B171" s="95" t="str">
        <f ca="1">IF(displayID,INDEX(ID!$C$10:$C$182,Gradebook!A171),INDEX(ID!$B$10:$B$182,Gradebook!A171))</f>
        <v>Stijović Ana</v>
      </c>
      <c r="C171" s="96" t="s">
        <v>44</v>
      </c>
      <c r="D171" s="97"/>
      <c r="E171" s="97"/>
      <c r="F171" s="97"/>
      <c r="G171" s="97">
        <v>0</v>
      </c>
      <c r="H171" s="97"/>
      <c r="I171" s="97"/>
      <c r="J171" s="98">
        <v>0</v>
      </c>
      <c r="K171" s="97"/>
      <c r="L171" s="97"/>
      <c r="M171" s="97"/>
      <c r="N171" s="97"/>
      <c r="O171" s="110">
        <v>16</v>
      </c>
      <c r="P171" s="99">
        <f t="shared" si="58"/>
        <v>16</v>
      </c>
      <c r="Q171" s="100">
        <f t="shared" si="59"/>
        <v>0.1111111111111111</v>
      </c>
      <c r="R171" s="101" t="str">
        <f>IF(Q171="","",INDEX([1]Ocjena!$B$10:$B$15,MATCH(Q171,[1]Ocjena!$A$10:$A$15,1)))</f>
        <v>F</v>
      </c>
    </row>
    <row r="172" spans="1:18" s="102" customFormat="1" ht="15.75" thickBot="1" x14ac:dyDescent="0.3">
      <c r="A172" s="94">
        <f t="shared" ca="1" si="29"/>
        <v>162</v>
      </c>
      <c r="B172" s="95" t="str">
        <f ca="1">IF(displayID,INDEX(ID!$C$10:$C$182,Gradebook!A172),INDEX(ID!$B$10:$B$182,Gradebook!A172))</f>
        <v>Badža Viktorija</v>
      </c>
      <c r="C172" s="96" t="s">
        <v>267</v>
      </c>
      <c r="D172" s="97"/>
      <c r="E172" s="97"/>
      <c r="F172" s="97"/>
      <c r="G172" s="97"/>
      <c r="H172" s="97"/>
      <c r="I172" s="97"/>
      <c r="J172" s="98">
        <f t="shared" si="62"/>
        <v>0</v>
      </c>
      <c r="K172" s="97"/>
      <c r="L172" s="97"/>
      <c r="M172" s="97"/>
      <c r="N172" s="97"/>
      <c r="O172" s="110">
        <f t="shared" si="63"/>
        <v>0</v>
      </c>
      <c r="P172" s="99">
        <f t="shared" si="58"/>
        <v>0</v>
      </c>
      <c r="Q172" s="100" t="str">
        <f t="shared" si="59"/>
        <v/>
      </c>
      <c r="R172" s="101" t="str">
        <f>IF(Q172="","",INDEX([1]Ocjena!$B$10:$B$15,MATCH(Q172,[1]Ocjena!$A$10:$A$15,1)))</f>
        <v/>
      </c>
    </row>
    <row r="173" spans="1:18" s="102" customFormat="1" ht="15.75" thickBot="1" x14ac:dyDescent="0.3">
      <c r="A173" s="94">
        <f t="shared" ca="1" si="29"/>
        <v>163</v>
      </c>
      <c r="B173" s="95" t="str">
        <f ca="1">IF(displayID,INDEX(ID!$C$10:$C$182,Gradebook!A173),INDEX(ID!$B$10:$B$182,Gradebook!A173))</f>
        <v>Samardžić Gojko</v>
      </c>
      <c r="C173" s="96" t="s">
        <v>45</v>
      </c>
      <c r="D173" s="97"/>
      <c r="E173" s="97"/>
      <c r="F173" s="97"/>
      <c r="G173" s="97"/>
      <c r="H173" s="97"/>
      <c r="I173" s="97"/>
      <c r="J173" s="98">
        <f t="shared" si="62"/>
        <v>0</v>
      </c>
      <c r="K173" s="97"/>
      <c r="L173" s="97"/>
      <c r="M173" s="97"/>
      <c r="N173" s="97"/>
      <c r="O173" s="110">
        <f t="shared" si="63"/>
        <v>0</v>
      </c>
      <c r="P173" s="99">
        <f t="shared" si="58"/>
        <v>0</v>
      </c>
      <c r="Q173" s="100" t="str">
        <f t="shared" si="59"/>
        <v/>
      </c>
      <c r="R173" s="101" t="str">
        <f>IF(Q173="","",INDEX([1]Ocjena!$B$10:$B$15,MATCH(Q173,[1]Ocjena!$A$10:$A$15,1)))</f>
        <v/>
      </c>
    </row>
    <row r="174" spans="1:18" s="102" customFormat="1" ht="15.75" thickBot="1" x14ac:dyDescent="0.3">
      <c r="A174" s="94">
        <f t="shared" ca="1" si="29"/>
        <v>164</v>
      </c>
      <c r="B174" s="95" t="str">
        <f ca="1">IF(displayID,INDEX(ID!$C$10:$C$182,Gradebook!A174),INDEX(ID!$B$10:$B$182,Gradebook!A174))</f>
        <v>Janjić Mirjana</v>
      </c>
      <c r="C174" s="96" t="s">
        <v>268</v>
      </c>
      <c r="D174" s="97"/>
      <c r="E174" s="97"/>
      <c r="F174" s="97"/>
      <c r="G174" s="97">
        <v>14</v>
      </c>
      <c r="H174" s="97"/>
      <c r="I174" s="97"/>
      <c r="J174" s="98">
        <v>16</v>
      </c>
      <c r="K174" s="97"/>
      <c r="L174" s="97"/>
      <c r="M174" s="97"/>
      <c r="N174" s="97"/>
      <c r="O174" s="110">
        <f t="shared" ref="O174:O177" si="64">SUM(L174:M174)</f>
        <v>0</v>
      </c>
      <c r="P174" s="99">
        <f t="shared" si="58"/>
        <v>16</v>
      </c>
      <c r="Q174" s="100">
        <f t="shared" si="59"/>
        <v>0.1111111111111111</v>
      </c>
      <c r="R174" s="101" t="str">
        <f>IF(Q174="","",INDEX([1]Ocjena!$B$10:$B$15,MATCH(Q174,[1]Ocjena!$A$10:$A$15,1)))</f>
        <v>F</v>
      </c>
    </row>
    <row r="175" spans="1:18" s="102" customFormat="1" ht="15.75" thickBot="1" x14ac:dyDescent="0.3">
      <c r="A175" s="94">
        <f t="shared" ca="1" si="29"/>
        <v>165</v>
      </c>
      <c r="B175" s="95" t="str">
        <f ca="1">IF(displayID,INDEX(ID!$C$10:$C$182,Gradebook!A175),INDEX(ID!$B$10:$B$182,Gradebook!A175))</f>
        <v>Milanović Marta</v>
      </c>
      <c r="C175" s="96" t="s">
        <v>269</v>
      </c>
      <c r="D175" s="97"/>
      <c r="E175" s="97"/>
      <c r="F175" s="97"/>
      <c r="G175" s="97"/>
      <c r="H175" s="97"/>
      <c r="I175" s="97"/>
      <c r="J175" s="98">
        <f t="shared" si="62"/>
        <v>0</v>
      </c>
      <c r="K175" s="97"/>
      <c r="L175" s="97"/>
      <c r="M175" s="97"/>
      <c r="N175" s="97"/>
      <c r="O175" s="110">
        <f t="shared" si="64"/>
        <v>0</v>
      </c>
      <c r="P175" s="99">
        <f t="shared" si="58"/>
        <v>0</v>
      </c>
      <c r="Q175" s="100" t="str">
        <f t="shared" si="59"/>
        <v/>
      </c>
      <c r="R175" s="101" t="str">
        <f>IF(Q175="","",INDEX([1]Ocjena!$B$10:$B$15,MATCH(Q175,[1]Ocjena!$A$10:$A$15,1)))</f>
        <v/>
      </c>
    </row>
    <row r="176" spans="1:18" s="102" customFormat="1" ht="15.75" thickBot="1" x14ac:dyDescent="0.3">
      <c r="A176" s="94">
        <f t="shared" ca="1" si="29"/>
        <v>166</v>
      </c>
      <c r="B176" s="95" t="str">
        <f ca="1">IF(displayID,INDEX(ID!$C$10:$C$182,Gradebook!A176),INDEX(ID!$B$10:$B$182,Gradebook!A176))</f>
        <v>Džankić Maja</v>
      </c>
      <c r="C176" s="96" t="s">
        <v>270</v>
      </c>
      <c r="D176" s="97"/>
      <c r="E176" s="97"/>
      <c r="F176" s="97"/>
      <c r="G176" s="97">
        <v>18</v>
      </c>
      <c r="H176" s="97"/>
      <c r="I176" s="97"/>
      <c r="J176" s="98">
        <f t="shared" si="62"/>
        <v>18</v>
      </c>
      <c r="K176" s="97"/>
      <c r="L176" s="97"/>
      <c r="M176" s="97"/>
      <c r="N176" s="97"/>
      <c r="O176" s="110">
        <v>32</v>
      </c>
      <c r="P176" s="99">
        <f t="shared" si="58"/>
        <v>50</v>
      </c>
      <c r="Q176" s="100">
        <f t="shared" si="59"/>
        <v>0.34722222222222221</v>
      </c>
      <c r="R176" s="114" t="s">
        <v>57</v>
      </c>
    </row>
    <row r="177" spans="1:18" s="102" customFormat="1" ht="15.75" thickBot="1" x14ac:dyDescent="0.3">
      <c r="A177" s="94">
        <f t="shared" ca="1" si="29"/>
        <v>167</v>
      </c>
      <c r="B177" s="95" t="str">
        <f ca="1">IF(displayID,INDEX(ID!$C$10:$C$182,Gradebook!A177),INDEX(ID!$B$10:$B$182,Gradebook!A177))</f>
        <v>Đuretić Snežana</v>
      </c>
      <c r="C177" s="96" t="s">
        <v>271</v>
      </c>
      <c r="D177" s="97"/>
      <c r="E177" s="97"/>
      <c r="F177" s="97"/>
      <c r="G177" s="97"/>
      <c r="H177" s="97"/>
      <c r="I177" s="97"/>
      <c r="J177" s="98">
        <v>8</v>
      </c>
      <c r="K177" s="97"/>
      <c r="L177" s="97"/>
      <c r="M177" s="97"/>
      <c r="N177" s="97"/>
      <c r="O177" s="110">
        <f t="shared" si="64"/>
        <v>0</v>
      </c>
      <c r="P177" s="99">
        <f t="shared" si="58"/>
        <v>8</v>
      </c>
      <c r="Q177" s="100">
        <f t="shared" si="59"/>
        <v>8.3333333333333329E-2</v>
      </c>
      <c r="R177" s="101" t="str">
        <f>IF(Q177="","",INDEX([1]Ocjena!$B$10:$B$15,MATCH(Q177,[1]Ocjena!$A$10:$A$15,1)))</f>
        <v>F</v>
      </c>
    </row>
    <row r="178" spans="1:18" s="102" customFormat="1" ht="15.75" thickBot="1" x14ac:dyDescent="0.3">
      <c r="A178" s="94">
        <f t="shared" ca="1" si="29"/>
        <v>168</v>
      </c>
      <c r="B178" s="95" t="str">
        <f ca="1">IF(displayID,INDEX(ID!$C$10:$C$182,Gradebook!A178),INDEX(ID!$B$10:$B$182,Gradebook!A178))</f>
        <v>Lekić Ana</v>
      </c>
      <c r="C178" s="96" t="s">
        <v>46</v>
      </c>
      <c r="D178" s="97"/>
      <c r="E178" s="97"/>
      <c r="F178" s="97"/>
      <c r="G178" s="97">
        <v>12</v>
      </c>
      <c r="H178" s="97"/>
      <c r="I178" s="97"/>
      <c r="J178" s="98">
        <f t="shared" si="62"/>
        <v>12</v>
      </c>
      <c r="K178" s="97"/>
      <c r="L178" s="97"/>
      <c r="M178" s="97"/>
      <c r="N178" s="97"/>
      <c r="O178" s="110">
        <v>8</v>
      </c>
      <c r="P178" s="99">
        <f t="shared" si="58"/>
        <v>20</v>
      </c>
      <c r="Q178" s="100">
        <f t="shared" si="59"/>
        <v>0.1388888888888889</v>
      </c>
      <c r="R178" s="101" t="str">
        <f>IF(Q178="","",INDEX([1]Ocjena!$B$10:$B$15,MATCH(Q178,[1]Ocjena!$A$10:$A$15,1)))</f>
        <v>F</v>
      </c>
    </row>
    <row r="179" spans="1:18" x14ac:dyDescent="0.2">
      <c r="A179" s="5">
        <f t="shared" ca="1" si="29"/>
        <v>169</v>
      </c>
      <c r="B179" s="116" t="s">
        <v>407</v>
      </c>
      <c r="C179" s="116" t="s">
        <v>406</v>
      </c>
      <c r="D179" s="25"/>
      <c r="E179" s="25"/>
      <c r="F179" s="25"/>
      <c r="G179" s="25"/>
      <c r="H179" s="25"/>
      <c r="I179" s="25"/>
      <c r="J179" s="25">
        <v>24</v>
      </c>
      <c r="K179" s="25"/>
      <c r="L179" s="25"/>
      <c r="M179" s="25"/>
      <c r="N179" s="25"/>
      <c r="O179" s="110">
        <v>18</v>
      </c>
      <c r="P179" s="20">
        <v>42</v>
      </c>
      <c r="Q179" s="19"/>
      <c r="R179" s="117" t="s">
        <v>7</v>
      </c>
    </row>
    <row r="180" spans="1:18" x14ac:dyDescent="0.2">
      <c r="A180" s="5">
        <f t="shared" ca="1" si="29"/>
        <v>170</v>
      </c>
      <c r="B180" s="29"/>
      <c r="C180" s="29"/>
      <c r="D180" s="25"/>
      <c r="E180" s="25"/>
      <c r="F180" s="25"/>
      <c r="G180" s="25"/>
      <c r="H180" s="25"/>
      <c r="I180" s="25"/>
      <c r="J180" s="25"/>
      <c r="K180" s="25"/>
      <c r="L180" s="25"/>
      <c r="M180" s="25"/>
      <c r="N180" s="25"/>
      <c r="O180" s="110"/>
      <c r="P180" s="20"/>
      <c r="Q180" s="19"/>
      <c r="R180" s="14"/>
    </row>
    <row r="181" spans="1:18" x14ac:dyDescent="0.2">
      <c r="A181" s="53" t="s">
        <v>18</v>
      </c>
      <c r="B181" s="49" t="s">
        <v>11</v>
      </c>
      <c r="C181" s="49"/>
      <c r="D181" s="50"/>
      <c r="E181" s="50"/>
      <c r="F181" s="50"/>
      <c r="G181" s="50"/>
      <c r="H181" s="50"/>
      <c r="I181" s="50"/>
      <c r="J181" s="50"/>
      <c r="K181" s="50"/>
      <c r="L181" s="50"/>
      <c r="M181" s="50"/>
      <c r="N181" s="50"/>
      <c r="O181" s="111"/>
      <c r="P181" s="20"/>
      <c r="Q181" s="19" t="str">
        <f>IF(SUM(D181:O181)=0,"",$Q$8+P181/(SUMIF(D181:O181,"&lt;&gt;",$D$8:$O$8)-SUMIF(D181:O181,"=E",$D$8:$O$8)))</f>
        <v/>
      </c>
      <c r="R181" s="14"/>
    </row>
    <row r="182" spans="1:18" x14ac:dyDescent="0.2">
      <c r="B182" s="9" t="s">
        <v>13</v>
      </c>
      <c r="C182" s="9"/>
      <c r="D182" s="34">
        <f>IF(SUM(D11:D181)=0,0,AVERAGE(D11:D181))</f>
        <v>3.5</v>
      </c>
      <c r="E182" s="34">
        <f>IF(SUM(E11:E181)=0,0,AVERAGE(E11:E181))</f>
        <v>0</v>
      </c>
      <c r="F182" s="34"/>
      <c r="G182" s="34">
        <f>IF(SUM(G11:G181)=0,0,AVERAGE(G11:G181))</f>
        <v>13.015873015873016</v>
      </c>
      <c r="H182" s="34">
        <f>IF(SUM(H11:H181)=0,0,AVERAGE(H11:H181))</f>
        <v>0</v>
      </c>
      <c r="I182" s="34"/>
      <c r="J182" s="34">
        <f>IF(SUM(J11:J181)=0,0,AVERAGE(J11:J181))+0+0+0</f>
        <v>13.420118343195266</v>
      </c>
      <c r="K182" s="34">
        <f>IF(SUM(K11:K181)=0,0,AVERAGE(K11:K181))</f>
        <v>0</v>
      </c>
      <c r="L182" s="34">
        <f>IF(SUM(L11:L181)=0,0,AVERAGE(L11:L181))</f>
        <v>0</v>
      </c>
      <c r="M182" s="34">
        <f>IF(SUM(M11:M181)=0,0,AVERAGE(M11:M181))</f>
        <v>0</v>
      </c>
      <c r="N182" s="34"/>
      <c r="O182" s="112">
        <f>IF(SUM(O11:O181)=0,0,AVERAGE(O11:O181))</f>
        <v>12.893491124260356</v>
      </c>
      <c r="P182" s="37" t="s">
        <v>22</v>
      </c>
      <c r="Q182" s="21">
        <f>AVERAGE(Q11:Q181)</f>
        <v>0.20902909278705459</v>
      </c>
      <c r="R182" s="15" t="str">
        <f>IF(Q182="","",INDEX(Ocjena!$B$10:$B$15,MATCH(Q182,Ocjena!$A$10:$A$15,1)))</f>
        <v>F</v>
      </c>
    </row>
    <row r="183" spans="1:18" x14ac:dyDescent="0.2">
      <c r="B183" s="9" t="s">
        <v>14</v>
      </c>
      <c r="C183" s="9"/>
      <c r="D183" s="55">
        <f>IF(OR(D8=0,D182=0),"",D182/D8)</f>
        <v>0.875</v>
      </c>
      <c r="E183" s="55" t="str">
        <f>IF(OR(E8=0,E182=0),"",E182/E8)</f>
        <v/>
      </c>
      <c r="F183" s="55"/>
      <c r="G183" s="55">
        <f>IF(OR(G8=0,G182=0),"",G182/G8)</f>
        <v>0.27116402116402116</v>
      </c>
      <c r="H183" s="55" t="str">
        <f>IF(OR(H8=0,H182=0),"",H182/H8)</f>
        <v/>
      </c>
      <c r="I183" s="55"/>
      <c r="J183" s="55">
        <f>IF(OR(J8=0,J182=0),"",J182/J8)+0+0+0</f>
        <v>0.27958579881656803</v>
      </c>
      <c r="K183" s="55" t="str">
        <f>IF(OR(K8=0,K182=0),"",K182/K8)</f>
        <v/>
      </c>
      <c r="L183" s="55" t="str">
        <f>IF(OR(L8=0,L182=0),"",L182/L8)</f>
        <v/>
      </c>
      <c r="M183" s="55" t="str">
        <f>IF(OR(M8=0,M182=0),"",M182/M8)</f>
        <v/>
      </c>
      <c r="N183" s="55"/>
      <c r="O183" s="113">
        <f>IF(OR(O8=0,O182=0),"",O182/O8)</f>
        <v>0.26861439842209073</v>
      </c>
    </row>
    <row r="184" spans="1:18" x14ac:dyDescent="0.2">
      <c r="B184" s="9" t="s">
        <v>20</v>
      </c>
      <c r="C184" s="9"/>
      <c r="D184" s="55">
        <f>IF(OR(D8=0,D182=0),"",MEDIAN(D11:D181)/D8)</f>
        <v>1</v>
      </c>
      <c r="E184" s="55" t="str">
        <f>IF(OR(E8=0,E182=0),"",MEDIAN(E11:E181)/E8)</f>
        <v/>
      </c>
      <c r="F184" s="55"/>
      <c r="G184" s="55">
        <f>IF(OR(G8=0,G182=0),"",MEDIAN(G11:G181)/G8)</f>
        <v>0.29166666666666669</v>
      </c>
      <c r="H184" s="55" t="str">
        <f>IF(OR(H8=0,H182=0),"",MEDIAN(H11:H181)/H8)</f>
        <v/>
      </c>
      <c r="I184" s="55"/>
      <c r="J184" s="55">
        <f>IF(OR(J8=0,J182=0),"",MEDIAN(J11:J181)/J8)+0+0+0</f>
        <v>0.33333333333333331</v>
      </c>
      <c r="K184" s="55" t="str">
        <f>IF(OR(K8=0,K182=0),"",MEDIAN(K11:K181)/K8)</f>
        <v/>
      </c>
      <c r="L184" s="55" t="str">
        <f>IF(OR(L8=0,L182=0),"",MEDIAN(L11:L181)/L8)</f>
        <v/>
      </c>
      <c r="M184" s="55" t="str">
        <f>IF(OR(M8=0,M182=0),"",MEDIAN(M11:M181)/M8)</f>
        <v/>
      </c>
      <c r="N184" s="55"/>
      <c r="O184" s="113">
        <f>IF(OR(O8=0,O182=0),"",MEDIAN(O11:O181)/O8)</f>
        <v>0.20833333333333334</v>
      </c>
      <c r="P184" s="37" t="s">
        <v>20</v>
      </c>
      <c r="Q184" s="21">
        <f>MEDIAN(Q11:Q181)</f>
        <v>0.19444444444444445</v>
      </c>
    </row>
    <row r="185" spans="1:18" x14ac:dyDescent="0.2">
      <c r="B185" s="9" t="s">
        <v>19</v>
      </c>
      <c r="C185" s="9"/>
      <c r="D185" s="55">
        <f>IF(OR(D8=0,D182=0),"",STDEV(D11:D181)/D8)</f>
        <v>0.25</v>
      </c>
      <c r="E185" s="55" t="str">
        <f>IF(OR(E8=0,E182=0),"",STDEV(E11:E181)/E8)</f>
        <v/>
      </c>
      <c r="F185" s="55"/>
      <c r="G185" s="55">
        <f>IF(OR(G8=0,G182=0),"",STDEV(G11:G181)/G8)</f>
        <v>0.1851235347114365</v>
      </c>
      <c r="H185" s="55" t="str">
        <f>IF(OR(H8=0,H182=0),"",STDEV(H11:H181)/H8)</f>
        <v/>
      </c>
      <c r="I185" s="55"/>
      <c r="J185" s="55">
        <f>IF(OR(J8=0,J182=0),"",STDEV(J11:J181)/J8)+0+0+0</f>
        <v>0.2036373752305228</v>
      </c>
      <c r="K185" s="55" t="str">
        <f>IF(OR(K8=0,K182=0),"",STDEV(K11:K181)/K8)</f>
        <v/>
      </c>
      <c r="L185" s="55" t="str">
        <f>IF(OR(L8=0,L182=0),"",STDEV(L11:L181)/L8)</f>
        <v/>
      </c>
      <c r="M185" s="55" t="str">
        <f>IF(OR(M8=0,M182=0),"",STDEV(M11:M181)/M8)</f>
        <v/>
      </c>
      <c r="N185" s="55"/>
      <c r="O185" s="113">
        <f>IF(OR(O8=0,O182=0),"",STDEV(O11:O181)/O8)</f>
        <v>0.26894796891452882</v>
      </c>
      <c r="P185" s="37" t="s">
        <v>19</v>
      </c>
      <c r="Q185" s="21">
        <f>STDEV(Q11:Q181)</f>
        <v>0.10558403820960377</v>
      </c>
      <c r="R185" s="53" t="s">
        <v>18</v>
      </c>
    </row>
  </sheetData>
  <autoFilter ref="O10:R86"/>
  <phoneticPr fontId="2" type="noConversion"/>
  <conditionalFormatting sqref="L1:L65451 G1:G65451">
    <cfRule type="cellIs" dxfId="20" priority="15009" stopIfTrue="1" operator="greaterThan">
      <formula>19</formula>
    </cfRule>
  </conditionalFormatting>
  <conditionalFormatting sqref="P11:P178">
    <cfRule type="cellIs" dxfId="19" priority="13532" stopIfTrue="1" operator="greaterThan">
      <formula>49</formula>
    </cfRule>
  </conditionalFormatting>
  <conditionalFormatting sqref="L11:L178 G11:G178">
    <cfRule type="cellIs" dxfId="18" priority="13526" stopIfTrue="1" operator="greaterThan">
      <formula>19</formula>
    </cfRule>
  </conditionalFormatting>
  <conditionalFormatting sqref="O11:O178">
    <cfRule type="cellIs" dxfId="17" priority="13524" stopIfTrue="1" operator="lessThan">
      <formula>24</formula>
    </cfRule>
  </conditionalFormatting>
  <conditionalFormatting sqref="O11:O178">
    <cfRule type="cellIs" dxfId="16" priority="13522" stopIfTrue="1" operator="greaterThan">
      <formula>23</formula>
    </cfRule>
    <cfRule type="cellIs" dxfId="15" priority="13523" stopIfTrue="1" operator="greaterThan">
      <formula>24</formula>
    </cfRule>
  </conditionalFormatting>
  <conditionalFormatting sqref="O11:O178">
    <cfRule type="cellIs" dxfId="14" priority="13520" stopIfTrue="1" operator="greaterThan">
      <formula>19</formula>
    </cfRule>
    <cfRule type="colorScale" priority="13521">
      <colorScale>
        <cfvo type="num" val="19"/>
        <cfvo type="num" val="48"/>
        <color rgb="FFDF9671"/>
        <color rgb="FFFFEF9C"/>
      </colorScale>
    </cfRule>
  </conditionalFormatting>
  <conditionalFormatting sqref="G1:G65451">
    <cfRule type="cellIs" dxfId="13" priority="9148" stopIfTrue="1" operator="greaterThan">
      <formula>19</formula>
    </cfRule>
    <cfRule type="cellIs" dxfId="12" priority="9150" stopIfTrue="1" operator="greaterThan">
      <formula>19</formula>
    </cfRule>
    <cfRule type="cellIs" dxfId="11" priority="9151" stopIfTrue="1" operator="greaterThan">
      <formula>19</formula>
    </cfRule>
    <cfRule type="cellIs" dxfId="10" priority="9152" stopIfTrue="1" operator="greaterThan">
      <formula>19</formula>
    </cfRule>
  </conditionalFormatting>
  <conditionalFormatting sqref="L1:L65451">
    <cfRule type="cellIs" dxfId="9" priority="9149" stopIfTrue="1" operator="greaterThan">
      <formula>19</formula>
    </cfRule>
  </conditionalFormatting>
  <conditionalFormatting sqref="O1:O65451">
    <cfRule type="cellIs" dxfId="8" priority="9146" stopIfTrue="1" operator="lessThan">
      <formula>20</formula>
    </cfRule>
    <cfRule type="cellIs" dxfId="7" priority="9147" stopIfTrue="1" operator="greaterThan">
      <formula>19</formula>
    </cfRule>
  </conditionalFormatting>
  <conditionalFormatting sqref="J179:J65451 J7:J8">
    <cfRule type="cellIs" dxfId="6" priority="9141" stopIfTrue="1" operator="lessThan">
      <formula>20</formula>
    </cfRule>
  </conditionalFormatting>
  <conditionalFormatting sqref="R11">
    <cfRule type="dataBar" priority="7922">
      <dataBar>
        <cfvo type="min"/>
        <cfvo type="max"/>
        <color rgb="FF638EC6"/>
      </dataBar>
      <extLst>
        <ext xmlns:x14="http://schemas.microsoft.com/office/spreadsheetml/2009/9/main" uri="{B025F937-C7B1-47D3-B67F-A62EFF666E3E}">
          <x14:id>{D26718B6-9BBB-4DAB-810D-924BBD719ABF}</x14:id>
        </ext>
      </extLst>
    </cfRule>
    <cfRule type="iconSet" priority="7924">
      <iconSet iconSet="3Flags">
        <cfvo type="percent" val="0"/>
        <cfvo type="percent" val="33"/>
        <cfvo type="percent" val="67"/>
      </iconSet>
    </cfRule>
    <cfRule type="colorScale" priority="7928">
      <colorScale>
        <cfvo type="formula" val="&quot;F&quot;"/>
        <cfvo type="formula" val="&quot;A&quot;"/>
        <color rgb="FFFF0000"/>
        <color theme="9" tint="-0.249977111117893"/>
      </colorScale>
    </cfRule>
    <cfRule type="colorScale" priority="7929">
      <colorScale>
        <cfvo type="min"/>
        <cfvo type="max"/>
        <color rgb="FFFF0000"/>
        <color theme="9" tint="-0.499984740745262"/>
      </colorScale>
    </cfRule>
  </conditionalFormatting>
  <conditionalFormatting sqref="K11">
    <cfRule type="iconSet" priority="7923">
      <iconSet iconSet="3Flags">
        <cfvo type="percent" val="0"/>
        <cfvo type="percent" val="33"/>
        <cfvo type="percent" val="67"/>
      </iconSet>
    </cfRule>
  </conditionalFormatting>
  <conditionalFormatting sqref="R12">
    <cfRule type="dataBar" priority="7798">
      <dataBar>
        <cfvo type="min"/>
        <cfvo type="max"/>
        <color rgb="FF638EC6"/>
      </dataBar>
      <extLst>
        <ext xmlns:x14="http://schemas.microsoft.com/office/spreadsheetml/2009/9/main" uri="{B025F937-C7B1-47D3-B67F-A62EFF666E3E}">
          <x14:id>{73915E6F-6438-4206-91DA-CD990D49ACE7}</x14:id>
        </ext>
      </extLst>
    </cfRule>
    <cfRule type="iconSet" priority="7800">
      <iconSet iconSet="3Flags">
        <cfvo type="percent" val="0"/>
        <cfvo type="percent" val="33"/>
        <cfvo type="percent" val="67"/>
      </iconSet>
    </cfRule>
    <cfRule type="colorScale" priority="7804">
      <colorScale>
        <cfvo type="formula" val="&quot;F&quot;"/>
        <cfvo type="formula" val="&quot;A&quot;"/>
        <color rgb="FFFF0000"/>
        <color theme="9" tint="-0.249977111117893"/>
      </colorScale>
    </cfRule>
    <cfRule type="colorScale" priority="7805">
      <colorScale>
        <cfvo type="min"/>
        <cfvo type="max"/>
        <color rgb="FFFF0000"/>
        <color theme="9" tint="-0.499984740745262"/>
      </colorScale>
    </cfRule>
  </conditionalFormatting>
  <conditionalFormatting sqref="K12">
    <cfRule type="iconSet" priority="7799">
      <iconSet iconSet="3Flags">
        <cfvo type="percent" val="0"/>
        <cfvo type="percent" val="33"/>
        <cfvo type="percent" val="67"/>
      </iconSet>
    </cfRule>
  </conditionalFormatting>
  <conditionalFormatting sqref="R13">
    <cfRule type="dataBar" priority="7705">
      <dataBar>
        <cfvo type="min"/>
        <cfvo type="max"/>
        <color rgb="FF638EC6"/>
      </dataBar>
      <extLst>
        <ext xmlns:x14="http://schemas.microsoft.com/office/spreadsheetml/2009/9/main" uri="{B025F937-C7B1-47D3-B67F-A62EFF666E3E}">
          <x14:id>{EDF8D600-B0DE-4268-BDC5-F566D35EE731}</x14:id>
        </ext>
      </extLst>
    </cfRule>
    <cfRule type="iconSet" priority="7707">
      <iconSet iconSet="3Flags">
        <cfvo type="percent" val="0"/>
        <cfvo type="percent" val="33"/>
        <cfvo type="percent" val="67"/>
      </iconSet>
    </cfRule>
    <cfRule type="colorScale" priority="7711">
      <colorScale>
        <cfvo type="formula" val="&quot;F&quot;"/>
        <cfvo type="formula" val="&quot;A&quot;"/>
        <color rgb="FFFF0000"/>
        <color theme="9" tint="-0.249977111117893"/>
      </colorScale>
    </cfRule>
    <cfRule type="colorScale" priority="7712">
      <colorScale>
        <cfvo type="min"/>
        <cfvo type="max"/>
        <color rgb="FFFF0000"/>
        <color theme="9" tint="-0.499984740745262"/>
      </colorScale>
    </cfRule>
  </conditionalFormatting>
  <conditionalFormatting sqref="R13">
    <cfRule type="colorScale" priority="7709">
      <colorScale>
        <cfvo type="formula" val="#REF!"/>
        <cfvo type="formula" val="#REF!"/>
        <color rgb="FFFF7128"/>
        <color rgb="FFFFEF9C"/>
      </colorScale>
    </cfRule>
    <cfRule type="colorScale" priority="7710">
      <colorScale>
        <cfvo type="min"/>
        <cfvo type="percentile" val="50"/>
        <cfvo type="max"/>
        <color rgb="FFF8696B"/>
        <color rgb="FFFFEB84"/>
        <color rgb="FF63BE7B"/>
      </colorScale>
    </cfRule>
  </conditionalFormatting>
  <conditionalFormatting sqref="K13">
    <cfRule type="iconSet" priority="7706">
      <iconSet iconSet="3Flags">
        <cfvo type="percent" val="0"/>
        <cfvo type="percent" val="33"/>
        <cfvo type="percent" val="67"/>
      </iconSet>
    </cfRule>
  </conditionalFormatting>
  <conditionalFormatting sqref="R14">
    <cfRule type="dataBar" priority="7643">
      <dataBar>
        <cfvo type="min"/>
        <cfvo type="max"/>
        <color rgb="FF638EC6"/>
      </dataBar>
      <extLst>
        <ext xmlns:x14="http://schemas.microsoft.com/office/spreadsheetml/2009/9/main" uri="{B025F937-C7B1-47D3-B67F-A62EFF666E3E}">
          <x14:id>{F4FEB637-ACA9-42AB-9E8F-705AE6ABB3A8}</x14:id>
        </ext>
      </extLst>
    </cfRule>
    <cfRule type="iconSet" priority="7645">
      <iconSet iconSet="3Flags">
        <cfvo type="percent" val="0"/>
        <cfvo type="percent" val="33"/>
        <cfvo type="percent" val="67"/>
      </iconSet>
    </cfRule>
    <cfRule type="colorScale" priority="7649">
      <colorScale>
        <cfvo type="formula" val="&quot;F&quot;"/>
        <cfvo type="formula" val="&quot;A&quot;"/>
        <color rgb="FFFF0000"/>
        <color theme="9" tint="-0.249977111117893"/>
      </colorScale>
    </cfRule>
    <cfRule type="colorScale" priority="7650">
      <colorScale>
        <cfvo type="min"/>
        <cfvo type="max"/>
        <color rgb="FFFF0000"/>
        <color theme="9" tint="-0.499984740745262"/>
      </colorScale>
    </cfRule>
  </conditionalFormatting>
  <conditionalFormatting sqref="R14">
    <cfRule type="colorScale" priority="7647">
      <colorScale>
        <cfvo type="formula" val="#REF!"/>
        <cfvo type="formula" val="#REF!"/>
        <color rgb="FFFF7128"/>
        <color rgb="FFFFEF9C"/>
      </colorScale>
    </cfRule>
    <cfRule type="colorScale" priority="7648">
      <colorScale>
        <cfvo type="min"/>
        <cfvo type="percentile" val="50"/>
        <cfvo type="max"/>
        <color rgb="FFF8696B"/>
        <color rgb="FFFFEB84"/>
        <color rgb="FF63BE7B"/>
      </colorScale>
    </cfRule>
  </conditionalFormatting>
  <conditionalFormatting sqref="K14">
    <cfRule type="iconSet" priority="7644">
      <iconSet iconSet="3Flags">
        <cfvo type="percent" val="0"/>
        <cfvo type="percent" val="33"/>
        <cfvo type="percent" val="67"/>
      </iconSet>
    </cfRule>
  </conditionalFormatting>
  <conditionalFormatting sqref="R15">
    <cfRule type="dataBar" priority="7395">
      <dataBar>
        <cfvo type="min"/>
        <cfvo type="max"/>
        <color rgb="FF638EC6"/>
      </dataBar>
      <extLst>
        <ext xmlns:x14="http://schemas.microsoft.com/office/spreadsheetml/2009/9/main" uri="{B025F937-C7B1-47D3-B67F-A62EFF666E3E}">
          <x14:id>{29DE1961-7360-4055-B74D-A97D9B9B6C30}</x14:id>
        </ext>
      </extLst>
    </cfRule>
    <cfRule type="iconSet" priority="7397">
      <iconSet iconSet="3Flags">
        <cfvo type="percent" val="0"/>
        <cfvo type="percent" val="33"/>
        <cfvo type="percent" val="67"/>
      </iconSet>
    </cfRule>
    <cfRule type="colorScale" priority="7401">
      <colorScale>
        <cfvo type="formula" val="&quot;F&quot;"/>
        <cfvo type="formula" val="&quot;A&quot;"/>
        <color rgb="FFFF0000"/>
        <color theme="9" tint="-0.249977111117893"/>
      </colorScale>
    </cfRule>
    <cfRule type="colorScale" priority="7402">
      <colorScale>
        <cfvo type="min"/>
        <cfvo type="max"/>
        <color rgb="FFFF0000"/>
        <color theme="9" tint="-0.499984740745262"/>
      </colorScale>
    </cfRule>
  </conditionalFormatting>
  <conditionalFormatting sqref="R15">
    <cfRule type="colorScale" priority="7399">
      <colorScale>
        <cfvo type="formula" val="#REF!"/>
        <cfvo type="formula" val="#REF!"/>
        <color rgb="FFFF7128"/>
        <color rgb="FFFFEF9C"/>
      </colorScale>
    </cfRule>
    <cfRule type="colorScale" priority="7400">
      <colorScale>
        <cfvo type="min"/>
        <cfvo type="percentile" val="50"/>
        <cfvo type="max"/>
        <color rgb="FFF8696B"/>
        <color rgb="FFFFEB84"/>
        <color rgb="FF63BE7B"/>
      </colorScale>
    </cfRule>
  </conditionalFormatting>
  <conditionalFormatting sqref="K15">
    <cfRule type="iconSet" priority="7396">
      <iconSet iconSet="3Flags">
        <cfvo type="percent" val="0"/>
        <cfvo type="percent" val="33"/>
        <cfvo type="percent" val="67"/>
      </iconSet>
    </cfRule>
  </conditionalFormatting>
  <conditionalFormatting sqref="R16">
    <cfRule type="dataBar" priority="7333">
      <dataBar>
        <cfvo type="min"/>
        <cfvo type="max"/>
        <color rgb="FF638EC6"/>
      </dataBar>
      <extLst>
        <ext xmlns:x14="http://schemas.microsoft.com/office/spreadsheetml/2009/9/main" uri="{B025F937-C7B1-47D3-B67F-A62EFF666E3E}">
          <x14:id>{121CD320-5DEE-4FC0-93CE-8CFEEA440E7F}</x14:id>
        </ext>
      </extLst>
    </cfRule>
    <cfRule type="iconSet" priority="7335">
      <iconSet iconSet="3Flags">
        <cfvo type="percent" val="0"/>
        <cfvo type="percent" val="33"/>
        <cfvo type="percent" val="67"/>
      </iconSet>
    </cfRule>
    <cfRule type="colorScale" priority="7339">
      <colorScale>
        <cfvo type="formula" val="&quot;F&quot;"/>
        <cfvo type="formula" val="&quot;A&quot;"/>
        <color rgb="FFFF0000"/>
        <color theme="9" tint="-0.249977111117893"/>
      </colorScale>
    </cfRule>
    <cfRule type="colorScale" priority="7340">
      <colorScale>
        <cfvo type="min"/>
        <cfvo type="max"/>
        <color rgb="FFFF0000"/>
        <color theme="9" tint="-0.499984740745262"/>
      </colorScale>
    </cfRule>
  </conditionalFormatting>
  <conditionalFormatting sqref="R16">
    <cfRule type="colorScale" priority="7337">
      <colorScale>
        <cfvo type="formula" val="#REF!"/>
        <cfvo type="formula" val="#REF!"/>
        <color rgb="FFFF7128"/>
        <color rgb="FFFFEF9C"/>
      </colorScale>
    </cfRule>
    <cfRule type="colorScale" priority="7338">
      <colorScale>
        <cfvo type="min"/>
        <cfvo type="percentile" val="50"/>
        <cfvo type="max"/>
        <color rgb="FFF8696B"/>
        <color rgb="FFFFEB84"/>
        <color rgb="FF63BE7B"/>
      </colorScale>
    </cfRule>
  </conditionalFormatting>
  <conditionalFormatting sqref="K16">
    <cfRule type="iconSet" priority="7334">
      <iconSet iconSet="3Flags">
        <cfvo type="percent" val="0"/>
        <cfvo type="percent" val="33"/>
        <cfvo type="percent" val="67"/>
      </iconSet>
    </cfRule>
  </conditionalFormatting>
  <conditionalFormatting sqref="R17">
    <cfRule type="dataBar" priority="7302">
      <dataBar>
        <cfvo type="min"/>
        <cfvo type="max"/>
        <color rgb="FF638EC6"/>
      </dataBar>
      <extLst>
        <ext xmlns:x14="http://schemas.microsoft.com/office/spreadsheetml/2009/9/main" uri="{B025F937-C7B1-47D3-B67F-A62EFF666E3E}">
          <x14:id>{D89C2CA6-551A-4A5F-9B50-581F65547D2D}</x14:id>
        </ext>
      </extLst>
    </cfRule>
    <cfRule type="iconSet" priority="7304">
      <iconSet iconSet="3Flags">
        <cfvo type="percent" val="0"/>
        <cfvo type="percent" val="33"/>
        <cfvo type="percent" val="67"/>
      </iconSet>
    </cfRule>
    <cfRule type="colorScale" priority="7308">
      <colorScale>
        <cfvo type="formula" val="&quot;F&quot;"/>
        <cfvo type="formula" val="&quot;A&quot;"/>
        <color rgb="FFFF0000"/>
        <color theme="9" tint="-0.249977111117893"/>
      </colorScale>
    </cfRule>
    <cfRule type="colorScale" priority="7309">
      <colorScale>
        <cfvo type="min"/>
        <cfvo type="max"/>
        <color rgb="FFFF0000"/>
        <color theme="9" tint="-0.499984740745262"/>
      </colorScale>
    </cfRule>
  </conditionalFormatting>
  <conditionalFormatting sqref="R17">
    <cfRule type="colorScale" priority="7306">
      <colorScale>
        <cfvo type="formula" val="#REF!"/>
        <cfvo type="formula" val="#REF!"/>
        <color rgb="FFFF7128"/>
        <color rgb="FFFFEF9C"/>
      </colorScale>
    </cfRule>
    <cfRule type="colorScale" priority="7307">
      <colorScale>
        <cfvo type="min"/>
        <cfvo type="percentile" val="50"/>
        <cfvo type="max"/>
        <color rgb="FFF8696B"/>
        <color rgb="FFFFEB84"/>
        <color rgb="FF63BE7B"/>
      </colorScale>
    </cfRule>
  </conditionalFormatting>
  <conditionalFormatting sqref="K17">
    <cfRule type="iconSet" priority="7303">
      <iconSet iconSet="3Flags">
        <cfvo type="percent" val="0"/>
        <cfvo type="percent" val="33"/>
        <cfvo type="percent" val="67"/>
      </iconSet>
    </cfRule>
  </conditionalFormatting>
  <conditionalFormatting sqref="R18">
    <cfRule type="dataBar" priority="7271">
      <dataBar>
        <cfvo type="min"/>
        <cfvo type="max"/>
        <color rgb="FF638EC6"/>
      </dataBar>
      <extLst>
        <ext xmlns:x14="http://schemas.microsoft.com/office/spreadsheetml/2009/9/main" uri="{B025F937-C7B1-47D3-B67F-A62EFF666E3E}">
          <x14:id>{4A22BD0A-621A-4E3C-BAED-852F301BB36A}</x14:id>
        </ext>
      </extLst>
    </cfRule>
    <cfRule type="iconSet" priority="7273">
      <iconSet iconSet="3Flags">
        <cfvo type="percent" val="0"/>
        <cfvo type="percent" val="33"/>
        <cfvo type="percent" val="67"/>
      </iconSet>
    </cfRule>
    <cfRule type="colorScale" priority="7277">
      <colorScale>
        <cfvo type="formula" val="&quot;F&quot;"/>
        <cfvo type="formula" val="&quot;A&quot;"/>
        <color rgb="FFFF0000"/>
        <color theme="9" tint="-0.249977111117893"/>
      </colorScale>
    </cfRule>
    <cfRule type="colorScale" priority="7278">
      <colorScale>
        <cfvo type="min"/>
        <cfvo type="max"/>
        <color rgb="FFFF0000"/>
        <color theme="9" tint="-0.499984740745262"/>
      </colorScale>
    </cfRule>
  </conditionalFormatting>
  <conditionalFormatting sqref="R18">
    <cfRule type="colorScale" priority="7275">
      <colorScale>
        <cfvo type="formula" val="#REF!"/>
        <cfvo type="formula" val="#REF!"/>
        <color rgb="FFFF7128"/>
        <color rgb="FFFFEF9C"/>
      </colorScale>
    </cfRule>
    <cfRule type="colorScale" priority="7276">
      <colorScale>
        <cfvo type="min"/>
        <cfvo type="percentile" val="50"/>
        <cfvo type="max"/>
        <color rgb="FFF8696B"/>
        <color rgb="FFFFEB84"/>
        <color rgb="FF63BE7B"/>
      </colorScale>
    </cfRule>
  </conditionalFormatting>
  <conditionalFormatting sqref="K18">
    <cfRule type="iconSet" priority="7272">
      <iconSet iconSet="3Flags">
        <cfvo type="percent" val="0"/>
        <cfvo type="percent" val="33"/>
        <cfvo type="percent" val="67"/>
      </iconSet>
    </cfRule>
  </conditionalFormatting>
  <conditionalFormatting sqref="R19">
    <cfRule type="dataBar" priority="7030">
      <dataBar>
        <cfvo type="min"/>
        <cfvo type="max"/>
        <color rgb="FF638EC6"/>
      </dataBar>
      <extLst>
        <ext xmlns:x14="http://schemas.microsoft.com/office/spreadsheetml/2009/9/main" uri="{B025F937-C7B1-47D3-B67F-A62EFF666E3E}">
          <x14:id>{C20600D4-6974-4489-992D-60F807FA2599}</x14:id>
        </ext>
      </extLst>
    </cfRule>
    <cfRule type="iconSet" priority="7032">
      <iconSet iconSet="3Flags">
        <cfvo type="percent" val="0"/>
        <cfvo type="percent" val="33"/>
        <cfvo type="percent" val="67"/>
      </iconSet>
    </cfRule>
    <cfRule type="colorScale" priority="7036">
      <colorScale>
        <cfvo type="formula" val="&quot;F&quot;"/>
        <cfvo type="formula" val="&quot;A&quot;"/>
        <color rgb="FFFF0000"/>
        <color theme="9" tint="-0.249977111117893"/>
      </colorScale>
    </cfRule>
    <cfRule type="colorScale" priority="7037">
      <colorScale>
        <cfvo type="min"/>
        <cfvo type="max"/>
        <color rgb="FFFF0000"/>
        <color theme="9" tint="-0.499984740745262"/>
      </colorScale>
    </cfRule>
  </conditionalFormatting>
  <conditionalFormatting sqref="R19">
    <cfRule type="colorScale" priority="7034">
      <colorScale>
        <cfvo type="formula" val="#REF!"/>
        <cfvo type="formula" val="#REF!"/>
        <color rgb="FFFF7128"/>
        <color rgb="FFFFEF9C"/>
      </colorScale>
    </cfRule>
    <cfRule type="colorScale" priority="7035">
      <colorScale>
        <cfvo type="min"/>
        <cfvo type="percentile" val="50"/>
        <cfvo type="max"/>
        <color rgb="FFF8696B"/>
        <color rgb="FFFFEB84"/>
        <color rgb="FF63BE7B"/>
      </colorScale>
    </cfRule>
  </conditionalFormatting>
  <conditionalFormatting sqref="K19">
    <cfRule type="iconSet" priority="7031">
      <iconSet iconSet="3Flags">
        <cfvo type="percent" val="0"/>
        <cfvo type="percent" val="33"/>
        <cfvo type="percent" val="67"/>
      </iconSet>
    </cfRule>
  </conditionalFormatting>
  <conditionalFormatting sqref="R20">
    <cfRule type="dataBar" priority="7002">
      <dataBar>
        <cfvo type="min"/>
        <cfvo type="max"/>
        <color rgb="FF638EC6"/>
      </dataBar>
      <extLst>
        <ext xmlns:x14="http://schemas.microsoft.com/office/spreadsheetml/2009/9/main" uri="{B025F937-C7B1-47D3-B67F-A62EFF666E3E}">
          <x14:id>{3136E6DF-E50B-4579-9D6E-1AE5525AA0E5}</x14:id>
        </ext>
      </extLst>
    </cfRule>
    <cfRule type="iconSet" priority="7004">
      <iconSet iconSet="3Flags">
        <cfvo type="percent" val="0"/>
        <cfvo type="percent" val="33"/>
        <cfvo type="percent" val="67"/>
      </iconSet>
    </cfRule>
    <cfRule type="colorScale" priority="7008">
      <colorScale>
        <cfvo type="formula" val="&quot;F&quot;"/>
        <cfvo type="formula" val="&quot;A&quot;"/>
        <color rgb="FFFF0000"/>
        <color theme="9" tint="-0.249977111117893"/>
      </colorScale>
    </cfRule>
    <cfRule type="colorScale" priority="7009">
      <colorScale>
        <cfvo type="min"/>
        <cfvo type="max"/>
        <color rgb="FFFF0000"/>
        <color theme="9" tint="-0.499984740745262"/>
      </colorScale>
    </cfRule>
  </conditionalFormatting>
  <conditionalFormatting sqref="R20">
    <cfRule type="colorScale" priority="7006">
      <colorScale>
        <cfvo type="formula" val="#REF!"/>
        <cfvo type="formula" val="#REF!"/>
        <color rgb="FFFF7128"/>
        <color rgb="FFFFEF9C"/>
      </colorScale>
    </cfRule>
    <cfRule type="colorScale" priority="7007">
      <colorScale>
        <cfvo type="min"/>
        <cfvo type="percentile" val="50"/>
        <cfvo type="max"/>
        <color rgb="FFF8696B"/>
        <color rgb="FFFFEB84"/>
        <color rgb="FF63BE7B"/>
      </colorScale>
    </cfRule>
  </conditionalFormatting>
  <conditionalFormatting sqref="K20">
    <cfRule type="iconSet" priority="7003">
      <iconSet iconSet="3Flags">
        <cfvo type="percent" val="0"/>
        <cfvo type="percent" val="33"/>
        <cfvo type="percent" val="67"/>
      </iconSet>
    </cfRule>
  </conditionalFormatting>
  <conditionalFormatting sqref="R21">
    <cfRule type="dataBar" priority="6918">
      <dataBar>
        <cfvo type="min"/>
        <cfvo type="max"/>
        <color rgb="FF638EC6"/>
      </dataBar>
      <extLst>
        <ext xmlns:x14="http://schemas.microsoft.com/office/spreadsheetml/2009/9/main" uri="{B025F937-C7B1-47D3-B67F-A62EFF666E3E}">
          <x14:id>{35207722-26FA-4522-AB9A-1EBF5FB6399C}</x14:id>
        </ext>
      </extLst>
    </cfRule>
    <cfRule type="iconSet" priority="6920">
      <iconSet iconSet="3Flags">
        <cfvo type="percent" val="0"/>
        <cfvo type="percent" val="33"/>
        <cfvo type="percent" val="67"/>
      </iconSet>
    </cfRule>
    <cfRule type="colorScale" priority="6924">
      <colorScale>
        <cfvo type="formula" val="&quot;F&quot;"/>
        <cfvo type="formula" val="&quot;A&quot;"/>
        <color rgb="FFFF0000"/>
        <color theme="9" tint="-0.249977111117893"/>
      </colorScale>
    </cfRule>
    <cfRule type="colorScale" priority="6925">
      <colorScale>
        <cfvo type="min"/>
        <cfvo type="max"/>
        <color rgb="FFFF0000"/>
        <color theme="9" tint="-0.499984740745262"/>
      </colorScale>
    </cfRule>
  </conditionalFormatting>
  <conditionalFormatting sqref="R21">
    <cfRule type="colorScale" priority="6922">
      <colorScale>
        <cfvo type="formula" val="#REF!"/>
        <cfvo type="formula" val="#REF!"/>
        <color rgb="FFFF7128"/>
        <color rgb="FFFFEF9C"/>
      </colorScale>
    </cfRule>
    <cfRule type="colorScale" priority="6923">
      <colorScale>
        <cfvo type="min"/>
        <cfvo type="percentile" val="50"/>
        <cfvo type="max"/>
        <color rgb="FFF8696B"/>
        <color rgb="FFFFEB84"/>
        <color rgb="FF63BE7B"/>
      </colorScale>
    </cfRule>
  </conditionalFormatting>
  <conditionalFormatting sqref="K21">
    <cfRule type="iconSet" priority="6919">
      <iconSet iconSet="3Flags">
        <cfvo type="percent" val="0"/>
        <cfvo type="percent" val="33"/>
        <cfvo type="percent" val="67"/>
      </iconSet>
    </cfRule>
  </conditionalFormatting>
  <conditionalFormatting sqref="R22">
    <cfRule type="dataBar" priority="6849">
      <dataBar>
        <cfvo type="min"/>
        <cfvo type="max"/>
        <color rgb="FF638EC6"/>
      </dataBar>
      <extLst>
        <ext xmlns:x14="http://schemas.microsoft.com/office/spreadsheetml/2009/9/main" uri="{B025F937-C7B1-47D3-B67F-A62EFF666E3E}">
          <x14:id>{5798E1C0-4D09-41F6-B8B2-C6CEF3D8A963}</x14:id>
        </ext>
      </extLst>
    </cfRule>
    <cfRule type="iconSet" priority="6851">
      <iconSet iconSet="3Flags">
        <cfvo type="percent" val="0"/>
        <cfvo type="percent" val="33"/>
        <cfvo type="percent" val="67"/>
      </iconSet>
    </cfRule>
    <cfRule type="colorScale" priority="6855">
      <colorScale>
        <cfvo type="formula" val="&quot;F&quot;"/>
        <cfvo type="formula" val="&quot;A&quot;"/>
        <color rgb="FFFF0000"/>
        <color theme="9" tint="-0.249977111117893"/>
      </colorScale>
    </cfRule>
    <cfRule type="colorScale" priority="6856">
      <colorScale>
        <cfvo type="min"/>
        <cfvo type="max"/>
        <color rgb="FFFF0000"/>
        <color theme="9" tint="-0.499984740745262"/>
      </colorScale>
    </cfRule>
  </conditionalFormatting>
  <conditionalFormatting sqref="R22">
    <cfRule type="colorScale" priority="6853">
      <colorScale>
        <cfvo type="formula" val="#REF!"/>
        <cfvo type="formula" val="#REF!"/>
        <color rgb="FFFF7128"/>
        <color rgb="FFFFEF9C"/>
      </colorScale>
    </cfRule>
    <cfRule type="colorScale" priority="6854">
      <colorScale>
        <cfvo type="min"/>
        <cfvo type="percentile" val="50"/>
        <cfvo type="max"/>
        <color rgb="FFF8696B"/>
        <color rgb="FFFFEB84"/>
        <color rgb="FF63BE7B"/>
      </colorScale>
    </cfRule>
  </conditionalFormatting>
  <conditionalFormatting sqref="K22">
    <cfRule type="iconSet" priority="6850">
      <iconSet iconSet="3Flags">
        <cfvo type="percent" val="0"/>
        <cfvo type="percent" val="33"/>
        <cfvo type="percent" val="67"/>
      </iconSet>
    </cfRule>
  </conditionalFormatting>
  <conditionalFormatting sqref="R23">
    <cfRule type="dataBar" priority="6821">
      <dataBar>
        <cfvo type="min"/>
        <cfvo type="max"/>
        <color rgb="FF638EC6"/>
      </dataBar>
      <extLst>
        <ext xmlns:x14="http://schemas.microsoft.com/office/spreadsheetml/2009/9/main" uri="{B025F937-C7B1-47D3-B67F-A62EFF666E3E}">
          <x14:id>{0633AA79-30D7-4885-A493-B1F0B2E9876C}</x14:id>
        </ext>
      </extLst>
    </cfRule>
    <cfRule type="iconSet" priority="6823">
      <iconSet iconSet="3Flags">
        <cfvo type="percent" val="0"/>
        <cfvo type="percent" val="33"/>
        <cfvo type="percent" val="67"/>
      </iconSet>
    </cfRule>
    <cfRule type="colorScale" priority="6827">
      <colorScale>
        <cfvo type="formula" val="&quot;F&quot;"/>
        <cfvo type="formula" val="&quot;A&quot;"/>
        <color rgb="FFFF0000"/>
        <color theme="9" tint="-0.249977111117893"/>
      </colorScale>
    </cfRule>
    <cfRule type="colorScale" priority="6828">
      <colorScale>
        <cfvo type="min"/>
        <cfvo type="max"/>
        <color rgb="FFFF0000"/>
        <color theme="9" tint="-0.499984740745262"/>
      </colorScale>
    </cfRule>
  </conditionalFormatting>
  <conditionalFormatting sqref="R23">
    <cfRule type="colorScale" priority="6825">
      <colorScale>
        <cfvo type="formula" val="#REF!"/>
        <cfvo type="formula" val="#REF!"/>
        <color rgb="FFFF7128"/>
        <color rgb="FFFFEF9C"/>
      </colorScale>
    </cfRule>
    <cfRule type="colorScale" priority="6826">
      <colorScale>
        <cfvo type="min"/>
        <cfvo type="percentile" val="50"/>
        <cfvo type="max"/>
        <color rgb="FFF8696B"/>
        <color rgb="FFFFEB84"/>
        <color rgb="FF63BE7B"/>
      </colorScale>
    </cfRule>
  </conditionalFormatting>
  <conditionalFormatting sqref="K23">
    <cfRule type="iconSet" priority="6822">
      <iconSet iconSet="3Flags">
        <cfvo type="percent" val="0"/>
        <cfvo type="percent" val="33"/>
        <cfvo type="percent" val="67"/>
      </iconSet>
    </cfRule>
  </conditionalFormatting>
  <conditionalFormatting sqref="R24">
    <cfRule type="dataBar" priority="6696">
      <dataBar>
        <cfvo type="min"/>
        <cfvo type="max"/>
        <color rgb="FF638EC6"/>
      </dataBar>
      <extLst>
        <ext xmlns:x14="http://schemas.microsoft.com/office/spreadsheetml/2009/9/main" uri="{B025F937-C7B1-47D3-B67F-A62EFF666E3E}">
          <x14:id>{C7C3B443-34E9-4992-A2A4-0AF3E7041482}</x14:id>
        </ext>
      </extLst>
    </cfRule>
    <cfRule type="iconSet" priority="6698">
      <iconSet iconSet="3Flags">
        <cfvo type="percent" val="0"/>
        <cfvo type="percent" val="33"/>
        <cfvo type="percent" val="67"/>
      </iconSet>
    </cfRule>
    <cfRule type="colorScale" priority="6702">
      <colorScale>
        <cfvo type="formula" val="&quot;F&quot;"/>
        <cfvo type="formula" val="&quot;A&quot;"/>
        <color rgb="FFFF0000"/>
        <color theme="9" tint="-0.249977111117893"/>
      </colorScale>
    </cfRule>
    <cfRule type="colorScale" priority="6703">
      <colorScale>
        <cfvo type="min"/>
        <cfvo type="max"/>
        <color rgb="FFFF0000"/>
        <color theme="9" tint="-0.499984740745262"/>
      </colorScale>
    </cfRule>
  </conditionalFormatting>
  <conditionalFormatting sqref="R24">
    <cfRule type="colorScale" priority="6700">
      <colorScale>
        <cfvo type="formula" val="#REF!"/>
        <cfvo type="formula" val="#REF!"/>
        <color rgb="FFFF7128"/>
        <color rgb="FFFFEF9C"/>
      </colorScale>
    </cfRule>
    <cfRule type="colorScale" priority="6701">
      <colorScale>
        <cfvo type="min"/>
        <cfvo type="percentile" val="50"/>
        <cfvo type="max"/>
        <color rgb="FFF8696B"/>
        <color rgb="FFFFEB84"/>
        <color rgb="FF63BE7B"/>
      </colorScale>
    </cfRule>
  </conditionalFormatting>
  <conditionalFormatting sqref="K24">
    <cfRule type="iconSet" priority="6697">
      <iconSet iconSet="3Flags">
        <cfvo type="percent" val="0"/>
        <cfvo type="percent" val="33"/>
        <cfvo type="percent" val="67"/>
      </iconSet>
    </cfRule>
  </conditionalFormatting>
  <conditionalFormatting sqref="R25">
    <cfRule type="dataBar" priority="6668">
      <dataBar>
        <cfvo type="min"/>
        <cfvo type="max"/>
        <color rgb="FF638EC6"/>
      </dataBar>
      <extLst>
        <ext xmlns:x14="http://schemas.microsoft.com/office/spreadsheetml/2009/9/main" uri="{B025F937-C7B1-47D3-B67F-A62EFF666E3E}">
          <x14:id>{79F4FAB9-B679-4D55-B0C4-E9607B1FC068}</x14:id>
        </ext>
      </extLst>
    </cfRule>
    <cfRule type="iconSet" priority="6670">
      <iconSet iconSet="3Flags">
        <cfvo type="percent" val="0"/>
        <cfvo type="percent" val="33"/>
        <cfvo type="percent" val="67"/>
      </iconSet>
    </cfRule>
    <cfRule type="colorScale" priority="6674">
      <colorScale>
        <cfvo type="formula" val="&quot;F&quot;"/>
        <cfvo type="formula" val="&quot;A&quot;"/>
        <color rgb="FFFF0000"/>
        <color theme="9" tint="-0.249977111117893"/>
      </colorScale>
    </cfRule>
    <cfRule type="colorScale" priority="6675">
      <colorScale>
        <cfvo type="min"/>
        <cfvo type="max"/>
        <color rgb="FFFF0000"/>
        <color theme="9" tint="-0.499984740745262"/>
      </colorScale>
    </cfRule>
  </conditionalFormatting>
  <conditionalFormatting sqref="R25">
    <cfRule type="colorScale" priority="6672">
      <colorScale>
        <cfvo type="formula" val="#REF!"/>
        <cfvo type="formula" val="#REF!"/>
        <color rgb="FFFF7128"/>
        <color rgb="FFFFEF9C"/>
      </colorScale>
    </cfRule>
    <cfRule type="colorScale" priority="6673">
      <colorScale>
        <cfvo type="min"/>
        <cfvo type="percentile" val="50"/>
        <cfvo type="max"/>
        <color rgb="FFF8696B"/>
        <color rgb="FFFFEB84"/>
        <color rgb="FF63BE7B"/>
      </colorScale>
    </cfRule>
  </conditionalFormatting>
  <conditionalFormatting sqref="K25">
    <cfRule type="iconSet" priority="6669">
      <iconSet iconSet="3Flags">
        <cfvo type="percent" val="0"/>
        <cfvo type="percent" val="33"/>
        <cfvo type="percent" val="67"/>
      </iconSet>
    </cfRule>
  </conditionalFormatting>
  <conditionalFormatting sqref="R26">
    <cfRule type="dataBar" priority="6431">
      <dataBar>
        <cfvo type="min"/>
        <cfvo type="max"/>
        <color rgb="FF638EC6"/>
      </dataBar>
      <extLst>
        <ext xmlns:x14="http://schemas.microsoft.com/office/spreadsheetml/2009/9/main" uri="{B025F937-C7B1-47D3-B67F-A62EFF666E3E}">
          <x14:id>{D84C220C-8B58-4E70-BFAB-1F39BAC40663}</x14:id>
        </ext>
      </extLst>
    </cfRule>
    <cfRule type="iconSet" priority="6433">
      <iconSet iconSet="3Flags">
        <cfvo type="percent" val="0"/>
        <cfvo type="percent" val="33"/>
        <cfvo type="percent" val="67"/>
      </iconSet>
    </cfRule>
    <cfRule type="colorScale" priority="6437">
      <colorScale>
        <cfvo type="formula" val="&quot;F&quot;"/>
        <cfvo type="formula" val="&quot;A&quot;"/>
        <color rgb="FFFF0000"/>
        <color theme="9" tint="-0.249977111117893"/>
      </colorScale>
    </cfRule>
    <cfRule type="colorScale" priority="6438">
      <colorScale>
        <cfvo type="min"/>
        <cfvo type="max"/>
        <color rgb="FFFF0000"/>
        <color theme="9" tint="-0.499984740745262"/>
      </colorScale>
    </cfRule>
  </conditionalFormatting>
  <conditionalFormatting sqref="R26">
    <cfRule type="colorScale" priority="6435">
      <colorScale>
        <cfvo type="formula" val="#REF!"/>
        <cfvo type="formula" val="#REF!"/>
        <color rgb="FFFF7128"/>
        <color rgb="FFFFEF9C"/>
      </colorScale>
    </cfRule>
    <cfRule type="colorScale" priority="6436">
      <colorScale>
        <cfvo type="min"/>
        <cfvo type="percentile" val="50"/>
        <cfvo type="max"/>
        <color rgb="FFF8696B"/>
        <color rgb="FFFFEB84"/>
        <color rgb="FF63BE7B"/>
      </colorScale>
    </cfRule>
  </conditionalFormatting>
  <conditionalFormatting sqref="K26">
    <cfRule type="iconSet" priority="6432">
      <iconSet iconSet="3Flags">
        <cfvo type="percent" val="0"/>
        <cfvo type="percent" val="33"/>
        <cfvo type="percent" val="67"/>
      </iconSet>
    </cfRule>
  </conditionalFormatting>
  <conditionalFormatting sqref="R27">
    <cfRule type="dataBar" priority="6222">
      <dataBar>
        <cfvo type="min"/>
        <cfvo type="max"/>
        <color rgb="FF638EC6"/>
      </dataBar>
      <extLst>
        <ext xmlns:x14="http://schemas.microsoft.com/office/spreadsheetml/2009/9/main" uri="{B025F937-C7B1-47D3-B67F-A62EFF666E3E}">
          <x14:id>{CD803562-5DB0-4964-B1EB-61E68434F3DF}</x14:id>
        </ext>
      </extLst>
    </cfRule>
    <cfRule type="iconSet" priority="6224">
      <iconSet iconSet="3Flags">
        <cfvo type="percent" val="0"/>
        <cfvo type="percent" val="33"/>
        <cfvo type="percent" val="67"/>
      </iconSet>
    </cfRule>
    <cfRule type="colorScale" priority="6228">
      <colorScale>
        <cfvo type="formula" val="&quot;F&quot;"/>
        <cfvo type="formula" val="&quot;A&quot;"/>
        <color rgb="FFFF0000"/>
        <color theme="9" tint="-0.249977111117893"/>
      </colorScale>
    </cfRule>
    <cfRule type="colorScale" priority="6229">
      <colorScale>
        <cfvo type="min"/>
        <cfvo type="max"/>
        <color rgb="FFFF0000"/>
        <color theme="9" tint="-0.499984740745262"/>
      </colorScale>
    </cfRule>
  </conditionalFormatting>
  <conditionalFormatting sqref="R27">
    <cfRule type="colorScale" priority="6226">
      <colorScale>
        <cfvo type="formula" val="#REF!"/>
        <cfvo type="formula" val="#REF!"/>
        <color rgb="FFFF7128"/>
        <color rgb="FFFFEF9C"/>
      </colorScale>
    </cfRule>
    <cfRule type="colorScale" priority="6227">
      <colorScale>
        <cfvo type="min"/>
        <cfvo type="percentile" val="50"/>
        <cfvo type="max"/>
        <color rgb="FFF8696B"/>
        <color rgb="FFFFEB84"/>
        <color rgb="FF63BE7B"/>
      </colorScale>
    </cfRule>
  </conditionalFormatting>
  <conditionalFormatting sqref="K27">
    <cfRule type="iconSet" priority="6223">
      <iconSet iconSet="3Flags">
        <cfvo type="percent" val="0"/>
        <cfvo type="percent" val="33"/>
        <cfvo type="percent" val="67"/>
      </iconSet>
    </cfRule>
  </conditionalFormatting>
  <conditionalFormatting sqref="R28">
    <cfRule type="dataBar" priority="6153">
      <dataBar>
        <cfvo type="min"/>
        <cfvo type="max"/>
        <color rgb="FF638EC6"/>
      </dataBar>
      <extLst>
        <ext xmlns:x14="http://schemas.microsoft.com/office/spreadsheetml/2009/9/main" uri="{B025F937-C7B1-47D3-B67F-A62EFF666E3E}">
          <x14:id>{0C25BF80-768C-4982-AC66-BAE110A9C46B}</x14:id>
        </ext>
      </extLst>
    </cfRule>
    <cfRule type="iconSet" priority="6155">
      <iconSet iconSet="3Flags">
        <cfvo type="percent" val="0"/>
        <cfvo type="percent" val="33"/>
        <cfvo type="percent" val="67"/>
      </iconSet>
    </cfRule>
    <cfRule type="colorScale" priority="6159">
      <colorScale>
        <cfvo type="formula" val="&quot;F&quot;"/>
        <cfvo type="formula" val="&quot;A&quot;"/>
        <color rgb="FFFF0000"/>
        <color theme="9" tint="-0.249977111117893"/>
      </colorScale>
    </cfRule>
    <cfRule type="colorScale" priority="6160">
      <colorScale>
        <cfvo type="min"/>
        <cfvo type="max"/>
        <color rgb="FFFF0000"/>
        <color theme="9" tint="-0.499984740745262"/>
      </colorScale>
    </cfRule>
  </conditionalFormatting>
  <conditionalFormatting sqref="R28">
    <cfRule type="colorScale" priority="6157">
      <colorScale>
        <cfvo type="formula" val="#REF!"/>
        <cfvo type="formula" val="#REF!"/>
        <color rgb="FFFF7128"/>
        <color rgb="FFFFEF9C"/>
      </colorScale>
    </cfRule>
    <cfRule type="colorScale" priority="6158">
      <colorScale>
        <cfvo type="min"/>
        <cfvo type="percentile" val="50"/>
        <cfvo type="max"/>
        <color rgb="FFF8696B"/>
        <color rgb="FFFFEB84"/>
        <color rgb="FF63BE7B"/>
      </colorScale>
    </cfRule>
  </conditionalFormatting>
  <conditionalFormatting sqref="K28">
    <cfRule type="iconSet" priority="6154">
      <iconSet iconSet="3Flags">
        <cfvo type="percent" val="0"/>
        <cfvo type="percent" val="33"/>
        <cfvo type="percent" val="67"/>
      </iconSet>
    </cfRule>
  </conditionalFormatting>
  <conditionalFormatting sqref="R29">
    <cfRule type="dataBar" priority="5641">
      <dataBar>
        <cfvo type="min"/>
        <cfvo type="max"/>
        <color rgb="FF638EC6"/>
      </dataBar>
      <extLst>
        <ext xmlns:x14="http://schemas.microsoft.com/office/spreadsheetml/2009/9/main" uri="{B025F937-C7B1-47D3-B67F-A62EFF666E3E}">
          <x14:id>{7C057254-8697-476A-93CC-7E846B0C50C2}</x14:id>
        </ext>
      </extLst>
    </cfRule>
    <cfRule type="iconSet" priority="5643">
      <iconSet iconSet="3Flags">
        <cfvo type="percent" val="0"/>
        <cfvo type="percent" val="33"/>
        <cfvo type="percent" val="67"/>
      </iconSet>
    </cfRule>
    <cfRule type="colorScale" priority="5647">
      <colorScale>
        <cfvo type="formula" val="&quot;F&quot;"/>
        <cfvo type="formula" val="&quot;A&quot;"/>
        <color rgb="FFFF0000"/>
        <color theme="9" tint="-0.249977111117893"/>
      </colorScale>
    </cfRule>
    <cfRule type="colorScale" priority="5648">
      <colorScale>
        <cfvo type="min"/>
        <cfvo type="max"/>
        <color rgb="FFFF0000"/>
        <color theme="9" tint="-0.499984740745262"/>
      </colorScale>
    </cfRule>
  </conditionalFormatting>
  <conditionalFormatting sqref="R29">
    <cfRule type="colorScale" priority="5645">
      <colorScale>
        <cfvo type="formula" val="#REF!"/>
        <cfvo type="formula" val="#REF!"/>
        <color rgb="FFFF7128"/>
        <color rgb="FFFFEF9C"/>
      </colorScale>
    </cfRule>
    <cfRule type="colorScale" priority="5646">
      <colorScale>
        <cfvo type="min"/>
        <cfvo type="percentile" val="50"/>
        <cfvo type="max"/>
        <color rgb="FFF8696B"/>
        <color rgb="FFFFEB84"/>
        <color rgb="FF63BE7B"/>
      </colorScale>
    </cfRule>
  </conditionalFormatting>
  <conditionalFormatting sqref="K29">
    <cfRule type="iconSet" priority="5642">
      <iconSet iconSet="3Flags">
        <cfvo type="percent" val="0"/>
        <cfvo type="percent" val="33"/>
        <cfvo type="percent" val="67"/>
      </iconSet>
    </cfRule>
  </conditionalFormatting>
  <conditionalFormatting sqref="R30">
    <cfRule type="dataBar" priority="5185">
      <dataBar>
        <cfvo type="min"/>
        <cfvo type="max"/>
        <color rgb="FF638EC6"/>
      </dataBar>
      <extLst>
        <ext xmlns:x14="http://schemas.microsoft.com/office/spreadsheetml/2009/9/main" uri="{B025F937-C7B1-47D3-B67F-A62EFF666E3E}">
          <x14:id>{4612E57F-4664-492B-A7E3-6F9112404645}</x14:id>
        </ext>
      </extLst>
    </cfRule>
    <cfRule type="iconSet" priority="5187">
      <iconSet iconSet="3Flags">
        <cfvo type="percent" val="0"/>
        <cfvo type="percent" val="33"/>
        <cfvo type="percent" val="67"/>
      </iconSet>
    </cfRule>
    <cfRule type="colorScale" priority="5191">
      <colorScale>
        <cfvo type="formula" val="&quot;F&quot;"/>
        <cfvo type="formula" val="&quot;A&quot;"/>
        <color rgb="FFFF0000"/>
        <color theme="9" tint="-0.249977111117893"/>
      </colorScale>
    </cfRule>
    <cfRule type="colorScale" priority="5192">
      <colorScale>
        <cfvo type="min"/>
        <cfvo type="max"/>
        <color rgb="FFFF0000"/>
        <color theme="9" tint="-0.499984740745262"/>
      </colorScale>
    </cfRule>
  </conditionalFormatting>
  <conditionalFormatting sqref="R30">
    <cfRule type="colorScale" priority="5189">
      <colorScale>
        <cfvo type="formula" val="#REF!"/>
        <cfvo type="formula" val="#REF!"/>
        <color rgb="FFFF7128"/>
        <color rgb="FFFFEF9C"/>
      </colorScale>
    </cfRule>
    <cfRule type="colorScale" priority="5190">
      <colorScale>
        <cfvo type="min"/>
        <cfvo type="percentile" val="50"/>
        <cfvo type="max"/>
        <color rgb="FFF8696B"/>
        <color rgb="FFFFEB84"/>
        <color rgb="FF63BE7B"/>
      </colorScale>
    </cfRule>
  </conditionalFormatting>
  <conditionalFormatting sqref="K30">
    <cfRule type="iconSet" priority="5186">
      <iconSet iconSet="3Flags">
        <cfvo type="percent" val="0"/>
        <cfvo type="percent" val="33"/>
        <cfvo type="percent" val="67"/>
      </iconSet>
    </cfRule>
  </conditionalFormatting>
  <conditionalFormatting sqref="R31">
    <cfRule type="dataBar" priority="5101">
      <dataBar>
        <cfvo type="min"/>
        <cfvo type="max"/>
        <color rgb="FF638EC6"/>
      </dataBar>
      <extLst>
        <ext xmlns:x14="http://schemas.microsoft.com/office/spreadsheetml/2009/9/main" uri="{B025F937-C7B1-47D3-B67F-A62EFF666E3E}">
          <x14:id>{0AD4326B-E2F2-45BF-A586-233867A375E0}</x14:id>
        </ext>
      </extLst>
    </cfRule>
    <cfRule type="iconSet" priority="5103">
      <iconSet iconSet="3Flags">
        <cfvo type="percent" val="0"/>
        <cfvo type="percent" val="33"/>
        <cfvo type="percent" val="67"/>
      </iconSet>
    </cfRule>
    <cfRule type="colorScale" priority="5107">
      <colorScale>
        <cfvo type="formula" val="&quot;F&quot;"/>
        <cfvo type="formula" val="&quot;A&quot;"/>
        <color rgb="FFFF0000"/>
        <color theme="9" tint="-0.249977111117893"/>
      </colorScale>
    </cfRule>
    <cfRule type="colorScale" priority="5108">
      <colorScale>
        <cfvo type="min"/>
        <cfvo type="max"/>
        <color rgb="FFFF0000"/>
        <color theme="9" tint="-0.499984740745262"/>
      </colorScale>
    </cfRule>
  </conditionalFormatting>
  <conditionalFormatting sqref="R31">
    <cfRule type="colorScale" priority="5105">
      <colorScale>
        <cfvo type="formula" val="#REF!"/>
        <cfvo type="formula" val="#REF!"/>
        <color rgb="FFFF7128"/>
        <color rgb="FFFFEF9C"/>
      </colorScale>
    </cfRule>
    <cfRule type="colorScale" priority="5106">
      <colorScale>
        <cfvo type="min"/>
        <cfvo type="percentile" val="50"/>
        <cfvo type="max"/>
        <color rgb="FFF8696B"/>
        <color rgb="FFFFEB84"/>
        <color rgb="FF63BE7B"/>
      </colorScale>
    </cfRule>
  </conditionalFormatting>
  <conditionalFormatting sqref="K31">
    <cfRule type="iconSet" priority="5102">
      <iconSet iconSet="3Flags">
        <cfvo type="percent" val="0"/>
        <cfvo type="percent" val="33"/>
        <cfvo type="percent" val="67"/>
      </iconSet>
    </cfRule>
  </conditionalFormatting>
  <conditionalFormatting sqref="G179">
    <cfRule type="cellIs" dxfId="5" priority="382" stopIfTrue="1" operator="greaterThan">
      <formula>19</formula>
    </cfRule>
  </conditionalFormatting>
  <conditionalFormatting sqref="G179">
    <cfRule type="cellIs" dxfId="4" priority="381" stopIfTrue="1" operator="greaterThan">
      <formula>19</formula>
    </cfRule>
  </conditionalFormatting>
  <conditionalFormatting sqref="G179">
    <cfRule type="cellIs" dxfId="3" priority="377" stopIfTrue="1" operator="greaterThan">
      <formula>19</formula>
    </cfRule>
    <cfRule type="cellIs" dxfId="2" priority="378" stopIfTrue="1" operator="greaterThan">
      <formula>19</formula>
    </cfRule>
    <cfRule type="cellIs" dxfId="1" priority="379" stopIfTrue="1" operator="greaterThan">
      <formula>19</formula>
    </cfRule>
    <cfRule type="cellIs" dxfId="0" priority="380" stopIfTrue="1" operator="greaterThan">
      <formula>19</formula>
    </cfRule>
  </conditionalFormatting>
  <conditionalFormatting sqref="R12">
    <cfRule type="colorScale" priority="15083">
      <colorScale>
        <cfvo type="formula" val="#REF!"/>
        <cfvo type="formula" val="#REF!"/>
        <color rgb="FFFF7128"/>
        <color rgb="FFFFEF9C"/>
      </colorScale>
    </cfRule>
    <cfRule type="colorScale" priority="15084">
      <colorScale>
        <cfvo type="min"/>
        <cfvo type="percentile" val="50"/>
        <cfvo type="max"/>
        <color rgb="FFF8696B"/>
        <color rgb="FFFFEB84"/>
        <color rgb="FF63BE7B"/>
      </colorScale>
    </cfRule>
  </conditionalFormatting>
  <conditionalFormatting sqref="R11">
    <cfRule type="colorScale" priority="15088">
      <colorScale>
        <cfvo type="formula" val="#REF!"/>
        <cfvo type="formula" val="#REF!"/>
        <color rgb="FFFF7128"/>
        <color rgb="FFFFEF9C"/>
      </colorScale>
    </cfRule>
    <cfRule type="colorScale" priority="15089">
      <colorScale>
        <cfvo type="min"/>
        <cfvo type="percentile" val="50"/>
        <cfvo type="max"/>
        <color rgb="FFF8696B"/>
        <color rgb="FFFFEB84"/>
        <color rgb="FF63BE7B"/>
      </colorScale>
    </cfRule>
  </conditionalFormatting>
  <printOptions horizontalCentered="1"/>
  <pageMargins left="0.5" right="0.5" top="0.5" bottom="0.5" header="0.5" footer="0.25"/>
  <pageSetup scale="91" fitToHeight="0" orientation="landscape" r:id="rId1"/>
  <headerFooter alignWithMargins="0"/>
  <ignoredErrors>
    <ignoredError sqref="G182:H182 O182 D182:E182 L182:M182"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print="0" autoFill="0" autoLine="0" autoPict="0">
                <anchor moveWithCells="1">
                  <from>
                    <xdr:col>0</xdr:col>
                    <xdr:colOff>0</xdr:colOff>
                    <xdr:row>6</xdr:row>
                    <xdr:rowOff>247650</xdr:rowOff>
                  </from>
                  <to>
                    <xdr:col>1</xdr:col>
                    <xdr:colOff>752475</xdr:colOff>
                    <xdr:row>6</xdr:row>
                    <xdr:rowOff>466725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D26718B6-9BBB-4DAB-810D-924BBD719ABF}">
            <x14:dataBar minLength="0" maxLength="100" negativeBarColorSameAsPositive="1" axisPosition="none">
              <x14:cfvo type="min"/>
              <x14:cfvo type="max"/>
            </x14:dataBar>
          </x14:cfRule>
          <xm:sqref>R11</xm:sqref>
        </x14:conditionalFormatting>
        <x14:conditionalFormatting xmlns:xm="http://schemas.microsoft.com/office/excel/2006/main">
          <x14:cfRule type="dataBar" id="{73915E6F-6438-4206-91DA-CD990D49ACE7}">
            <x14:dataBar minLength="0" maxLength="100" negativeBarColorSameAsPositive="1" axisPosition="none">
              <x14:cfvo type="min"/>
              <x14:cfvo type="max"/>
            </x14:dataBar>
          </x14:cfRule>
          <xm:sqref>R12</xm:sqref>
        </x14:conditionalFormatting>
        <x14:conditionalFormatting xmlns:xm="http://schemas.microsoft.com/office/excel/2006/main">
          <x14:cfRule type="dataBar" id="{EDF8D600-B0DE-4268-BDC5-F566D35EE731}">
            <x14:dataBar minLength="0" maxLength="100" negativeBarColorSameAsPositive="1" axisPosition="none">
              <x14:cfvo type="min"/>
              <x14:cfvo type="max"/>
            </x14:dataBar>
          </x14:cfRule>
          <xm:sqref>R13</xm:sqref>
        </x14:conditionalFormatting>
        <x14:conditionalFormatting xmlns:xm="http://schemas.microsoft.com/office/excel/2006/main">
          <x14:cfRule type="dataBar" id="{F4FEB637-ACA9-42AB-9E8F-705AE6ABB3A8}">
            <x14:dataBar minLength="0" maxLength="100" negativeBarColorSameAsPositive="1" axisPosition="none">
              <x14:cfvo type="min"/>
              <x14:cfvo type="max"/>
            </x14:dataBar>
          </x14:cfRule>
          <xm:sqref>R14</xm:sqref>
        </x14:conditionalFormatting>
        <x14:conditionalFormatting xmlns:xm="http://schemas.microsoft.com/office/excel/2006/main">
          <x14:cfRule type="dataBar" id="{29DE1961-7360-4055-B74D-A97D9B9B6C30}">
            <x14:dataBar minLength="0" maxLength="100" negativeBarColorSameAsPositive="1" axisPosition="none">
              <x14:cfvo type="min"/>
              <x14:cfvo type="max"/>
            </x14:dataBar>
          </x14:cfRule>
          <xm:sqref>R15</xm:sqref>
        </x14:conditionalFormatting>
        <x14:conditionalFormatting xmlns:xm="http://schemas.microsoft.com/office/excel/2006/main">
          <x14:cfRule type="dataBar" id="{121CD320-5DEE-4FC0-93CE-8CFEEA440E7F}">
            <x14:dataBar minLength="0" maxLength="100" negativeBarColorSameAsPositive="1" axisPosition="none">
              <x14:cfvo type="min"/>
              <x14:cfvo type="max"/>
            </x14:dataBar>
          </x14:cfRule>
          <xm:sqref>R16</xm:sqref>
        </x14:conditionalFormatting>
        <x14:conditionalFormatting xmlns:xm="http://schemas.microsoft.com/office/excel/2006/main">
          <x14:cfRule type="dataBar" id="{D89C2CA6-551A-4A5F-9B50-581F65547D2D}">
            <x14:dataBar minLength="0" maxLength="100" negativeBarColorSameAsPositive="1" axisPosition="none">
              <x14:cfvo type="min"/>
              <x14:cfvo type="max"/>
            </x14:dataBar>
          </x14:cfRule>
          <xm:sqref>R17</xm:sqref>
        </x14:conditionalFormatting>
        <x14:conditionalFormatting xmlns:xm="http://schemas.microsoft.com/office/excel/2006/main">
          <x14:cfRule type="dataBar" id="{4A22BD0A-621A-4E3C-BAED-852F301BB36A}">
            <x14:dataBar minLength="0" maxLength="100" negativeBarColorSameAsPositive="1" axisPosition="none">
              <x14:cfvo type="min"/>
              <x14:cfvo type="max"/>
            </x14:dataBar>
          </x14:cfRule>
          <xm:sqref>R18</xm:sqref>
        </x14:conditionalFormatting>
        <x14:conditionalFormatting xmlns:xm="http://schemas.microsoft.com/office/excel/2006/main">
          <x14:cfRule type="dataBar" id="{C20600D4-6974-4489-992D-60F807FA2599}">
            <x14:dataBar minLength="0" maxLength="100" negativeBarColorSameAsPositive="1" axisPosition="none">
              <x14:cfvo type="min"/>
              <x14:cfvo type="max"/>
            </x14:dataBar>
          </x14:cfRule>
          <xm:sqref>R19</xm:sqref>
        </x14:conditionalFormatting>
        <x14:conditionalFormatting xmlns:xm="http://schemas.microsoft.com/office/excel/2006/main">
          <x14:cfRule type="dataBar" id="{3136E6DF-E50B-4579-9D6E-1AE5525AA0E5}">
            <x14:dataBar minLength="0" maxLength="100" negativeBarColorSameAsPositive="1" axisPosition="none">
              <x14:cfvo type="min"/>
              <x14:cfvo type="max"/>
            </x14:dataBar>
          </x14:cfRule>
          <xm:sqref>R20</xm:sqref>
        </x14:conditionalFormatting>
        <x14:conditionalFormatting xmlns:xm="http://schemas.microsoft.com/office/excel/2006/main">
          <x14:cfRule type="dataBar" id="{35207722-26FA-4522-AB9A-1EBF5FB6399C}">
            <x14:dataBar minLength="0" maxLength="100" negativeBarColorSameAsPositive="1" axisPosition="none">
              <x14:cfvo type="min"/>
              <x14:cfvo type="max"/>
            </x14:dataBar>
          </x14:cfRule>
          <xm:sqref>R21</xm:sqref>
        </x14:conditionalFormatting>
        <x14:conditionalFormatting xmlns:xm="http://schemas.microsoft.com/office/excel/2006/main">
          <x14:cfRule type="dataBar" id="{5798E1C0-4D09-41F6-B8B2-C6CEF3D8A963}">
            <x14:dataBar minLength="0" maxLength="100" negativeBarColorSameAsPositive="1" axisPosition="none">
              <x14:cfvo type="min"/>
              <x14:cfvo type="max"/>
            </x14:dataBar>
          </x14:cfRule>
          <xm:sqref>R22</xm:sqref>
        </x14:conditionalFormatting>
        <x14:conditionalFormatting xmlns:xm="http://schemas.microsoft.com/office/excel/2006/main">
          <x14:cfRule type="dataBar" id="{0633AA79-30D7-4885-A493-B1F0B2E9876C}">
            <x14:dataBar minLength="0" maxLength="100" negativeBarColorSameAsPositive="1" axisPosition="none">
              <x14:cfvo type="min"/>
              <x14:cfvo type="max"/>
            </x14:dataBar>
          </x14:cfRule>
          <xm:sqref>R23</xm:sqref>
        </x14:conditionalFormatting>
        <x14:conditionalFormatting xmlns:xm="http://schemas.microsoft.com/office/excel/2006/main">
          <x14:cfRule type="dataBar" id="{C7C3B443-34E9-4992-A2A4-0AF3E7041482}">
            <x14:dataBar minLength="0" maxLength="100" negativeBarColorSameAsPositive="1" axisPosition="none">
              <x14:cfvo type="min"/>
              <x14:cfvo type="max"/>
            </x14:dataBar>
          </x14:cfRule>
          <xm:sqref>R24</xm:sqref>
        </x14:conditionalFormatting>
        <x14:conditionalFormatting xmlns:xm="http://schemas.microsoft.com/office/excel/2006/main">
          <x14:cfRule type="dataBar" id="{79F4FAB9-B679-4D55-B0C4-E9607B1FC068}">
            <x14:dataBar minLength="0" maxLength="100" negativeBarColorSameAsPositive="1" axisPosition="none">
              <x14:cfvo type="min"/>
              <x14:cfvo type="max"/>
            </x14:dataBar>
          </x14:cfRule>
          <xm:sqref>R25</xm:sqref>
        </x14:conditionalFormatting>
        <x14:conditionalFormatting xmlns:xm="http://schemas.microsoft.com/office/excel/2006/main">
          <x14:cfRule type="dataBar" id="{D84C220C-8B58-4E70-BFAB-1F39BAC40663}">
            <x14:dataBar minLength="0" maxLength="100" negativeBarColorSameAsPositive="1" axisPosition="none">
              <x14:cfvo type="min"/>
              <x14:cfvo type="max"/>
            </x14:dataBar>
          </x14:cfRule>
          <xm:sqref>R26</xm:sqref>
        </x14:conditionalFormatting>
        <x14:conditionalFormatting xmlns:xm="http://schemas.microsoft.com/office/excel/2006/main">
          <x14:cfRule type="dataBar" id="{CD803562-5DB0-4964-B1EB-61E68434F3DF}">
            <x14:dataBar minLength="0" maxLength="100" negativeBarColorSameAsPositive="1" axisPosition="none">
              <x14:cfvo type="min"/>
              <x14:cfvo type="max"/>
            </x14:dataBar>
          </x14:cfRule>
          <xm:sqref>R27</xm:sqref>
        </x14:conditionalFormatting>
        <x14:conditionalFormatting xmlns:xm="http://schemas.microsoft.com/office/excel/2006/main">
          <x14:cfRule type="dataBar" id="{0C25BF80-768C-4982-AC66-BAE110A9C46B}">
            <x14:dataBar minLength="0" maxLength="100" negativeBarColorSameAsPositive="1" axisPosition="none">
              <x14:cfvo type="min"/>
              <x14:cfvo type="max"/>
            </x14:dataBar>
          </x14:cfRule>
          <xm:sqref>R28</xm:sqref>
        </x14:conditionalFormatting>
        <x14:conditionalFormatting xmlns:xm="http://schemas.microsoft.com/office/excel/2006/main">
          <x14:cfRule type="dataBar" id="{7C057254-8697-476A-93CC-7E846B0C50C2}">
            <x14:dataBar minLength="0" maxLength="100" negativeBarColorSameAsPositive="1" axisPosition="none">
              <x14:cfvo type="min"/>
              <x14:cfvo type="max"/>
            </x14:dataBar>
          </x14:cfRule>
          <xm:sqref>R29</xm:sqref>
        </x14:conditionalFormatting>
        <x14:conditionalFormatting xmlns:xm="http://schemas.microsoft.com/office/excel/2006/main">
          <x14:cfRule type="dataBar" id="{4612E57F-4664-492B-A7E3-6F9112404645}">
            <x14:dataBar minLength="0" maxLength="100" negativeBarColorSameAsPositive="1" axisPosition="none">
              <x14:cfvo type="min"/>
              <x14:cfvo type="max"/>
            </x14:dataBar>
          </x14:cfRule>
          <xm:sqref>R30</xm:sqref>
        </x14:conditionalFormatting>
        <x14:conditionalFormatting xmlns:xm="http://schemas.microsoft.com/office/excel/2006/main">
          <x14:cfRule type="dataBar" id="{0AD4326B-E2F2-45BF-A586-233867A375E0}">
            <x14:dataBar minLength="0" maxLength="100" negativeBarColorSameAsPositive="1" axisPosition="none">
              <x14:cfvo type="min"/>
              <x14:cfvo type="max"/>
            </x14:dataBar>
          </x14:cfRule>
          <xm:sqref>R31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84"/>
  <sheetViews>
    <sheetView showGridLines="0" topLeftCell="A145" workbookViewId="0">
      <selection activeCell="A178" sqref="A178:XFD181"/>
    </sheetView>
  </sheetViews>
  <sheetFormatPr defaultRowHeight="12.75" x14ac:dyDescent="0.2"/>
  <cols>
    <col min="1" max="1" width="5" customWidth="1"/>
    <col min="2" max="2" width="20.85546875" customWidth="1"/>
    <col min="9" max="9" width="0" hidden="1" customWidth="1"/>
  </cols>
  <sheetData>
    <row r="1" spans="1:10" ht="23.25" x14ac:dyDescent="0.2">
      <c r="A1" s="6" t="s">
        <v>10</v>
      </c>
      <c r="J1" s="26"/>
    </row>
    <row r="2" spans="1:10" x14ac:dyDescent="0.2">
      <c r="A2" s="13"/>
      <c r="I2" s="51"/>
      <c r="J2" s="27"/>
    </row>
    <row r="3" spans="1:10" x14ac:dyDescent="0.2">
      <c r="A3" s="13"/>
      <c r="I3" s="52" t="b">
        <v>0</v>
      </c>
      <c r="J3" s="45"/>
    </row>
    <row r="4" spans="1:10" x14ac:dyDescent="0.2">
      <c r="A4" s="13"/>
    </row>
    <row r="5" spans="1:10" x14ac:dyDescent="0.2">
      <c r="A5" s="13"/>
    </row>
    <row r="6" spans="1:10" x14ac:dyDescent="0.2">
      <c r="A6" s="13"/>
    </row>
    <row r="7" spans="1:10" x14ac:dyDescent="0.2">
      <c r="A7" s="13"/>
    </row>
    <row r="8" spans="1:10" x14ac:dyDescent="0.2">
      <c r="A8" s="13"/>
    </row>
    <row r="9" spans="1:10" x14ac:dyDescent="0.2">
      <c r="B9" s="8" t="s">
        <v>9</v>
      </c>
      <c r="C9" s="8" t="s">
        <v>10</v>
      </c>
    </row>
    <row r="10" spans="1:10" ht="13.5" thickBot="1" x14ac:dyDescent="0.25">
      <c r="A10" s="24">
        <f ca="1">OFFSET(A10,-1,0,1,1)+1</f>
        <v>1</v>
      </c>
      <c r="B10" s="92" t="s">
        <v>272</v>
      </c>
      <c r="C10" s="92" t="s">
        <v>147</v>
      </c>
    </row>
    <row r="11" spans="1:10" ht="13.5" thickBot="1" x14ac:dyDescent="0.25">
      <c r="A11" s="24">
        <f t="shared" ref="A11:A55" ca="1" si="0">OFFSET(A11,-1,0,1,1)+1</f>
        <v>2</v>
      </c>
      <c r="B11" s="92" t="s">
        <v>273</v>
      </c>
      <c r="C11" s="92" t="s">
        <v>148</v>
      </c>
    </row>
    <row r="12" spans="1:10" ht="13.5" thickBot="1" x14ac:dyDescent="0.25">
      <c r="A12" s="24">
        <f t="shared" ca="1" si="0"/>
        <v>3</v>
      </c>
      <c r="B12" s="93" t="s">
        <v>274</v>
      </c>
      <c r="C12" s="92" t="s">
        <v>149</v>
      </c>
    </row>
    <row r="13" spans="1:10" ht="13.5" thickBot="1" x14ac:dyDescent="0.25">
      <c r="A13" s="24">
        <f t="shared" ca="1" si="0"/>
        <v>4</v>
      </c>
      <c r="B13" s="93" t="s">
        <v>275</v>
      </c>
      <c r="C13" s="92" t="s">
        <v>150</v>
      </c>
    </row>
    <row r="14" spans="1:10" ht="13.5" thickBot="1" x14ac:dyDescent="0.25">
      <c r="A14" s="24">
        <f t="shared" ca="1" si="0"/>
        <v>5</v>
      </c>
      <c r="B14" s="93" t="s">
        <v>276</v>
      </c>
      <c r="C14" s="92" t="s">
        <v>151</v>
      </c>
    </row>
    <row r="15" spans="1:10" ht="13.5" thickBot="1" x14ac:dyDescent="0.25">
      <c r="A15" s="24">
        <f t="shared" ca="1" si="0"/>
        <v>6</v>
      </c>
      <c r="B15" s="92" t="s">
        <v>277</v>
      </c>
      <c r="C15" s="92" t="s">
        <v>152</v>
      </c>
    </row>
    <row r="16" spans="1:10" ht="13.5" thickBot="1" x14ac:dyDescent="0.25">
      <c r="A16" s="24">
        <f t="shared" ca="1" si="0"/>
        <v>7</v>
      </c>
      <c r="B16" s="92" t="s">
        <v>278</v>
      </c>
      <c r="C16" s="92" t="s">
        <v>153</v>
      </c>
    </row>
    <row r="17" spans="1:3" ht="13.5" thickBot="1" x14ac:dyDescent="0.25">
      <c r="A17" s="24">
        <f t="shared" ca="1" si="0"/>
        <v>8</v>
      </c>
      <c r="B17" s="92" t="s">
        <v>279</v>
      </c>
      <c r="C17" s="92" t="s">
        <v>154</v>
      </c>
    </row>
    <row r="18" spans="1:3" ht="13.5" thickBot="1" x14ac:dyDescent="0.25">
      <c r="A18" s="24">
        <f t="shared" ca="1" si="0"/>
        <v>9</v>
      </c>
      <c r="B18" s="92" t="s">
        <v>280</v>
      </c>
      <c r="C18" s="92" t="s">
        <v>155</v>
      </c>
    </row>
    <row r="19" spans="1:3" ht="13.5" thickBot="1" x14ac:dyDescent="0.25">
      <c r="A19" s="24">
        <f t="shared" ca="1" si="0"/>
        <v>10</v>
      </c>
      <c r="B19" s="92" t="s">
        <v>281</v>
      </c>
      <c r="C19" s="92" t="s">
        <v>156</v>
      </c>
    </row>
    <row r="20" spans="1:3" ht="13.5" thickBot="1" x14ac:dyDescent="0.25">
      <c r="A20" s="24">
        <f t="shared" ca="1" si="0"/>
        <v>11</v>
      </c>
      <c r="B20" s="92" t="s">
        <v>282</v>
      </c>
      <c r="C20" s="92" t="s">
        <v>157</v>
      </c>
    </row>
    <row r="21" spans="1:3" ht="13.5" thickBot="1" x14ac:dyDescent="0.25">
      <c r="A21" s="24">
        <f t="shared" ca="1" si="0"/>
        <v>12</v>
      </c>
      <c r="B21" s="92" t="s">
        <v>283</v>
      </c>
      <c r="C21" s="92" t="s">
        <v>158</v>
      </c>
    </row>
    <row r="22" spans="1:3" ht="13.5" thickBot="1" x14ac:dyDescent="0.25">
      <c r="A22" s="24">
        <f t="shared" ca="1" si="0"/>
        <v>13</v>
      </c>
      <c r="B22" s="92" t="s">
        <v>284</v>
      </c>
      <c r="C22" s="92" t="s">
        <v>159</v>
      </c>
    </row>
    <row r="23" spans="1:3" ht="13.5" thickBot="1" x14ac:dyDescent="0.25">
      <c r="A23" s="24">
        <f t="shared" ca="1" si="0"/>
        <v>14</v>
      </c>
      <c r="B23" s="92" t="s">
        <v>285</v>
      </c>
      <c r="C23" s="92" t="s">
        <v>160</v>
      </c>
    </row>
    <row r="24" spans="1:3" ht="13.5" thickBot="1" x14ac:dyDescent="0.25">
      <c r="A24" s="24">
        <f t="shared" ca="1" si="0"/>
        <v>15</v>
      </c>
      <c r="B24" s="92" t="s">
        <v>286</v>
      </c>
      <c r="C24" s="92" t="s">
        <v>161</v>
      </c>
    </row>
    <row r="25" spans="1:3" ht="13.5" thickBot="1" x14ac:dyDescent="0.25">
      <c r="A25" s="24">
        <f t="shared" ca="1" si="0"/>
        <v>16</v>
      </c>
      <c r="B25" s="92" t="s">
        <v>287</v>
      </c>
      <c r="C25" s="92" t="s">
        <v>162</v>
      </c>
    </row>
    <row r="26" spans="1:3" ht="13.5" thickBot="1" x14ac:dyDescent="0.25">
      <c r="A26" s="24">
        <f t="shared" ca="1" si="0"/>
        <v>17</v>
      </c>
      <c r="B26" s="92" t="s">
        <v>288</v>
      </c>
      <c r="C26" s="92" t="s">
        <v>163</v>
      </c>
    </row>
    <row r="27" spans="1:3" ht="13.5" thickBot="1" x14ac:dyDescent="0.25">
      <c r="A27" s="24">
        <f t="shared" ca="1" si="0"/>
        <v>18</v>
      </c>
      <c r="B27" s="92" t="s">
        <v>289</v>
      </c>
      <c r="C27" s="92" t="s">
        <v>164</v>
      </c>
    </row>
    <row r="28" spans="1:3" ht="13.5" thickBot="1" x14ac:dyDescent="0.25">
      <c r="A28" s="24">
        <f t="shared" ca="1" si="0"/>
        <v>19</v>
      </c>
      <c r="B28" s="92" t="s">
        <v>290</v>
      </c>
      <c r="C28" s="92" t="s">
        <v>400</v>
      </c>
    </row>
    <row r="29" spans="1:3" ht="13.5" thickBot="1" x14ac:dyDescent="0.25">
      <c r="A29" s="24">
        <f t="shared" ca="1" si="0"/>
        <v>20</v>
      </c>
      <c r="B29" s="92" t="s">
        <v>291</v>
      </c>
      <c r="C29" s="92" t="s">
        <v>165</v>
      </c>
    </row>
    <row r="30" spans="1:3" ht="13.5" thickBot="1" x14ac:dyDescent="0.25">
      <c r="A30" s="24">
        <f t="shared" ca="1" si="0"/>
        <v>21</v>
      </c>
      <c r="B30" s="92" t="s">
        <v>292</v>
      </c>
      <c r="C30" s="92" t="s">
        <v>166</v>
      </c>
    </row>
    <row r="31" spans="1:3" ht="13.5" thickBot="1" x14ac:dyDescent="0.25">
      <c r="A31" s="24">
        <f t="shared" ca="1" si="0"/>
        <v>22</v>
      </c>
      <c r="B31" s="92" t="s">
        <v>293</v>
      </c>
      <c r="C31" s="92" t="s">
        <v>167</v>
      </c>
    </row>
    <row r="32" spans="1:3" ht="13.5" thickBot="1" x14ac:dyDescent="0.25">
      <c r="A32" s="24">
        <f t="shared" ca="1" si="0"/>
        <v>23</v>
      </c>
      <c r="B32" s="92" t="s">
        <v>294</v>
      </c>
      <c r="C32" s="92" t="s">
        <v>168</v>
      </c>
    </row>
    <row r="33" spans="1:3" ht="13.5" thickBot="1" x14ac:dyDescent="0.25">
      <c r="A33" s="24">
        <f t="shared" ca="1" si="0"/>
        <v>24</v>
      </c>
      <c r="B33" s="92" t="s">
        <v>295</v>
      </c>
      <c r="C33" s="92" t="s">
        <v>169</v>
      </c>
    </row>
    <row r="34" spans="1:3" ht="13.5" thickBot="1" x14ac:dyDescent="0.25">
      <c r="A34" s="24">
        <f t="shared" ca="1" si="0"/>
        <v>25</v>
      </c>
      <c r="B34" s="92" t="s">
        <v>296</v>
      </c>
      <c r="C34" s="92" t="s">
        <v>170</v>
      </c>
    </row>
    <row r="35" spans="1:3" ht="13.5" thickBot="1" x14ac:dyDescent="0.25">
      <c r="A35" s="24">
        <f t="shared" ca="1" si="0"/>
        <v>26</v>
      </c>
      <c r="B35" s="92" t="s">
        <v>297</v>
      </c>
      <c r="C35" s="92" t="s">
        <v>171</v>
      </c>
    </row>
    <row r="36" spans="1:3" ht="13.5" thickBot="1" x14ac:dyDescent="0.25">
      <c r="A36" s="24">
        <f t="shared" ca="1" si="0"/>
        <v>27</v>
      </c>
      <c r="B36" s="92" t="s">
        <v>298</v>
      </c>
      <c r="C36" s="92" t="s">
        <v>172</v>
      </c>
    </row>
    <row r="37" spans="1:3" ht="13.5" thickBot="1" x14ac:dyDescent="0.25">
      <c r="A37" s="24">
        <f t="shared" ca="1" si="0"/>
        <v>28</v>
      </c>
      <c r="B37" s="92" t="s">
        <v>299</v>
      </c>
      <c r="C37" s="92" t="s">
        <v>173</v>
      </c>
    </row>
    <row r="38" spans="1:3" ht="13.5" thickBot="1" x14ac:dyDescent="0.25">
      <c r="A38" s="24">
        <f t="shared" ca="1" si="0"/>
        <v>29</v>
      </c>
      <c r="B38" s="92" t="s">
        <v>300</v>
      </c>
      <c r="C38" s="92" t="s">
        <v>174</v>
      </c>
    </row>
    <row r="39" spans="1:3" ht="13.5" thickBot="1" x14ac:dyDescent="0.25">
      <c r="A39" s="24">
        <f t="shared" ca="1" si="0"/>
        <v>30</v>
      </c>
      <c r="B39" s="92" t="s">
        <v>301</v>
      </c>
      <c r="C39" s="92" t="s">
        <v>175</v>
      </c>
    </row>
    <row r="40" spans="1:3" ht="13.5" thickBot="1" x14ac:dyDescent="0.25">
      <c r="A40" s="24">
        <f t="shared" ca="1" si="0"/>
        <v>31</v>
      </c>
      <c r="B40" s="92" t="s">
        <v>302</v>
      </c>
      <c r="C40" s="92" t="s">
        <v>176</v>
      </c>
    </row>
    <row r="41" spans="1:3" ht="13.5" thickBot="1" x14ac:dyDescent="0.25">
      <c r="A41" s="24">
        <f t="shared" ca="1" si="0"/>
        <v>32</v>
      </c>
      <c r="B41" s="92" t="s">
        <v>303</v>
      </c>
      <c r="C41" s="92" t="s">
        <v>177</v>
      </c>
    </row>
    <row r="42" spans="1:3" ht="13.5" thickBot="1" x14ac:dyDescent="0.25">
      <c r="A42" s="24">
        <f t="shared" ca="1" si="0"/>
        <v>33</v>
      </c>
      <c r="B42" s="92" t="s">
        <v>304</v>
      </c>
      <c r="C42" s="92" t="s">
        <v>178</v>
      </c>
    </row>
    <row r="43" spans="1:3" ht="13.5" thickBot="1" x14ac:dyDescent="0.25">
      <c r="A43" s="24">
        <f t="shared" ca="1" si="0"/>
        <v>34</v>
      </c>
      <c r="B43" s="92" t="s">
        <v>305</v>
      </c>
      <c r="C43" s="92" t="s">
        <v>179</v>
      </c>
    </row>
    <row r="44" spans="1:3" ht="13.5" thickBot="1" x14ac:dyDescent="0.25">
      <c r="A44" s="24">
        <f t="shared" ca="1" si="0"/>
        <v>35</v>
      </c>
      <c r="B44" s="92" t="s">
        <v>306</v>
      </c>
      <c r="C44" s="92" t="s">
        <v>180</v>
      </c>
    </row>
    <row r="45" spans="1:3" ht="13.5" thickBot="1" x14ac:dyDescent="0.25">
      <c r="A45" s="24">
        <f t="shared" ca="1" si="0"/>
        <v>36</v>
      </c>
      <c r="B45" s="92" t="s">
        <v>307</v>
      </c>
      <c r="C45" s="92" t="s">
        <v>181</v>
      </c>
    </row>
    <row r="46" spans="1:3" ht="13.5" thickBot="1" x14ac:dyDescent="0.25">
      <c r="A46" s="24">
        <f t="shared" ca="1" si="0"/>
        <v>37</v>
      </c>
      <c r="B46" s="92" t="s">
        <v>308</v>
      </c>
      <c r="C46" s="92" t="s">
        <v>182</v>
      </c>
    </row>
    <row r="47" spans="1:3" ht="13.5" thickBot="1" x14ac:dyDescent="0.25">
      <c r="A47" s="24">
        <f t="shared" ca="1" si="0"/>
        <v>38</v>
      </c>
      <c r="B47" s="92" t="s">
        <v>309</v>
      </c>
      <c r="C47" s="92" t="s">
        <v>183</v>
      </c>
    </row>
    <row r="48" spans="1:3" ht="13.5" thickBot="1" x14ac:dyDescent="0.25">
      <c r="A48" s="24">
        <f t="shared" ca="1" si="0"/>
        <v>39</v>
      </c>
      <c r="B48" s="92" t="s">
        <v>114</v>
      </c>
      <c r="C48" s="92" t="s">
        <v>85</v>
      </c>
    </row>
    <row r="49" spans="1:3" ht="13.5" thickBot="1" x14ac:dyDescent="0.25">
      <c r="A49" s="24">
        <f t="shared" ca="1" si="0"/>
        <v>40</v>
      </c>
      <c r="B49" s="92" t="s">
        <v>115</v>
      </c>
      <c r="C49" s="92" t="s">
        <v>401</v>
      </c>
    </row>
    <row r="50" spans="1:3" ht="13.5" thickBot="1" x14ac:dyDescent="0.25">
      <c r="A50" s="24">
        <f t="shared" ca="1" si="0"/>
        <v>41</v>
      </c>
      <c r="B50" s="92" t="s">
        <v>310</v>
      </c>
      <c r="C50" s="92" t="s">
        <v>402</v>
      </c>
    </row>
    <row r="51" spans="1:3" ht="13.5" thickBot="1" x14ac:dyDescent="0.25">
      <c r="A51" s="24">
        <f t="shared" ca="1" si="0"/>
        <v>42</v>
      </c>
      <c r="B51" s="92" t="s">
        <v>311</v>
      </c>
      <c r="C51" s="92" t="s">
        <v>184</v>
      </c>
    </row>
    <row r="52" spans="1:3" ht="13.5" thickBot="1" x14ac:dyDescent="0.25">
      <c r="A52" s="24">
        <f t="shared" ca="1" si="0"/>
        <v>43</v>
      </c>
      <c r="B52" s="92" t="s">
        <v>312</v>
      </c>
      <c r="C52" s="92" t="s">
        <v>185</v>
      </c>
    </row>
    <row r="53" spans="1:3" ht="13.5" thickBot="1" x14ac:dyDescent="0.25">
      <c r="A53" s="24">
        <f t="shared" ca="1" si="0"/>
        <v>44</v>
      </c>
      <c r="B53" s="92" t="s">
        <v>313</v>
      </c>
      <c r="C53" s="92" t="s">
        <v>186</v>
      </c>
    </row>
    <row r="54" spans="1:3" ht="13.5" thickBot="1" x14ac:dyDescent="0.25">
      <c r="A54" s="24">
        <f t="shared" ca="1" si="0"/>
        <v>45</v>
      </c>
      <c r="B54" s="92" t="s">
        <v>116</v>
      </c>
      <c r="C54" s="92" t="s">
        <v>86</v>
      </c>
    </row>
    <row r="55" spans="1:3" ht="13.5" thickBot="1" x14ac:dyDescent="0.25">
      <c r="A55" s="24">
        <f t="shared" ca="1" si="0"/>
        <v>46</v>
      </c>
      <c r="B55" s="92" t="s">
        <v>314</v>
      </c>
      <c r="C55" s="92" t="s">
        <v>187</v>
      </c>
    </row>
    <row r="56" spans="1:3" ht="13.5" thickBot="1" x14ac:dyDescent="0.25">
      <c r="A56" s="24">
        <f t="shared" ref="A56:A82" ca="1" si="1">OFFSET(A56,-1,0,1,1)+1</f>
        <v>47</v>
      </c>
      <c r="B56" s="92" t="s">
        <v>117</v>
      </c>
      <c r="C56" s="92" t="s">
        <v>87</v>
      </c>
    </row>
    <row r="57" spans="1:3" ht="13.5" thickBot="1" x14ac:dyDescent="0.25">
      <c r="A57" s="24">
        <f t="shared" ca="1" si="1"/>
        <v>48</v>
      </c>
      <c r="B57" s="92" t="s">
        <v>118</v>
      </c>
      <c r="C57" s="92" t="s">
        <v>88</v>
      </c>
    </row>
    <row r="58" spans="1:3" ht="13.5" thickBot="1" x14ac:dyDescent="0.25">
      <c r="A58" s="24">
        <f t="shared" ca="1" si="1"/>
        <v>49</v>
      </c>
      <c r="B58" s="92" t="s">
        <v>119</v>
      </c>
      <c r="C58" s="92" t="s">
        <v>89</v>
      </c>
    </row>
    <row r="59" spans="1:3" ht="13.5" thickBot="1" x14ac:dyDescent="0.25">
      <c r="A59" s="24">
        <f t="shared" ca="1" si="1"/>
        <v>50</v>
      </c>
      <c r="B59" s="92" t="s">
        <v>315</v>
      </c>
      <c r="C59" s="92" t="s">
        <v>188</v>
      </c>
    </row>
    <row r="60" spans="1:3" ht="13.5" thickBot="1" x14ac:dyDescent="0.25">
      <c r="A60" s="24">
        <f t="shared" ca="1" si="1"/>
        <v>51</v>
      </c>
      <c r="B60" s="92" t="s">
        <v>120</v>
      </c>
      <c r="C60" s="92" t="s">
        <v>90</v>
      </c>
    </row>
    <row r="61" spans="1:3" ht="13.5" thickBot="1" x14ac:dyDescent="0.25">
      <c r="A61" s="24">
        <f t="shared" ca="1" si="1"/>
        <v>52</v>
      </c>
      <c r="B61" s="92" t="s">
        <v>121</v>
      </c>
      <c r="C61" s="92" t="s">
        <v>91</v>
      </c>
    </row>
    <row r="62" spans="1:3" ht="13.5" thickBot="1" x14ac:dyDescent="0.25">
      <c r="A62" s="24">
        <f t="shared" ca="1" si="1"/>
        <v>53</v>
      </c>
      <c r="B62" s="92" t="s">
        <v>122</v>
      </c>
      <c r="C62" s="92" t="s">
        <v>92</v>
      </c>
    </row>
    <row r="63" spans="1:3" ht="13.5" thickBot="1" x14ac:dyDescent="0.25">
      <c r="A63" s="24">
        <f t="shared" ca="1" si="1"/>
        <v>54</v>
      </c>
      <c r="B63" s="92" t="s">
        <v>123</v>
      </c>
      <c r="C63" s="92" t="s">
        <v>93</v>
      </c>
    </row>
    <row r="64" spans="1:3" ht="13.5" thickBot="1" x14ac:dyDescent="0.25">
      <c r="A64" s="24">
        <f t="shared" ca="1" si="1"/>
        <v>55</v>
      </c>
      <c r="B64" s="92" t="s">
        <v>124</v>
      </c>
      <c r="C64" s="92" t="s">
        <v>94</v>
      </c>
    </row>
    <row r="65" spans="1:3" ht="13.5" thickBot="1" x14ac:dyDescent="0.25">
      <c r="A65" s="24">
        <f t="shared" ca="1" si="1"/>
        <v>56</v>
      </c>
      <c r="B65" s="92" t="s">
        <v>316</v>
      </c>
      <c r="C65" s="92" t="s">
        <v>189</v>
      </c>
    </row>
    <row r="66" spans="1:3" ht="13.5" thickBot="1" x14ac:dyDescent="0.25">
      <c r="A66" s="24">
        <f t="shared" ca="1" si="1"/>
        <v>57</v>
      </c>
      <c r="B66" s="92" t="s">
        <v>125</v>
      </c>
      <c r="C66" s="92" t="s">
        <v>95</v>
      </c>
    </row>
    <row r="67" spans="1:3" ht="13.5" thickBot="1" x14ac:dyDescent="0.25">
      <c r="A67" s="24">
        <f t="shared" ca="1" si="1"/>
        <v>58</v>
      </c>
      <c r="B67" s="92" t="s">
        <v>126</v>
      </c>
      <c r="C67" s="92" t="s">
        <v>96</v>
      </c>
    </row>
    <row r="68" spans="1:3" ht="13.5" thickBot="1" x14ac:dyDescent="0.25">
      <c r="A68" s="24">
        <f t="shared" ca="1" si="1"/>
        <v>59</v>
      </c>
      <c r="B68" s="92" t="s">
        <v>317</v>
      </c>
      <c r="C68" s="92" t="s">
        <v>190</v>
      </c>
    </row>
    <row r="69" spans="1:3" ht="13.5" thickBot="1" x14ac:dyDescent="0.25">
      <c r="A69" s="24">
        <f t="shared" ca="1" si="1"/>
        <v>60</v>
      </c>
      <c r="B69" s="92" t="s">
        <v>318</v>
      </c>
      <c r="C69" s="92" t="s">
        <v>191</v>
      </c>
    </row>
    <row r="70" spans="1:3" ht="13.5" thickBot="1" x14ac:dyDescent="0.25">
      <c r="A70" s="24">
        <f t="shared" ca="1" si="1"/>
        <v>61</v>
      </c>
      <c r="B70" s="92" t="s">
        <v>127</v>
      </c>
      <c r="C70" s="92" t="s">
        <v>97</v>
      </c>
    </row>
    <row r="71" spans="1:3" ht="13.5" thickBot="1" x14ac:dyDescent="0.25">
      <c r="A71" s="24">
        <f t="shared" ca="1" si="1"/>
        <v>62</v>
      </c>
      <c r="B71" s="92" t="s">
        <v>319</v>
      </c>
      <c r="C71" s="92" t="s">
        <v>192</v>
      </c>
    </row>
    <row r="72" spans="1:3" ht="13.5" thickBot="1" x14ac:dyDescent="0.25">
      <c r="A72" s="24">
        <f t="shared" ca="1" si="1"/>
        <v>63</v>
      </c>
      <c r="B72" s="92" t="s">
        <v>128</v>
      </c>
      <c r="C72" s="92" t="s">
        <v>98</v>
      </c>
    </row>
    <row r="73" spans="1:3" ht="13.5" thickBot="1" x14ac:dyDescent="0.25">
      <c r="A73" s="24">
        <f t="shared" ca="1" si="1"/>
        <v>64</v>
      </c>
      <c r="B73" s="92" t="s">
        <v>320</v>
      </c>
      <c r="C73" s="92" t="s">
        <v>193</v>
      </c>
    </row>
    <row r="74" spans="1:3" ht="13.5" thickBot="1" x14ac:dyDescent="0.25">
      <c r="A74" s="24">
        <f t="shared" ca="1" si="1"/>
        <v>65</v>
      </c>
      <c r="B74" s="92" t="s">
        <v>129</v>
      </c>
      <c r="C74" s="92" t="s">
        <v>99</v>
      </c>
    </row>
    <row r="75" spans="1:3" ht="13.5" thickBot="1" x14ac:dyDescent="0.25">
      <c r="A75" s="24">
        <f t="shared" ca="1" si="1"/>
        <v>66</v>
      </c>
      <c r="B75" s="92" t="s">
        <v>321</v>
      </c>
      <c r="C75" s="92" t="s">
        <v>194</v>
      </c>
    </row>
    <row r="76" spans="1:3" ht="13.5" thickBot="1" x14ac:dyDescent="0.25">
      <c r="A76" s="24">
        <f t="shared" ca="1" si="1"/>
        <v>67</v>
      </c>
      <c r="B76" s="92" t="s">
        <v>322</v>
      </c>
      <c r="C76" s="92" t="s">
        <v>195</v>
      </c>
    </row>
    <row r="77" spans="1:3" ht="13.5" thickBot="1" x14ac:dyDescent="0.25">
      <c r="A77" s="24">
        <f t="shared" ca="1" si="1"/>
        <v>68</v>
      </c>
      <c r="B77" s="92" t="s">
        <v>323</v>
      </c>
      <c r="C77" s="92" t="s">
        <v>196</v>
      </c>
    </row>
    <row r="78" spans="1:3" ht="13.5" thickBot="1" x14ac:dyDescent="0.25">
      <c r="A78" s="24">
        <f t="shared" ca="1" si="1"/>
        <v>69</v>
      </c>
      <c r="B78" s="92" t="s">
        <v>130</v>
      </c>
      <c r="C78" s="92" t="s">
        <v>100</v>
      </c>
    </row>
    <row r="79" spans="1:3" ht="13.5" thickBot="1" x14ac:dyDescent="0.25">
      <c r="A79" s="24">
        <f t="shared" ca="1" si="1"/>
        <v>70</v>
      </c>
      <c r="B79" s="92" t="s">
        <v>131</v>
      </c>
      <c r="C79" s="92" t="s">
        <v>403</v>
      </c>
    </row>
    <row r="80" spans="1:3" ht="13.5" thickBot="1" x14ac:dyDescent="0.25">
      <c r="A80" s="24">
        <f t="shared" ca="1" si="1"/>
        <v>71</v>
      </c>
      <c r="B80" s="92" t="s">
        <v>324</v>
      </c>
      <c r="C80" s="92" t="s">
        <v>197</v>
      </c>
    </row>
    <row r="81" spans="1:3" ht="13.5" thickBot="1" x14ac:dyDescent="0.25">
      <c r="A81" s="24">
        <f t="shared" ca="1" si="1"/>
        <v>72</v>
      </c>
      <c r="B81" s="92" t="s">
        <v>132</v>
      </c>
      <c r="C81" s="92" t="s">
        <v>101</v>
      </c>
    </row>
    <row r="82" spans="1:3" ht="13.5" thickBot="1" x14ac:dyDescent="0.25">
      <c r="A82" s="24">
        <f t="shared" ca="1" si="1"/>
        <v>73</v>
      </c>
      <c r="B82" s="92" t="s">
        <v>325</v>
      </c>
      <c r="C82" s="92" t="s">
        <v>198</v>
      </c>
    </row>
    <row r="83" spans="1:3" ht="13.5" thickBot="1" x14ac:dyDescent="0.25">
      <c r="A83" s="24">
        <f t="shared" ref="A83:A111" ca="1" si="2">OFFSET(A83,-1,0,1,1)+1</f>
        <v>74</v>
      </c>
      <c r="B83" s="92" t="s">
        <v>133</v>
      </c>
      <c r="C83" s="92" t="s">
        <v>102</v>
      </c>
    </row>
    <row r="84" spans="1:3" ht="13.5" thickBot="1" x14ac:dyDescent="0.25">
      <c r="A84" s="24">
        <f t="shared" ca="1" si="2"/>
        <v>75</v>
      </c>
      <c r="B84" s="92" t="s">
        <v>326</v>
      </c>
      <c r="C84" s="92" t="s">
        <v>199</v>
      </c>
    </row>
    <row r="85" spans="1:3" ht="13.5" thickBot="1" x14ac:dyDescent="0.25">
      <c r="A85" s="24">
        <f t="shared" ca="1" si="2"/>
        <v>76</v>
      </c>
      <c r="B85" s="92" t="s">
        <v>327</v>
      </c>
      <c r="C85" s="92" t="s">
        <v>200</v>
      </c>
    </row>
    <row r="86" spans="1:3" ht="13.5" thickBot="1" x14ac:dyDescent="0.25">
      <c r="A86" s="24">
        <f t="shared" ca="1" si="2"/>
        <v>77</v>
      </c>
      <c r="B86" s="92" t="s">
        <v>328</v>
      </c>
      <c r="C86" s="92" t="s">
        <v>201</v>
      </c>
    </row>
    <row r="87" spans="1:3" ht="13.5" thickBot="1" x14ac:dyDescent="0.25">
      <c r="A87" s="24">
        <f t="shared" ca="1" si="2"/>
        <v>78</v>
      </c>
      <c r="B87" s="92" t="s">
        <v>329</v>
      </c>
      <c r="C87" s="92" t="s">
        <v>202</v>
      </c>
    </row>
    <row r="88" spans="1:3" ht="13.5" thickBot="1" x14ac:dyDescent="0.25">
      <c r="A88" s="24">
        <f t="shared" ca="1" si="2"/>
        <v>79</v>
      </c>
      <c r="B88" s="92" t="s">
        <v>330</v>
      </c>
      <c r="C88" s="92" t="s">
        <v>203</v>
      </c>
    </row>
    <row r="89" spans="1:3" ht="13.5" thickBot="1" x14ac:dyDescent="0.25">
      <c r="A89" s="24">
        <f t="shared" ca="1" si="2"/>
        <v>80</v>
      </c>
      <c r="B89" s="92" t="s">
        <v>331</v>
      </c>
      <c r="C89" s="92" t="s">
        <v>204</v>
      </c>
    </row>
    <row r="90" spans="1:3" ht="13.5" thickBot="1" x14ac:dyDescent="0.25">
      <c r="A90" s="24">
        <f t="shared" ca="1" si="2"/>
        <v>81</v>
      </c>
      <c r="B90" s="92" t="s">
        <v>134</v>
      </c>
      <c r="C90" s="92" t="s">
        <v>103</v>
      </c>
    </row>
    <row r="91" spans="1:3" ht="13.5" thickBot="1" x14ac:dyDescent="0.25">
      <c r="A91" s="24">
        <f t="shared" ca="1" si="2"/>
        <v>82</v>
      </c>
      <c r="B91" s="92" t="s">
        <v>135</v>
      </c>
      <c r="C91" s="92" t="s">
        <v>104</v>
      </c>
    </row>
    <row r="92" spans="1:3" ht="13.5" thickBot="1" x14ac:dyDescent="0.25">
      <c r="A92" s="24">
        <f t="shared" ca="1" si="2"/>
        <v>83</v>
      </c>
      <c r="B92" s="92" t="s">
        <v>332</v>
      </c>
      <c r="C92" s="92" t="s">
        <v>205</v>
      </c>
    </row>
    <row r="93" spans="1:3" ht="13.5" thickBot="1" x14ac:dyDescent="0.25">
      <c r="A93" s="24">
        <f t="shared" ca="1" si="2"/>
        <v>84</v>
      </c>
      <c r="B93" s="92" t="s">
        <v>333</v>
      </c>
      <c r="C93" s="92" t="s">
        <v>206</v>
      </c>
    </row>
    <row r="94" spans="1:3" ht="13.5" thickBot="1" x14ac:dyDescent="0.25">
      <c r="A94" s="24">
        <f t="shared" ca="1" si="2"/>
        <v>85</v>
      </c>
      <c r="B94" s="92" t="s">
        <v>334</v>
      </c>
      <c r="C94" s="92" t="s">
        <v>207</v>
      </c>
    </row>
    <row r="95" spans="1:3" ht="13.5" thickBot="1" x14ac:dyDescent="0.25">
      <c r="A95" s="24">
        <f t="shared" ca="1" si="2"/>
        <v>86</v>
      </c>
      <c r="B95" s="92" t="s">
        <v>136</v>
      </c>
      <c r="C95" s="92" t="s">
        <v>105</v>
      </c>
    </row>
    <row r="96" spans="1:3" ht="13.5" thickBot="1" x14ac:dyDescent="0.25">
      <c r="A96" s="24">
        <f t="shared" ca="1" si="2"/>
        <v>87</v>
      </c>
      <c r="B96" s="92" t="s">
        <v>137</v>
      </c>
      <c r="C96" s="92" t="s">
        <v>106</v>
      </c>
    </row>
    <row r="97" spans="1:3" ht="13.5" thickBot="1" x14ac:dyDescent="0.25">
      <c r="A97" s="24">
        <f t="shared" ca="1" si="2"/>
        <v>88</v>
      </c>
      <c r="B97" s="92" t="s">
        <v>335</v>
      </c>
      <c r="C97" s="92" t="s">
        <v>208</v>
      </c>
    </row>
    <row r="98" spans="1:3" ht="13.5" thickBot="1" x14ac:dyDescent="0.25">
      <c r="A98" s="24">
        <f t="shared" ca="1" si="2"/>
        <v>89</v>
      </c>
      <c r="B98" s="92" t="s">
        <v>138</v>
      </c>
      <c r="C98" s="92" t="s">
        <v>107</v>
      </c>
    </row>
    <row r="99" spans="1:3" ht="13.5" thickBot="1" x14ac:dyDescent="0.25">
      <c r="A99" s="24">
        <f t="shared" ca="1" si="2"/>
        <v>90</v>
      </c>
      <c r="B99" s="92" t="s">
        <v>336</v>
      </c>
      <c r="C99" s="92" t="s">
        <v>209</v>
      </c>
    </row>
    <row r="100" spans="1:3" ht="13.5" thickBot="1" x14ac:dyDescent="0.25">
      <c r="A100" s="24">
        <f t="shared" ca="1" si="2"/>
        <v>91</v>
      </c>
      <c r="B100" s="92" t="s">
        <v>337</v>
      </c>
      <c r="C100" s="92" t="s">
        <v>210</v>
      </c>
    </row>
    <row r="101" spans="1:3" ht="13.5" thickBot="1" x14ac:dyDescent="0.25">
      <c r="A101" s="24">
        <f t="shared" ca="1" si="2"/>
        <v>92</v>
      </c>
      <c r="B101" s="92" t="s">
        <v>139</v>
      </c>
      <c r="C101" s="92" t="s">
        <v>108</v>
      </c>
    </row>
    <row r="102" spans="1:3" ht="13.5" thickBot="1" x14ac:dyDescent="0.25">
      <c r="A102" s="24">
        <f t="shared" ca="1" si="2"/>
        <v>93</v>
      </c>
      <c r="B102" s="92" t="s">
        <v>338</v>
      </c>
      <c r="C102" s="92" t="s">
        <v>211</v>
      </c>
    </row>
    <row r="103" spans="1:3" ht="13.5" thickBot="1" x14ac:dyDescent="0.25">
      <c r="A103" s="24">
        <f t="shared" ca="1" si="2"/>
        <v>94</v>
      </c>
      <c r="B103" s="92" t="s">
        <v>140</v>
      </c>
      <c r="C103" s="92" t="s">
        <v>109</v>
      </c>
    </row>
    <row r="104" spans="1:3" ht="13.5" thickBot="1" x14ac:dyDescent="0.25">
      <c r="A104" s="24">
        <f t="shared" ca="1" si="2"/>
        <v>95</v>
      </c>
      <c r="B104" s="92" t="s">
        <v>47</v>
      </c>
      <c r="C104" s="92" t="s">
        <v>39</v>
      </c>
    </row>
    <row r="105" spans="1:3" ht="13.5" thickBot="1" x14ac:dyDescent="0.25">
      <c r="A105" s="24">
        <f t="shared" ca="1" si="2"/>
        <v>96</v>
      </c>
      <c r="B105" s="92" t="s">
        <v>339</v>
      </c>
      <c r="C105" s="92" t="s">
        <v>212</v>
      </c>
    </row>
    <row r="106" spans="1:3" ht="13.5" thickBot="1" x14ac:dyDescent="0.25">
      <c r="A106" s="24">
        <f t="shared" ca="1" si="2"/>
        <v>97</v>
      </c>
      <c r="B106" s="92" t="s">
        <v>340</v>
      </c>
      <c r="C106" s="92" t="s">
        <v>213</v>
      </c>
    </row>
    <row r="107" spans="1:3" ht="13.5" thickBot="1" x14ac:dyDescent="0.25">
      <c r="A107" s="24">
        <f t="shared" ca="1" si="2"/>
        <v>98</v>
      </c>
      <c r="B107" s="92" t="s">
        <v>341</v>
      </c>
      <c r="C107" s="92" t="s">
        <v>214</v>
      </c>
    </row>
    <row r="108" spans="1:3" ht="13.5" thickBot="1" x14ac:dyDescent="0.25">
      <c r="A108" s="24">
        <f t="shared" ca="1" si="2"/>
        <v>99</v>
      </c>
      <c r="B108" s="92" t="s">
        <v>342</v>
      </c>
      <c r="C108" s="92" t="s">
        <v>215</v>
      </c>
    </row>
    <row r="109" spans="1:3" ht="13.5" thickBot="1" x14ac:dyDescent="0.25">
      <c r="A109" s="24">
        <f t="shared" ca="1" si="2"/>
        <v>100</v>
      </c>
      <c r="B109" s="92" t="s">
        <v>343</v>
      </c>
      <c r="C109" s="92" t="s">
        <v>216</v>
      </c>
    </row>
    <row r="110" spans="1:3" ht="13.5" thickBot="1" x14ac:dyDescent="0.25">
      <c r="A110" s="24">
        <f t="shared" ca="1" si="2"/>
        <v>101</v>
      </c>
      <c r="B110" s="92" t="s">
        <v>344</v>
      </c>
      <c r="C110" s="92" t="s">
        <v>217</v>
      </c>
    </row>
    <row r="111" spans="1:3" ht="13.5" thickBot="1" x14ac:dyDescent="0.25">
      <c r="A111" s="24">
        <f t="shared" ca="1" si="2"/>
        <v>102</v>
      </c>
      <c r="B111" s="92" t="s">
        <v>345</v>
      </c>
      <c r="C111" s="92" t="s">
        <v>218</v>
      </c>
    </row>
    <row r="112" spans="1:3" ht="13.5" thickBot="1" x14ac:dyDescent="0.25">
      <c r="A112" s="24">
        <f t="shared" ref="A112:A136" ca="1" si="3">OFFSET(A112,-1,0,1,1)+1</f>
        <v>103</v>
      </c>
      <c r="B112" s="92" t="s">
        <v>141</v>
      </c>
      <c r="C112" s="92" t="s">
        <v>219</v>
      </c>
    </row>
    <row r="113" spans="1:3" ht="13.5" thickBot="1" x14ac:dyDescent="0.25">
      <c r="A113" s="24">
        <f t="shared" ca="1" si="3"/>
        <v>104</v>
      </c>
      <c r="B113" s="92" t="s">
        <v>48</v>
      </c>
      <c r="C113" s="92" t="s">
        <v>220</v>
      </c>
    </row>
    <row r="114" spans="1:3" ht="13.5" thickBot="1" x14ac:dyDescent="0.25">
      <c r="A114" s="24">
        <f t="shared" ca="1" si="3"/>
        <v>105</v>
      </c>
      <c r="B114" s="92" t="s">
        <v>346</v>
      </c>
      <c r="C114" s="92" t="s">
        <v>221</v>
      </c>
    </row>
    <row r="115" spans="1:3" ht="13.5" thickBot="1" x14ac:dyDescent="0.25">
      <c r="A115" s="24">
        <f t="shared" ca="1" si="3"/>
        <v>106</v>
      </c>
      <c r="B115" s="92" t="s">
        <v>347</v>
      </c>
      <c r="C115" s="92" t="s">
        <v>222</v>
      </c>
    </row>
    <row r="116" spans="1:3" ht="13.5" thickBot="1" x14ac:dyDescent="0.25">
      <c r="A116" s="24">
        <f t="shared" ca="1" si="3"/>
        <v>107</v>
      </c>
      <c r="B116" s="92" t="s">
        <v>348</v>
      </c>
      <c r="C116" s="92" t="s">
        <v>223</v>
      </c>
    </row>
    <row r="117" spans="1:3" ht="13.5" thickBot="1" x14ac:dyDescent="0.25">
      <c r="A117" s="24">
        <f t="shared" ca="1" si="3"/>
        <v>108</v>
      </c>
      <c r="B117" s="92" t="s">
        <v>349</v>
      </c>
      <c r="C117" s="92" t="s">
        <v>224</v>
      </c>
    </row>
    <row r="118" spans="1:3" ht="13.5" thickBot="1" x14ac:dyDescent="0.25">
      <c r="A118" s="24">
        <f t="shared" ca="1" si="3"/>
        <v>109</v>
      </c>
      <c r="B118" s="92" t="s">
        <v>350</v>
      </c>
      <c r="C118" s="92" t="s">
        <v>225</v>
      </c>
    </row>
    <row r="119" spans="1:3" ht="13.5" thickBot="1" x14ac:dyDescent="0.25">
      <c r="A119" s="24">
        <f t="shared" ca="1" si="3"/>
        <v>110</v>
      </c>
      <c r="B119" s="92" t="s">
        <v>351</v>
      </c>
      <c r="C119" s="92" t="s">
        <v>226</v>
      </c>
    </row>
    <row r="120" spans="1:3" ht="13.5" thickBot="1" x14ac:dyDescent="0.25">
      <c r="A120" s="24">
        <f t="shared" ca="1" si="3"/>
        <v>111</v>
      </c>
      <c r="B120" s="92" t="s">
        <v>352</v>
      </c>
      <c r="C120" s="92" t="s">
        <v>227</v>
      </c>
    </row>
    <row r="121" spans="1:3" ht="13.5" thickBot="1" x14ac:dyDescent="0.25">
      <c r="A121" s="24">
        <f t="shared" ca="1" si="3"/>
        <v>112</v>
      </c>
      <c r="B121" s="92" t="s">
        <v>353</v>
      </c>
      <c r="C121" s="92" t="s">
        <v>228</v>
      </c>
    </row>
    <row r="122" spans="1:3" ht="13.5" thickBot="1" x14ac:dyDescent="0.25">
      <c r="A122" s="24">
        <f t="shared" ca="1" si="3"/>
        <v>113</v>
      </c>
      <c r="B122" s="92" t="s">
        <v>142</v>
      </c>
      <c r="C122" s="92" t="s">
        <v>110</v>
      </c>
    </row>
    <row r="123" spans="1:3" ht="13.5" thickBot="1" x14ac:dyDescent="0.25">
      <c r="A123" s="24">
        <f t="shared" ca="1" si="3"/>
        <v>114</v>
      </c>
      <c r="B123" s="92" t="s">
        <v>354</v>
      </c>
      <c r="C123" s="92" t="s">
        <v>229</v>
      </c>
    </row>
    <row r="124" spans="1:3" ht="13.5" thickBot="1" x14ac:dyDescent="0.25">
      <c r="A124" s="24">
        <f t="shared" ca="1" si="3"/>
        <v>115</v>
      </c>
      <c r="B124" s="92" t="s">
        <v>355</v>
      </c>
      <c r="C124" s="92" t="s">
        <v>230</v>
      </c>
    </row>
    <row r="125" spans="1:3" ht="13.5" thickBot="1" x14ac:dyDescent="0.25">
      <c r="A125" s="24">
        <f t="shared" ca="1" si="3"/>
        <v>116</v>
      </c>
      <c r="B125" s="92" t="s">
        <v>356</v>
      </c>
      <c r="C125" s="92" t="s">
        <v>231</v>
      </c>
    </row>
    <row r="126" spans="1:3" ht="13.5" thickBot="1" x14ac:dyDescent="0.25">
      <c r="A126" s="24">
        <f t="shared" ca="1" si="3"/>
        <v>117</v>
      </c>
      <c r="B126" s="92" t="s">
        <v>357</v>
      </c>
      <c r="C126" s="92" t="s">
        <v>232</v>
      </c>
    </row>
    <row r="127" spans="1:3" ht="13.5" thickBot="1" x14ac:dyDescent="0.25">
      <c r="A127" s="24">
        <f t="shared" ca="1" si="3"/>
        <v>118</v>
      </c>
      <c r="B127" s="92" t="s">
        <v>358</v>
      </c>
      <c r="C127" s="92" t="s">
        <v>233</v>
      </c>
    </row>
    <row r="128" spans="1:3" ht="13.5" thickBot="1" x14ac:dyDescent="0.25">
      <c r="A128" s="24">
        <f t="shared" ca="1" si="3"/>
        <v>119</v>
      </c>
      <c r="B128" s="92" t="s">
        <v>359</v>
      </c>
      <c r="C128" s="92" t="s">
        <v>234</v>
      </c>
    </row>
    <row r="129" spans="1:3" ht="13.5" thickBot="1" x14ac:dyDescent="0.25">
      <c r="A129" s="24">
        <f t="shared" ca="1" si="3"/>
        <v>120</v>
      </c>
      <c r="B129" s="92" t="s">
        <v>360</v>
      </c>
      <c r="C129" s="92" t="s">
        <v>235</v>
      </c>
    </row>
    <row r="130" spans="1:3" ht="13.5" thickBot="1" x14ac:dyDescent="0.25">
      <c r="A130" s="24">
        <f t="shared" ca="1" si="3"/>
        <v>121</v>
      </c>
      <c r="B130" s="92" t="s">
        <v>361</v>
      </c>
      <c r="C130" s="92" t="s">
        <v>236</v>
      </c>
    </row>
    <row r="131" spans="1:3" ht="13.5" thickBot="1" x14ac:dyDescent="0.25">
      <c r="A131" s="24">
        <f t="shared" ca="1" si="3"/>
        <v>122</v>
      </c>
      <c r="B131" s="92" t="s">
        <v>362</v>
      </c>
      <c r="C131" s="92" t="s">
        <v>237</v>
      </c>
    </row>
    <row r="132" spans="1:3" ht="13.5" thickBot="1" x14ac:dyDescent="0.25">
      <c r="A132" s="24">
        <f t="shared" ca="1" si="3"/>
        <v>123</v>
      </c>
      <c r="B132" s="92" t="s">
        <v>287</v>
      </c>
      <c r="C132" s="92" t="s">
        <v>238</v>
      </c>
    </row>
    <row r="133" spans="1:3" ht="13.5" thickBot="1" x14ac:dyDescent="0.25">
      <c r="A133" s="24">
        <f t="shared" ca="1" si="3"/>
        <v>124</v>
      </c>
      <c r="B133" s="92" t="s">
        <v>363</v>
      </c>
      <c r="C133" s="92" t="s">
        <v>239</v>
      </c>
    </row>
    <row r="134" spans="1:3" ht="13.5" thickBot="1" x14ac:dyDescent="0.25">
      <c r="A134" s="24">
        <f t="shared" ca="1" si="3"/>
        <v>125</v>
      </c>
      <c r="B134" s="92" t="s">
        <v>364</v>
      </c>
      <c r="C134" s="92" t="s">
        <v>240</v>
      </c>
    </row>
    <row r="135" spans="1:3" ht="13.5" thickBot="1" x14ac:dyDescent="0.25">
      <c r="A135" s="24">
        <f t="shared" ca="1" si="3"/>
        <v>126</v>
      </c>
      <c r="B135" s="92" t="s">
        <v>365</v>
      </c>
      <c r="C135" s="92" t="s">
        <v>241</v>
      </c>
    </row>
    <row r="136" spans="1:3" ht="13.5" thickBot="1" x14ac:dyDescent="0.25">
      <c r="A136" s="24">
        <f t="shared" ca="1" si="3"/>
        <v>127</v>
      </c>
      <c r="B136" s="92" t="s">
        <v>366</v>
      </c>
      <c r="C136" s="92" t="s">
        <v>242</v>
      </c>
    </row>
    <row r="137" spans="1:3" ht="13.5" thickBot="1" x14ac:dyDescent="0.25">
      <c r="A137" s="24">
        <f t="shared" ref="A137:A167" ca="1" si="4">OFFSET(A137,-1,0,1,1)+1</f>
        <v>128</v>
      </c>
      <c r="B137" s="92" t="s">
        <v>367</v>
      </c>
      <c r="C137" s="92" t="s">
        <v>243</v>
      </c>
    </row>
    <row r="138" spans="1:3" ht="13.5" thickBot="1" x14ac:dyDescent="0.25">
      <c r="A138" s="24">
        <f t="shared" ca="1" si="4"/>
        <v>129</v>
      </c>
      <c r="B138" s="92" t="s">
        <v>143</v>
      </c>
      <c r="C138" s="92" t="s">
        <v>111</v>
      </c>
    </row>
    <row r="139" spans="1:3" ht="13.5" thickBot="1" x14ac:dyDescent="0.25">
      <c r="A139" s="24">
        <f t="shared" ca="1" si="4"/>
        <v>130</v>
      </c>
      <c r="B139" s="92" t="s">
        <v>368</v>
      </c>
      <c r="C139" s="92" t="s">
        <v>244</v>
      </c>
    </row>
    <row r="140" spans="1:3" ht="13.5" thickBot="1" x14ac:dyDescent="0.25">
      <c r="A140" s="24">
        <f t="shared" ca="1" si="4"/>
        <v>131</v>
      </c>
      <c r="B140" s="92" t="s">
        <v>369</v>
      </c>
      <c r="C140" s="92" t="s">
        <v>245</v>
      </c>
    </row>
    <row r="141" spans="1:3" ht="13.5" thickBot="1" x14ac:dyDescent="0.25">
      <c r="A141" s="24">
        <f t="shared" ca="1" si="4"/>
        <v>132</v>
      </c>
      <c r="B141" s="92" t="s">
        <v>370</v>
      </c>
      <c r="C141" s="92" t="s">
        <v>246</v>
      </c>
    </row>
    <row r="142" spans="1:3" ht="13.5" thickBot="1" x14ac:dyDescent="0.25">
      <c r="A142" s="24">
        <f t="shared" ca="1" si="4"/>
        <v>133</v>
      </c>
      <c r="B142" s="92" t="s">
        <v>371</v>
      </c>
      <c r="C142" s="92" t="s">
        <v>247</v>
      </c>
    </row>
    <row r="143" spans="1:3" ht="13.5" thickBot="1" x14ac:dyDescent="0.25">
      <c r="A143" s="24">
        <f t="shared" ca="1" si="4"/>
        <v>134</v>
      </c>
      <c r="B143" s="92" t="s">
        <v>144</v>
      </c>
      <c r="C143" s="92" t="s">
        <v>112</v>
      </c>
    </row>
    <row r="144" spans="1:3" ht="13.5" thickBot="1" x14ac:dyDescent="0.25">
      <c r="A144" s="24">
        <f t="shared" ca="1" si="4"/>
        <v>135</v>
      </c>
      <c r="B144" s="92" t="s">
        <v>372</v>
      </c>
      <c r="C144" s="92" t="s">
        <v>248</v>
      </c>
    </row>
    <row r="145" spans="1:3" ht="13.5" thickBot="1" x14ac:dyDescent="0.25">
      <c r="A145" s="24">
        <f t="shared" ca="1" si="4"/>
        <v>136</v>
      </c>
      <c r="B145" s="92" t="s">
        <v>49</v>
      </c>
      <c r="C145" s="92" t="s">
        <v>40</v>
      </c>
    </row>
    <row r="146" spans="1:3" ht="13.5" thickBot="1" x14ac:dyDescent="0.25">
      <c r="A146" s="24">
        <f t="shared" ca="1" si="4"/>
        <v>137</v>
      </c>
      <c r="B146" s="92" t="s">
        <v>373</v>
      </c>
      <c r="C146" s="92" t="s">
        <v>249</v>
      </c>
    </row>
    <row r="147" spans="1:3" ht="13.5" thickBot="1" x14ac:dyDescent="0.25">
      <c r="A147" s="24">
        <f t="shared" ca="1" si="4"/>
        <v>138</v>
      </c>
      <c r="B147" s="92" t="s">
        <v>374</v>
      </c>
      <c r="C147" s="92" t="s">
        <v>250</v>
      </c>
    </row>
    <row r="148" spans="1:3" ht="13.5" thickBot="1" x14ac:dyDescent="0.25">
      <c r="A148" s="24">
        <f t="shared" ca="1" si="4"/>
        <v>139</v>
      </c>
      <c r="B148" s="92" t="s">
        <v>375</v>
      </c>
      <c r="C148" s="92" t="s">
        <v>251</v>
      </c>
    </row>
    <row r="149" spans="1:3" ht="13.5" thickBot="1" x14ac:dyDescent="0.25">
      <c r="A149" s="24">
        <f t="shared" ca="1" si="4"/>
        <v>140</v>
      </c>
      <c r="B149" s="92" t="s">
        <v>50</v>
      </c>
      <c r="C149" s="92" t="s">
        <v>41</v>
      </c>
    </row>
    <row r="150" spans="1:3" ht="13.5" thickBot="1" x14ac:dyDescent="0.25">
      <c r="A150" s="24">
        <f t="shared" ca="1" si="4"/>
        <v>141</v>
      </c>
      <c r="B150" s="92" t="s">
        <v>376</v>
      </c>
      <c r="C150" s="92" t="s">
        <v>252</v>
      </c>
    </row>
    <row r="151" spans="1:3" ht="13.5" thickBot="1" x14ac:dyDescent="0.25">
      <c r="A151" s="24">
        <f t="shared" ca="1" si="4"/>
        <v>142</v>
      </c>
      <c r="B151" s="92" t="s">
        <v>145</v>
      </c>
      <c r="C151" s="92" t="s">
        <v>113</v>
      </c>
    </row>
    <row r="152" spans="1:3" ht="13.5" thickBot="1" x14ac:dyDescent="0.25">
      <c r="A152" s="24">
        <f t="shared" ca="1" si="4"/>
        <v>143</v>
      </c>
      <c r="B152" s="92" t="s">
        <v>377</v>
      </c>
      <c r="C152" s="92" t="s">
        <v>253</v>
      </c>
    </row>
    <row r="153" spans="1:3" ht="13.5" thickBot="1" x14ac:dyDescent="0.25">
      <c r="A153" s="24">
        <f t="shared" ca="1" si="4"/>
        <v>144</v>
      </c>
      <c r="B153" s="92" t="s">
        <v>51</v>
      </c>
      <c r="C153" s="92" t="s">
        <v>42</v>
      </c>
    </row>
    <row r="154" spans="1:3" ht="13.5" thickBot="1" x14ac:dyDescent="0.25">
      <c r="A154" s="24">
        <f t="shared" ca="1" si="4"/>
        <v>145</v>
      </c>
      <c r="B154" s="92" t="s">
        <v>378</v>
      </c>
      <c r="C154" s="92" t="s">
        <v>254</v>
      </c>
    </row>
    <row r="155" spans="1:3" ht="13.5" thickBot="1" x14ac:dyDescent="0.25">
      <c r="A155" s="24">
        <f t="shared" ca="1" si="4"/>
        <v>146</v>
      </c>
      <c r="B155" s="92" t="s">
        <v>379</v>
      </c>
      <c r="C155" s="92" t="s">
        <v>255</v>
      </c>
    </row>
    <row r="156" spans="1:3" ht="13.5" thickBot="1" x14ac:dyDescent="0.25">
      <c r="A156" s="24">
        <f t="shared" ca="1" si="4"/>
        <v>147</v>
      </c>
      <c r="B156" s="92" t="s">
        <v>380</v>
      </c>
      <c r="C156" s="92" t="s">
        <v>256</v>
      </c>
    </row>
    <row r="157" spans="1:3" ht="13.5" thickBot="1" x14ac:dyDescent="0.25">
      <c r="A157" s="24">
        <f t="shared" ca="1" si="4"/>
        <v>148</v>
      </c>
      <c r="B157" s="92" t="s">
        <v>381</v>
      </c>
      <c r="C157" s="92" t="s">
        <v>257</v>
      </c>
    </row>
    <row r="158" spans="1:3" ht="13.5" thickBot="1" x14ac:dyDescent="0.25">
      <c r="A158" s="24">
        <f t="shared" ca="1" si="4"/>
        <v>149</v>
      </c>
      <c r="B158" s="92" t="s">
        <v>382</v>
      </c>
      <c r="C158" s="92" t="s">
        <v>258</v>
      </c>
    </row>
    <row r="159" spans="1:3" ht="13.5" thickBot="1" x14ac:dyDescent="0.25">
      <c r="A159" s="24">
        <f t="shared" ca="1" si="4"/>
        <v>150</v>
      </c>
      <c r="B159" s="92" t="s">
        <v>383</v>
      </c>
      <c r="C159" s="92" t="s">
        <v>259</v>
      </c>
    </row>
    <row r="160" spans="1:3" ht="13.5" thickBot="1" x14ac:dyDescent="0.25">
      <c r="A160" s="24">
        <f t="shared" ca="1" si="4"/>
        <v>151</v>
      </c>
      <c r="B160" s="92" t="s">
        <v>384</v>
      </c>
      <c r="C160" s="92" t="s">
        <v>260</v>
      </c>
    </row>
    <row r="161" spans="1:3" ht="13.5" thickBot="1" x14ac:dyDescent="0.25">
      <c r="A161" s="24">
        <f t="shared" ca="1" si="4"/>
        <v>152</v>
      </c>
      <c r="B161" s="92" t="s">
        <v>385</v>
      </c>
      <c r="C161" s="92" t="s">
        <v>261</v>
      </c>
    </row>
    <row r="162" spans="1:3" ht="13.5" thickBot="1" x14ac:dyDescent="0.25">
      <c r="A162" s="24">
        <f t="shared" ca="1" si="4"/>
        <v>153</v>
      </c>
      <c r="B162" s="92" t="s">
        <v>386</v>
      </c>
      <c r="C162" s="92" t="s">
        <v>262</v>
      </c>
    </row>
    <row r="163" spans="1:3" ht="13.5" thickBot="1" x14ac:dyDescent="0.25">
      <c r="A163" s="24">
        <f t="shared" ca="1" si="4"/>
        <v>154</v>
      </c>
      <c r="B163" s="92" t="s">
        <v>387</v>
      </c>
      <c r="C163" s="92" t="s">
        <v>263</v>
      </c>
    </row>
    <row r="164" spans="1:3" ht="13.5" thickBot="1" x14ac:dyDescent="0.25">
      <c r="A164" s="24">
        <f t="shared" ca="1" si="4"/>
        <v>155</v>
      </c>
      <c r="B164" s="92" t="s">
        <v>388</v>
      </c>
      <c r="C164" s="92" t="s">
        <v>264</v>
      </c>
    </row>
    <row r="165" spans="1:3" ht="13.5" thickBot="1" x14ac:dyDescent="0.25">
      <c r="A165" s="24">
        <f t="shared" ca="1" si="4"/>
        <v>156</v>
      </c>
      <c r="B165" s="92" t="s">
        <v>389</v>
      </c>
      <c r="C165" s="92" t="s">
        <v>404</v>
      </c>
    </row>
    <row r="166" spans="1:3" ht="13.5" thickBot="1" x14ac:dyDescent="0.25">
      <c r="A166" s="24">
        <f t="shared" ca="1" si="4"/>
        <v>157</v>
      </c>
      <c r="B166" s="92" t="s">
        <v>390</v>
      </c>
      <c r="C166" s="92" t="s">
        <v>405</v>
      </c>
    </row>
    <row r="167" spans="1:3" ht="13.5" thickBot="1" x14ac:dyDescent="0.25">
      <c r="A167" s="24">
        <f t="shared" ca="1" si="4"/>
        <v>158</v>
      </c>
      <c r="B167" s="92" t="s">
        <v>391</v>
      </c>
      <c r="C167" s="92" t="s">
        <v>265</v>
      </c>
    </row>
    <row r="168" spans="1:3" ht="13.5" thickBot="1" x14ac:dyDescent="0.25">
      <c r="A168" s="24">
        <f t="shared" ref="A168:A179" ca="1" si="5">OFFSET(A168,-1,0,1,1)+1</f>
        <v>159</v>
      </c>
      <c r="B168" s="92" t="s">
        <v>392</v>
      </c>
      <c r="C168" s="92" t="s">
        <v>266</v>
      </c>
    </row>
    <row r="169" spans="1:3" ht="13.5" thickBot="1" x14ac:dyDescent="0.25">
      <c r="A169" s="24">
        <f t="shared" ca="1" si="5"/>
        <v>160</v>
      </c>
      <c r="B169" s="92" t="s">
        <v>52</v>
      </c>
      <c r="C169" s="92" t="s">
        <v>43</v>
      </c>
    </row>
    <row r="170" spans="1:3" ht="13.5" thickBot="1" x14ac:dyDescent="0.25">
      <c r="A170" s="24">
        <f t="shared" ca="1" si="5"/>
        <v>161</v>
      </c>
      <c r="B170" s="92" t="s">
        <v>53</v>
      </c>
      <c r="C170" s="92" t="s">
        <v>44</v>
      </c>
    </row>
    <row r="171" spans="1:3" ht="13.5" thickBot="1" x14ac:dyDescent="0.25">
      <c r="A171" s="24">
        <f t="shared" ca="1" si="5"/>
        <v>162</v>
      </c>
      <c r="B171" s="92" t="s">
        <v>393</v>
      </c>
      <c r="C171" s="92" t="s">
        <v>267</v>
      </c>
    </row>
    <row r="172" spans="1:3" ht="13.5" thickBot="1" x14ac:dyDescent="0.25">
      <c r="A172" s="24">
        <f t="shared" ca="1" si="5"/>
        <v>163</v>
      </c>
      <c r="B172" s="92" t="s">
        <v>54</v>
      </c>
      <c r="C172" s="92" t="s">
        <v>45</v>
      </c>
    </row>
    <row r="173" spans="1:3" ht="13.5" thickBot="1" x14ac:dyDescent="0.25">
      <c r="A173" s="24">
        <f t="shared" ca="1" si="5"/>
        <v>164</v>
      </c>
      <c r="B173" s="92" t="s">
        <v>394</v>
      </c>
      <c r="C173" s="92" t="s">
        <v>268</v>
      </c>
    </row>
    <row r="174" spans="1:3" ht="13.5" thickBot="1" x14ac:dyDescent="0.25">
      <c r="A174" s="24">
        <f t="shared" ca="1" si="5"/>
        <v>165</v>
      </c>
      <c r="B174" s="92" t="s">
        <v>395</v>
      </c>
      <c r="C174" s="92" t="s">
        <v>269</v>
      </c>
    </row>
    <row r="175" spans="1:3" ht="13.5" thickBot="1" x14ac:dyDescent="0.25">
      <c r="A175" s="24">
        <f t="shared" ca="1" si="5"/>
        <v>166</v>
      </c>
      <c r="B175" s="92" t="s">
        <v>396</v>
      </c>
      <c r="C175" s="92" t="s">
        <v>270</v>
      </c>
    </row>
    <row r="176" spans="1:3" ht="13.5" thickBot="1" x14ac:dyDescent="0.25">
      <c r="A176" s="24">
        <f t="shared" ca="1" si="5"/>
        <v>167</v>
      </c>
      <c r="B176" s="92" t="s">
        <v>397</v>
      </c>
      <c r="C176" s="92" t="s">
        <v>271</v>
      </c>
    </row>
    <row r="177" spans="1:3" ht="13.5" thickBot="1" x14ac:dyDescent="0.25">
      <c r="A177" s="24">
        <f t="shared" ca="1" si="5"/>
        <v>168</v>
      </c>
      <c r="B177" s="92" t="s">
        <v>55</v>
      </c>
      <c r="C177" s="92" t="s">
        <v>46</v>
      </c>
    </row>
    <row r="178" spans="1:3" x14ac:dyDescent="0.2">
      <c r="A178" s="24">
        <f t="shared" ca="1" si="5"/>
        <v>169</v>
      </c>
      <c r="B178" s="10"/>
      <c r="C178" s="18"/>
    </row>
    <row r="179" spans="1:3" x14ac:dyDescent="0.2">
      <c r="A179" s="24">
        <f t="shared" ca="1" si="5"/>
        <v>170</v>
      </c>
      <c r="B179" s="10"/>
      <c r="C179" s="18"/>
    </row>
    <row r="180" spans="1:3" x14ac:dyDescent="0.2">
      <c r="A180" s="24"/>
      <c r="B180" s="10"/>
      <c r="C180" s="18"/>
    </row>
    <row r="181" spans="1:3" x14ac:dyDescent="0.2">
      <c r="A181" s="24"/>
      <c r="B181" s="10"/>
      <c r="C181" s="18"/>
    </row>
    <row r="182" spans="1:3" x14ac:dyDescent="0.2">
      <c r="A182" s="24"/>
      <c r="B182" s="10"/>
      <c r="C182" s="18"/>
    </row>
    <row r="183" spans="1:3" x14ac:dyDescent="0.2">
      <c r="A183" s="24"/>
    </row>
    <row r="184" spans="1:3" x14ac:dyDescent="0.2">
      <c r="A184" s="24">
        <f t="shared" ref="A184" ca="1" si="6">OFFSET(A184,-1,0,1,1)+1</f>
        <v>1</v>
      </c>
    </row>
  </sheetData>
  <phoneticPr fontId="7" type="noConversion"/>
  <pageMargins left="0.75" right="0.75" top="0.5" bottom="0.5" header="0.5" footer="0.2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30"/>
  <sheetViews>
    <sheetView showGridLines="0" workbookViewId="0">
      <selection activeCell="B16" sqref="B16"/>
    </sheetView>
  </sheetViews>
  <sheetFormatPr defaultRowHeight="12.75" x14ac:dyDescent="0.2"/>
  <cols>
    <col min="1" max="3" width="9.7109375" customWidth="1"/>
    <col min="4" max="4" width="7.7109375" customWidth="1"/>
  </cols>
  <sheetData>
    <row r="1" spans="1:12" ht="23.25" x14ac:dyDescent="0.2">
      <c r="A1" s="6" t="s">
        <v>17</v>
      </c>
      <c r="L1" s="26"/>
    </row>
    <row r="2" spans="1:12" x14ac:dyDescent="0.2">
      <c r="A2" s="13" t="s">
        <v>30</v>
      </c>
      <c r="L2" s="27"/>
    </row>
    <row r="3" spans="1:12" x14ac:dyDescent="0.2">
      <c r="A3" s="13" t="s">
        <v>12</v>
      </c>
      <c r="L3" s="45"/>
    </row>
    <row r="4" spans="1:12" x14ac:dyDescent="0.2">
      <c r="A4" s="13" t="s">
        <v>28</v>
      </c>
    </row>
    <row r="5" spans="1:12" x14ac:dyDescent="0.2">
      <c r="A5" s="13" t="s">
        <v>31</v>
      </c>
    </row>
    <row r="6" spans="1:12" x14ac:dyDescent="0.2">
      <c r="A6" s="13" t="s">
        <v>32</v>
      </c>
    </row>
    <row r="8" spans="1:12" ht="15" x14ac:dyDescent="0.25">
      <c r="A8" s="31" t="s">
        <v>17</v>
      </c>
    </row>
    <row r="9" spans="1:12" x14ac:dyDescent="0.2">
      <c r="A9" s="32" t="s">
        <v>16</v>
      </c>
      <c r="B9" s="33" t="s">
        <v>4</v>
      </c>
      <c r="C9" s="115" t="s">
        <v>8</v>
      </c>
      <c r="D9" s="115"/>
    </row>
    <row r="10" spans="1:12" x14ac:dyDescent="0.2">
      <c r="A10" s="30">
        <v>0</v>
      </c>
      <c r="B10" s="64" t="s">
        <v>7</v>
      </c>
      <c r="C10" s="12">
        <f ca="1">COUNTIF(Gradebook!$Q$11:$Q$181,"&gt;="&amp;A10)-COUNTIF(Gradebook!$Q$11:$Q$181,"&gt;="&amp;OFFSET(A10,1,0,1,1))</f>
        <v>156</v>
      </c>
      <c r="D10" s="38">
        <f t="shared" ref="D10:D15" ca="1" si="0">C10/$C$16</f>
        <v>0.99363057324840764</v>
      </c>
    </row>
    <row r="11" spans="1:12" x14ac:dyDescent="0.2">
      <c r="A11" s="47">
        <v>0.5</v>
      </c>
      <c r="B11" s="65" t="s">
        <v>57</v>
      </c>
      <c r="C11" s="12">
        <f ca="1">COUNTIF(Gradebook!$Q$11:$Q$181,"&gt;="&amp;A11)-COUNTIF(Gradebook!$Q$11:$Q$181,"&gt;="&amp;OFFSET(A11,1,0,1,1))</f>
        <v>1</v>
      </c>
      <c r="D11" s="38">
        <f t="shared" ca="1" si="0"/>
        <v>6.369426751592357E-3</v>
      </c>
    </row>
    <row r="12" spans="1:12" x14ac:dyDescent="0.2">
      <c r="A12" s="47">
        <v>0.6</v>
      </c>
      <c r="B12" s="66" t="s">
        <v>6</v>
      </c>
      <c r="C12" s="12">
        <f ca="1">COUNTIF(Gradebook!$Q$11:$Q$181,"&gt;="&amp;A12)-COUNTIF(Gradebook!$Q$11:$Q$181,"&gt;="&amp;OFFSET(A12,1,0,1,1))</f>
        <v>0</v>
      </c>
      <c r="D12" s="38">
        <f t="shared" ca="1" si="0"/>
        <v>0</v>
      </c>
    </row>
    <row r="13" spans="1:12" x14ac:dyDescent="0.2">
      <c r="A13" s="47">
        <v>0.7</v>
      </c>
      <c r="B13" s="67" t="s">
        <v>5</v>
      </c>
      <c r="C13" s="12">
        <f ca="1">COUNTIF(Gradebook!$Q$11:$Q$181,"&gt;="&amp;A13)-COUNTIF(Gradebook!$Q$11:$Q$181,"&gt;="&amp;OFFSET(A13,1,0,1,1))</f>
        <v>0</v>
      </c>
      <c r="D13" s="38">
        <f t="shared" ca="1" si="0"/>
        <v>0</v>
      </c>
    </row>
    <row r="14" spans="1:12" x14ac:dyDescent="0.2">
      <c r="A14" s="47">
        <v>0.8</v>
      </c>
      <c r="B14" s="68" t="s">
        <v>3</v>
      </c>
      <c r="C14" s="12">
        <f ca="1">COUNTIF(Gradebook!$Q$11:$Q$181,"&gt;="&amp;A14)-COUNTIF(Gradebook!$Q$11:$Q$181,"&gt;="&amp;OFFSET(A14,1,0,1,1))</f>
        <v>0</v>
      </c>
      <c r="D14" s="38">
        <f t="shared" ca="1" si="0"/>
        <v>0</v>
      </c>
    </row>
    <row r="15" spans="1:12" x14ac:dyDescent="0.2">
      <c r="A15" s="47">
        <v>0.9</v>
      </c>
      <c r="B15" s="69" t="s">
        <v>2</v>
      </c>
      <c r="C15" s="12">
        <f ca="1">COUNTIF(Gradebook!$Q$11:$Q$181,"&gt;="&amp;A15)-COUNTIF(Gradebook!$Q$11:$Q$181,"&gt;="&amp;OFFSET(A15,1,0,1,1))</f>
        <v>0</v>
      </c>
      <c r="D15" s="38">
        <f t="shared" ca="1" si="0"/>
        <v>0</v>
      </c>
    </row>
    <row r="16" spans="1:12" x14ac:dyDescent="0.2">
      <c r="A16" s="39"/>
      <c r="B16" s="40" t="s">
        <v>26</v>
      </c>
      <c r="C16" s="12">
        <f ca="1">SUM(C10:C15)</f>
        <v>157</v>
      </c>
      <c r="D16" s="38"/>
    </row>
    <row r="18" spans="1:5" ht="15" x14ac:dyDescent="0.25">
      <c r="A18" s="31" t="s">
        <v>21</v>
      </c>
    </row>
    <row r="19" spans="1:5" x14ac:dyDescent="0.2">
      <c r="A19" s="22">
        <f>Gradebook!Q182</f>
        <v>0.20902909278705459</v>
      </c>
      <c r="B19" s="23" t="str">
        <f>INDEX(B10:B15,MATCH(A19,A10:A15,1))</f>
        <v>F</v>
      </c>
    </row>
    <row r="20" spans="1:5" ht="14.25" x14ac:dyDescent="0.2">
      <c r="A20" s="35"/>
    </row>
    <row r="21" spans="1:5" ht="14.25" x14ac:dyDescent="0.2">
      <c r="A21" s="36" t="s">
        <v>20</v>
      </c>
      <c r="B21" s="22">
        <f>Gradebook!Q184</f>
        <v>0.19444444444444445</v>
      </c>
      <c r="C21" s="46" t="s">
        <v>27</v>
      </c>
    </row>
    <row r="22" spans="1:5" ht="14.25" x14ac:dyDescent="0.2">
      <c r="A22" s="36" t="s">
        <v>19</v>
      </c>
      <c r="B22" s="22">
        <f>Gradebook!Q185</f>
        <v>0.10558403820960377</v>
      </c>
    </row>
    <row r="24" spans="1:5" ht="15" x14ac:dyDescent="0.25">
      <c r="A24" s="31" t="s">
        <v>23</v>
      </c>
      <c r="C24" s="54" t="s">
        <v>18</v>
      </c>
    </row>
    <row r="25" spans="1:5" x14ac:dyDescent="0.2">
      <c r="A25" s="44" t="s">
        <v>25</v>
      </c>
      <c r="B25" s="43" t="s">
        <v>24</v>
      </c>
    </row>
    <row r="26" spans="1:5" x14ac:dyDescent="0.2">
      <c r="A26" s="30">
        <v>0.9</v>
      </c>
      <c r="B26" s="41">
        <f>PERCENTILE(Gradebook!$Q$11:$Q$181,A26)</f>
        <v>0.34722222222222221</v>
      </c>
      <c r="C26" s="46" t="s">
        <v>29</v>
      </c>
      <c r="D26" s="42"/>
      <c r="E26" s="42"/>
    </row>
    <row r="27" spans="1:5" x14ac:dyDescent="0.2">
      <c r="A27" s="30">
        <v>0.65</v>
      </c>
      <c r="B27" s="41">
        <f>PERCENTILE(Gradebook!$Q$11:$Q$181,A27)</f>
        <v>0.25</v>
      </c>
      <c r="D27" s="42"/>
      <c r="E27" s="42"/>
    </row>
    <row r="28" spans="1:5" x14ac:dyDescent="0.2">
      <c r="A28" s="30">
        <v>0.35</v>
      </c>
      <c r="B28" s="41">
        <f>PERCENTILE(Gradebook!$Q$11:$Q$181,A28)</f>
        <v>0.14999999999999997</v>
      </c>
      <c r="D28" s="42"/>
      <c r="E28" s="42"/>
    </row>
    <row r="29" spans="1:5" x14ac:dyDescent="0.2">
      <c r="A29" s="30">
        <v>0.1</v>
      </c>
      <c r="B29" s="41">
        <f>PERCENTILE(Gradebook!$Q$11:$Q$181,A29)</f>
        <v>8.3333333333333329E-2</v>
      </c>
    </row>
    <row r="30" spans="1:5" x14ac:dyDescent="0.2">
      <c r="A30" s="48"/>
    </row>
  </sheetData>
  <mergeCells count="1">
    <mergeCell ref="C9:D9"/>
  </mergeCells>
  <phoneticPr fontId="7" type="noConversion"/>
  <pageMargins left="0.75" right="0.5" top="0.75" bottom="0.5" header="0.5" footer="0.2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5"/>
  <sheetViews>
    <sheetView showGridLines="0" topLeftCell="A217" workbookViewId="0"/>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72" t="s">
        <v>60</v>
      </c>
      <c r="C1" s="72"/>
      <c r="D1" s="81"/>
      <c r="E1" s="81"/>
      <c r="F1" s="81"/>
    </row>
    <row r="2" spans="2:6" x14ac:dyDescent="0.2">
      <c r="B2" s="72" t="s">
        <v>61</v>
      </c>
      <c r="C2" s="72"/>
      <c r="D2" s="81"/>
      <c r="E2" s="81"/>
      <c r="F2" s="81"/>
    </row>
    <row r="3" spans="2:6" x14ac:dyDescent="0.2">
      <c r="B3" s="73"/>
      <c r="C3" s="73"/>
      <c r="D3" s="82"/>
      <c r="E3" s="82"/>
      <c r="F3" s="82"/>
    </row>
    <row r="4" spans="2:6" ht="51" x14ac:dyDescent="0.2">
      <c r="B4" s="73" t="s">
        <v>62</v>
      </c>
      <c r="C4" s="73"/>
      <c r="D4" s="82"/>
      <c r="E4" s="82"/>
      <c r="F4" s="82"/>
    </row>
    <row r="5" spans="2:6" x14ac:dyDescent="0.2">
      <c r="B5" s="73"/>
      <c r="C5" s="73"/>
      <c r="D5" s="82"/>
      <c r="E5" s="82"/>
      <c r="F5" s="82"/>
    </row>
    <row r="6" spans="2:6" x14ac:dyDescent="0.2">
      <c r="B6" s="72" t="s">
        <v>63</v>
      </c>
      <c r="C6" s="72"/>
      <c r="D6" s="81"/>
      <c r="E6" s="81" t="s">
        <v>64</v>
      </c>
      <c r="F6" s="81" t="s">
        <v>65</v>
      </c>
    </row>
    <row r="7" spans="2:6" ht="13.5" thickBot="1" x14ac:dyDescent="0.25">
      <c r="B7" s="73"/>
      <c r="C7" s="73"/>
      <c r="D7" s="82"/>
      <c r="E7" s="82"/>
      <c r="F7" s="82"/>
    </row>
    <row r="8" spans="2:6" ht="38.25" x14ac:dyDescent="0.2">
      <c r="B8" s="74" t="s">
        <v>66</v>
      </c>
      <c r="C8" s="75"/>
      <c r="D8" s="83"/>
      <c r="E8" s="83">
        <v>500</v>
      </c>
      <c r="F8" s="84"/>
    </row>
    <row r="9" spans="2:6" ht="15" x14ac:dyDescent="0.2">
      <c r="B9" s="76"/>
      <c r="C9" s="73"/>
      <c r="D9" s="82"/>
      <c r="E9" s="85" t="s">
        <v>67</v>
      </c>
      <c r="F9" s="86" t="s">
        <v>71</v>
      </c>
    </row>
    <row r="10" spans="2:6" ht="15" x14ac:dyDescent="0.2">
      <c r="B10" s="76"/>
      <c r="C10" s="73"/>
      <c r="D10" s="82"/>
      <c r="E10" s="85" t="s">
        <v>68</v>
      </c>
      <c r="F10" s="86"/>
    </row>
    <row r="11" spans="2:6" ht="30" x14ac:dyDescent="0.2">
      <c r="B11" s="76"/>
      <c r="C11" s="73"/>
      <c r="D11" s="82"/>
      <c r="E11" s="85" t="s">
        <v>69</v>
      </c>
      <c r="F11" s="86"/>
    </row>
    <row r="12" spans="2:6" ht="30.75" thickBot="1" x14ac:dyDescent="0.25">
      <c r="B12" s="77"/>
      <c r="C12" s="78"/>
      <c r="D12" s="87"/>
      <c r="E12" s="88" t="s">
        <v>70</v>
      </c>
      <c r="F12" s="89"/>
    </row>
    <row r="13" spans="2:6" ht="13.5" thickBot="1" x14ac:dyDescent="0.25">
      <c r="B13" s="73"/>
      <c r="C13" s="73"/>
      <c r="D13" s="82"/>
      <c r="E13" s="82"/>
      <c r="F13" s="82"/>
    </row>
    <row r="14" spans="2:6" ht="51" x14ac:dyDescent="0.2">
      <c r="B14" s="74" t="s">
        <v>72</v>
      </c>
      <c r="C14" s="75"/>
      <c r="D14" s="83"/>
      <c r="E14" s="83">
        <v>500</v>
      </c>
      <c r="F14" s="84"/>
    </row>
    <row r="15" spans="2:6" ht="30" x14ac:dyDescent="0.2">
      <c r="B15" s="76"/>
      <c r="C15" s="73"/>
      <c r="D15" s="82"/>
      <c r="E15" s="85" t="s">
        <v>73</v>
      </c>
      <c r="F15" s="86" t="s">
        <v>71</v>
      </c>
    </row>
    <row r="16" spans="2:6" ht="30" x14ac:dyDescent="0.2">
      <c r="B16" s="76"/>
      <c r="C16" s="73"/>
      <c r="D16" s="82"/>
      <c r="E16" s="85" t="s">
        <v>74</v>
      </c>
      <c r="F16" s="86"/>
    </row>
    <row r="17" spans="2:6" ht="30" x14ac:dyDescent="0.2">
      <c r="B17" s="76"/>
      <c r="C17" s="73"/>
      <c r="D17" s="82"/>
      <c r="E17" s="85" t="s">
        <v>75</v>
      </c>
      <c r="F17" s="86"/>
    </row>
    <row r="18" spans="2:6" ht="30" x14ac:dyDescent="0.2">
      <c r="B18" s="76"/>
      <c r="C18" s="73"/>
      <c r="D18" s="82"/>
      <c r="E18" s="85" t="s">
        <v>76</v>
      </c>
      <c r="F18" s="86"/>
    </row>
    <row r="19" spans="2:6" ht="30" x14ac:dyDescent="0.2">
      <c r="B19" s="76"/>
      <c r="C19" s="73"/>
      <c r="D19" s="82"/>
      <c r="E19" s="85" t="s">
        <v>77</v>
      </c>
      <c r="F19" s="86"/>
    </row>
    <row r="20" spans="2:6" ht="30.75" thickBot="1" x14ac:dyDescent="0.25">
      <c r="B20" s="77"/>
      <c r="C20" s="78"/>
      <c r="D20" s="87"/>
      <c r="E20" s="88" t="s">
        <v>78</v>
      </c>
      <c r="F20" s="89"/>
    </row>
    <row r="21" spans="2:6" ht="13.5" thickBot="1" x14ac:dyDescent="0.25">
      <c r="B21" s="73"/>
      <c r="C21" s="73"/>
      <c r="D21" s="82"/>
      <c r="E21" s="82"/>
      <c r="F21" s="82"/>
    </row>
    <row r="22" spans="2:6" ht="38.25" x14ac:dyDescent="0.2">
      <c r="B22" s="74" t="s">
        <v>79</v>
      </c>
      <c r="C22" s="75"/>
      <c r="D22" s="83"/>
      <c r="E22" s="83">
        <v>500</v>
      </c>
      <c r="F22" s="84"/>
    </row>
    <row r="23" spans="2:6" ht="15" x14ac:dyDescent="0.2">
      <c r="B23" s="76"/>
      <c r="C23" s="73"/>
      <c r="D23" s="82"/>
      <c r="E23" s="85" t="s">
        <v>67</v>
      </c>
      <c r="F23" s="86" t="s">
        <v>71</v>
      </c>
    </row>
    <row r="24" spans="2:6" ht="15" x14ac:dyDescent="0.2">
      <c r="B24" s="76"/>
      <c r="C24" s="73"/>
      <c r="D24" s="82"/>
      <c r="E24" s="85" t="s">
        <v>68</v>
      </c>
      <c r="F24" s="86"/>
    </row>
    <row r="25" spans="2:6" ht="30" x14ac:dyDescent="0.2">
      <c r="B25" s="76"/>
      <c r="C25" s="73"/>
      <c r="D25" s="82"/>
      <c r="E25" s="85" t="s">
        <v>69</v>
      </c>
      <c r="F25" s="86"/>
    </row>
    <row r="26" spans="2:6" ht="30.75" thickBot="1" x14ac:dyDescent="0.25">
      <c r="B26" s="77"/>
      <c r="C26" s="78"/>
      <c r="D26" s="87"/>
      <c r="E26" s="88" t="s">
        <v>80</v>
      </c>
      <c r="F26" s="89"/>
    </row>
    <row r="27" spans="2:6" ht="13.5" thickBot="1" x14ac:dyDescent="0.25">
      <c r="B27" s="73"/>
      <c r="C27" s="73"/>
      <c r="D27" s="82"/>
      <c r="E27" s="82"/>
      <c r="F27" s="82"/>
    </row>
    <row r="28" spans="2:6" ht="38.25" x14ac:dyDescent="0.2">
      <c r="B28" s="74" t="s">
        <v>81</v>
      </c>
      <c r="C28" s="75"/>
      <c r="D28" s="83"/>
      <c r="E28" s="83">
        <v>1</v>
      </c>
      <c r="F28" s="84"/>
    </row>
    <row r="29" spans="2:6" ht="30.75" thickBot="1" x14ac:dyDescent="0.25">
      <c r="B29" s="77"/>
      <c r="C29" s="78"/>
      <c r="D29" s="87"/>
      <c r="E29" s="88" t="s">
        <v>82</v>
      </c>
      <c r="F29" s="89" t="s">
        <v>71</v>
      </c>
    </row>
    <row r="30" spans="2:6" x14ac:dyDescent="0.2">
      <c r="B30" s="73"/>
      <c r="C30" s="73"/>
      <c r="D30" s="82"/>
      <c r="E30" s="82"/>
      <c r="F30" s="82"/>
    </row>
    <row r="31" spans="2:6" x14ac:dyDescent="0.2">
      <c r="B31" s="73"/>
      <c r="C31" s="73"/>
      <c r="D31" s="82"/>
      <c r="E31" s="82"/>
      <c r="F31" s="82"/>
    </row>
    <row r="32" spans="2:6" x14ac:dyDescent="0.2">
      <c r="B32" s="72" t="s">
        <v>83</v>
      </c>
      <c r="C32" s="72"/>
      <c r="D32" s="81"/>
      <c r="E32" s="81"/>
      <c r="F32" s="81"/>
    </row>
    <row r="33" spans="2:6" ht="13.5" thickBot="1" x14ac:dyDescent="0.25">
      <c r="B33" s="73"/>
      <c r="C33" s="73"/>
      <c r="D33" s="82"/>
      <c r="E33" s="82"/>
      <c r="F33" s="82"/>
    </row>
    <row r="34" spans="2:6" ht="39" thickBot="1" x14ac:dyDescent="0.25">
      <c r="B34" s="79" t="s">
        <v>84</v>
      </c>
      <c r="C34" s="80"/>
      <c r="D34" s="90"/>
      <c r="E34" s="90">
        <v>14</v>
      </c>
      <c r="F34" s="91" t="s">
        <v>71</v>
      </c>
    </row>
    <row r="35" spans="2:6" x14ac:dyDescent="0.2">
      <c r="B35" s="73"/>
      <c r="C35" s="73"/>
      <c r="D35" s="82"/>
      <c r="E35" s="82"/>
      <c r="F35" s="82"/>
    </row>
  </sheetData>
  <hyperlinks>
    <hyperlink ref="E9" location="'Gradebook'!J11" display="'Gradebook'!J11"/>
    <hyperlink ref="E10" location="'Gradebook'!O11" display="'Gradebook'!O11"/>
    <hyperlink ref="E11" location="'Gradebook'!J31:J279" display="'Gradebook'!J31:J279"/>
    <hyperlink ref="E12" location="'Gradebook'!O31:O279" display="'Gradebook'!O31:O279"/>
    <hyperlink ref="E15" location="'Gradebook'!G396:G65536" display="'Gradebook'!G396:G65536"/>
    <hyperlink ref="E16" location="'Gradebook'!G1:G11" display="'Gradebook'!G1:G11"/>
    <hyperlink ref="E17" location="'Gradebook'!G31:G395" display="'Gradebook'!G31:G395"/>
    <hyperlink ref="E18" location="'Gradebook'!L397:L65536" display="'Gradebook'!L397:L65536"/>
    <hyperlink ref="E19" location="'Gradebook'!L1:L11" display="'Gradebook'!L1:L11"/>
    <hyperlink ref="E20" location="'Gradebook'!L31:L158" display="'Gradebook'!L31:L158"/>
    <hyperlink ref="E23" location="'Gradebook'!J11" display="'Gradebook'!J11"/>
    <hyperlink ref="E24" location="'Gradebook'!O11" display="'Gradebook'!O11"/>
    <hyperlink ref="E25" location="'Gradebook'!J31:J279" display="'Gradebook'!J31:J279"/>
    <hyperlink ref="E26" location="'Gradebook'!O31:O278" display="'Gradebook'!O31:O278"/>
    <hyperlink ref="E29" location="'Gradebook'!J11:J396" display="'Gradebook'!J11:J39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Gradebook</vt:lpstr>
      <vt:lpstr>ID</vt:lpstr>
      <vt:lpstr>Ocjena</vt:lpstr>
      <vt:lpstr>Compatibility Report</vt:lpstr>
      <vt:lpstr>displayID</vt:lpstr>
      <vt:lpstr>Gradebook!Print_Area</vt:lpstr>
      <vt:lpstr>ID!Print_Area</vt:lpstr>
      <vt:lpstr>Ocjena!Print_Area</vt:lpstr>
      <vt:lpstr>Gradebook!Print_Titles</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Gradebook Template - Point System</dc:title>
  <dc:creator>icoisim</dc:creator>
  <dc:description>(c) 2009 Vertex42 LLC. All Rights Reserved.</dc:description>
  <cp:lastModifiedBy>draganr_pg</cp:lastModifiedBy>
  <cp:lastPrinted>2009-11-18T23:38:36Z</cp:lastPrinted>
  <dcterms:created xsi:type="dcterms:W3CDTF">2008-04-12T17:21:19Z</dcterms:created>
  <dcterms:modified xsi:type="dcterms:W3CDTF">2017-09-12T02:00:07Z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2009 Vertex42 LLC</vt:lpwstr>
  </property>
  <property fmtid="{D5CDD505-2E9C-101B-9397-08002B2CF9AE}" pid="3" name="Version">
    <vt:lpwstr>1.0.1</vt:lpwstr>
  </property>
</Properties>
</file>