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raganr_pg\Desktop\"/>
    </mc:Choice>
  </mc:AlternateContent>
  <bookViews>
    <workbookView xWindow="0" yWindow="0" windowWidth="19440" windowHeight="12435"/>
  </bookViews>
  <sheets>
    <sheet name="Gradebook" sheetId="1" r:id="rId1"/>
    <sheet name="ID" sheetId="3" r:id="rId2"/>
    <sheet name="Ocjena" sheetId="2" r:id="rId3"/>
    <sheet name="Izvjestaj" sheetId="5" r:id="rId4"/>
    <sheet name="Compatibility Report" sheetId="4" r:id="rId5"/>
  </sheets>
  <definedNames>
    <definedName name="_xlnm._FilterDatabase" localSheetId="0" hidden="1">Gradebook!$O$10:$R$58</definedName>
    <definedName name="displayID">ID!$I$3</definedName>
    <definedName name="_xlnm.Print_Area" localSheetId="0">Gradebook!$A$1:$R$91</definedName>
    <definedName name="_xlnm.Print_Area" localSheetId="1">ID!$A$1:$H$317</definedName>
    <definedName name="_xlnm.Print_Area" localSheetId="2">Ocjena!$A$1:$J$29</definedName>
    <definedName name="_xlnm.Print_Titles" localSheetId="0">Gradebook!$6:$10</definedName>
    <definedName name="valuevx">42.314159</definedName>
  </definedNames>
  <calcPr calcId="152511"/>
</workbook>
</file>

<file path=xl/calcChain.xml><?xml version="1.0" encoding="utf-8"?>
<calcChain xmlns="http://schemas.openxmlformats.org/spreadsheetml/2006/main">
  <c r="P13" i="1" l="1"/>
  <c r="R13" i="1" s="1"/>
  <c r="O13" i="1"/>
  <c r="Q13" i="1" l="1"/>
  <c r="J11" i="1"/>
  <c r="O12" i="1"/>
  <c r="P12" i="1" s="1"/>
  <c r="R12" i="1" s="1"/>
  <c r="O14" i="1"/>
  <c r="O15" i="1"/>
  <c r="O16" i="1"/>
  <c r="O17" i="1"/>
  <c r="P17" i="1" s="1"/>
  <c r="R17" i="1" s="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J14" i="1"/>
  <c r="P18" i="1"/>
  <c r="R18" i="1" s="1"/>
  <c r="J19" i="1"/>
  <c r="P19" i="1" s="1"/>
  <c r="R19" i="1" s="1"/>
  <c r="P20" i="1"/>
  <c r="R20" i="1" s="1"/>
  <c r="P21" i="1"/>
  <c r="R21" i="1" s="1"/>
  <c r="P22" i="1"/>
  <c r="R22" i="1" s="1"/>
  <c r="J23" i="1"/>
  <c r="P23" i="1" s="1"/>
  <c r="R23" i="1" s="1"/>
  <c r="P24" i="1"/>
  <c r="R24" i="1" s="1"/>
  <c r="J25" i="1"/>
  <c r="P25" i="1" s="1"/>
  <c r="R25" i="1" s="1"/>
  <c r="P26" i="1"/>
  <c r="R26" i="1" s="1"/>
  <c r="P27" i="1"/>
  <c r="R27" i="1" s="1"/>
  <c r="P28" i="1"/>
  <c r="R28" i="1" s="1"/>
  <c r="J29" i="1"/>
  <c r="P29" i="1" s="1"/>
  <c r="R29" i="1" s="1"/>
  <c r="J30" i="1"/>
  <c r="P30" i="1" s="1"/>
  <c r="R30" i="1" s="1"/>
  <c r="J31" i="1"/>
  <c r="P31" i="1" s="1"/>
  <c r="R31" i="1" s="1"/>
  <c r="P32" i="1"/>
  <c r="R32" i="1" s="1"/>
  <c r="J33" i="1"/>
  <c r="P33" i="1" s="1"/>
  <c r="R33" i="1" s="1"/>
  <c r="P34" i="1"/>
  <c r="R34" i="1" s="1"/>
  <c r="P35" i="1"/>
  <c r="R35" i="1" s="1"/>
  <c r="P36" i="1"/>
  <c r="R36" i="1" s="1"/>
  <c r="J37" i="1"/>
  <c r="P37" i="1" s="1"/>
  <c r="R37" i="1" s="1"/>
  <c r="P38" i="1"/>
  <c r="R38" i="1" s="1"/>
  <c r="P39" i="1"/>
  <c r="R39" i="1" s="1"/>
  <c r="P40" i="1"/>
  <c r="R40" i="1" s="1"/>
  <c r="P41" i="1"/>
  <c r="R41" i="1" s="1"/>
  <c r="J42" i="1"/>
  <c r="P42" i="1" s="1"/>
  <c r="R42" i="1" s="1"/>
  <c r="P43" i="1"/>
  <c r="R43" i="1" s="1"/>
  <c r="J44" i="1"/>
  <c r="P44" i="1" s="1"/>
  <c r="R44" i="1" s="1"/>
  <c r="P45" i="1"/>
  <c r="R45" i="1" s="1"/>
  <c r="J46" i="1"/>
  <c r="P46" i="1" s="1"/>
  <c r="R46" i="1" s="1"/>
  <c r="P47" i="1"/>
  <c r="R47" i="1" s="1"/>
  <c r="P48" i="1"/>
  <c r="R48" i="1" s="1"/>
  <c r="P49" i="1"/>
  <c r="R49" i="1" s="1"/>
  <c r="P50" i="1"/>
  <c r="R50" i="1" s="1"/>
  <c r="J51" i="1"/>
  <c r="P51" i="1" s="1"/>
  <c r="R51" i="1" s="1"/>
  <c r="P52" i="1"/>
  <c r="R52" i="1" s="1"/>
  <c r="J53" i="1"/>
  <c r="P53" i="1" s="1"/>
  <c r="R53" i="1" s="1"/>
  <c r="J54" i="1"/>
  <c r="P54" i="1" s="1"/>
  <c r="R54" i="1" s="1"/>
  <c r="P55" i="1"/>
  <c r="R55" i="1" s="1"/>
  <c r="P56" i="1"/>
  <c r="R56" i="1" s="1"/>
  <c r="J57" i="1"/>
  <c r="P57" i="1" s="1"/>
  <c r="R57" i="1" s="1"/>
  <c r="J58" i="1"/>
  <c r="P58" i="1" s="1"/>
  <c r="R58" i="1" s="1"/>
  <c r="J59" i="1"/>
  <c r="P59" i="1" s="1"/>
  <c r="R59" i="1" s="1"/>
  <c r="J60" i="1"/>
  <c r="P60" i="1" s="1"/>
  <c r="R60" i="1" s="1"/>
  <c r="J61" i="1"/>
  <c r="P61" i="1" s="1"/>
  <c r="R61" i="1" s="1"/>
  <c r="P62" i="1"/>
  <c r="R62" i="1" s="1"/>
  <c r="P63" i="1"/>
  <c r="R63" i="1" s="1"/>
  <c r="J64" i="1"/>
  <c r="P64" i="1" s="1"/>
  <c r="R64" i="1" s="1"/>
  <c r="P65" i="1"/>
  <c r="R65" i="1" s="1"/>
  <c r="P66" i="1"/>
  <c r="R66" i="1" s="1"/>
  <c r="J67" i="1"/>
  <c r="P67" i="1" s="1"/>
  <c r="R67" i="1" s="1"/>
  <c r="P68" i="1"/>
  <c r="R68" i="1" s="1"/>
  <c r="J69" i="1"/>
  <c r="P69" i="1" s="1"/>
  <c r="R69" i="1" s="1"/>
  <c r="P70" i="1"/>
  <c r="R70" i="1" s="1"/>
  <c r="P71" i="1"/>
  <c r="R71" i="1" s="1"/>
  <c r="J72" i="1"/>
  <c r="P72" i="1" s="1"/>
  <c r="R72" i="1" s="1"/>
  <c r="P73" i="1"/>
  <c r="R73" i="1" s="1"/>
  <c r="P74" i="1"/>
  <c r="R74" i="1" s="1"/>
  <c r="J75" i="1"/>
  <c r="P75" i="1" s="1"/>
  <c r="R75" i="1" s="1"/>
  <c r="P76" i="1"/>
  <c r="R76" i="1" s="1"/>
  <c r="J77" i="1"/>
  <c r="P77" i="1" s="1"/>
  <c r="R77" i="1" s="1"/>
  <c r="P78" i="1"/>
  <c r="R78" i="1" s="1"/>
  <c r="P79" i="1"/>
  <c r="R79" i="1" s="1"/>
  <c r="P80" i="1"/>
  <c r="R80" i="1" s="1"/>
  <c r="P81" i="1"/>
  <c r="R81" i="1" s="1"/>
  <c r="J82" i="1"/>
  <c r="P82" i="1" s="1"/>
  <c r="R82" i="1" s="1"/>
  <c r="P83" i="1"/>
  <c r="R83" i="1" s="1"/>
  <c r="P84" i="1"/>
  <c r="R84" i="1" s="1"/>
  <c r="P85" i="1"/>
  <c r="R85" i="1" s="1"/>
  <c r="J86" i="1"/>
  <c r="P86" i="1" s="1"/>
  <c r="R86" i="1" s="1"/>
  <c r="P16" i="1" l="1"/>
  <c r="R16" i="1" s="1"/>
  <c r="P15" i="1"/>
  <c r="R15" i="1" s="1"/>
  <c r="P14" i="1"/>
  <c r="R14" i="1" s="1"/>
  <c r="O11" i="1"/>
  <c r="P11" i="1" l="1"/>
  <c r="R11" i="1" s="1"/>
  <c r="D38" i="2" s="1"/>
  <c r="Q86" i="1"/>
  <c r="Q85" i="1"/>
  <c r="Q84" i="1"/>
  <c r="Q83" i="1"/>
  <c r="Q82" i="1"/>
  <c r="Q81" i="1"/>
  <c r="Q80" i="1"/>
  <c r="Q79" i="1"/>
  <c r="Q78" i="1"/>
  <c r="Q77" i="1"/>
  <c r="Q76" i="1"/>
  <c r="Q75" i="1"/>
  <c r="Q74" i="1"/>
  <c r="Q73" i="1"/>
  <c r="Q72" i="1"/>
  <c r="Q71" i="1"/>
  <c r="Q70" i="1"/>
  <c r="Q69" i="1"/>
  <c r="Q68" i="1"/>
  <c r="Q67" i="1"/>
  <c r="Q66" i="1"/>
  <c r="Q65" i="1"/>
  <c r="Q64" i="1"/>
  <c r="Q63" i="1"/>
  <c r="Q62" i="1"/>
  <c r="Q61" i="1"/>
  <c r="Q60" i="1"/>
  <c r="D34" i="2" l="1"/>
  <c r="D36" i="2"/>
  <c r="I6" i="5" s="1"/>
  <c r="D39" i="2"/>
  <c r="C6" i="5" s="1"/>
  <c r="D35" i="2"/>
  <c r="D37" i="2"/>
  <c r="G6" i="5" s="1"/>
  <c r="D33" i="2"/>
  <c r="Q59" i="1"/>
  <c r="Q6" i="5" l="1"/>
  <c r="M6" i="5"/>
  <c r="K6" i="5"/>
  <c r="Q38" i="1"/>
  <c r="Q33" i="1"/>
  <c r="Q47" i="1" l="1"/>
  <c r="Q17" i="1"/>
  <c r="Q54" i="1"/>
  <c r="Q26" i="1"/>
  <c r="Q35" i="1"/>
  <c r="Q28" i="1"/>
  <c r="Q52" i="1"/>
  <c r="Q16" i="1"/>
  <c r="Q20" i="1"/>
  <c r="Q21" i="1"/>
  <c r="Q29" i="1"/>
  <c r="Q39" i="1"/>
  <c r="Q34" i="1"/>
  <c r="Q42" i="1"/>
  <c r="Q57" i="1"/>
  <c r="Q24" i="1"/>
  <c r="Q27" i="1"/>
  <c r="Q45" i="1"/>
  <c r="Q40" i="1"/>
  <c r="Q49" i="1"/>
  <c r="Q53" i="1"/>
  <c r="Q12" i="1"/>
  <c r="Q19" i="1"/>
  <c r="Q30" i="1"/>
  <c r="Q37" i="1"/>
  <c r="Q56" i="1"/>
  <c r="Q14" i="1"/>
  <c r="Q22" i="1"/>
  <c r="Q23" i="1"/>
  <c r="Q31" i="1"/>
  <c r="Q51" i="1"/>
  <c r="Q58" i="1"/>
  <c r="Q36" i="1"/>
  <c r="Q18" i="1"/>
  <c r="Q50" i="1"/>
  <c r="Q46" i="1"/>
  <c r="Q44" i="1"/>
  <c r="Q43" i="1"/>
  <c r="Q25" i="1"/>
  <c r="Q15" i="1"/>
  <c r="Q55" i="1"/>
  <c r="Q48" i="1"/>
  <c r="Q41" i="1"/>
  <c r="Q32" i="1"/>
  <c r="Q11" i="1"/>
  <c r="A11" i="1" l="1"/>
  <c r="Q87" i="1"/>
  <c r="E88" i="1"/>
  <c r="E89" i="1" s="1"/>
  <c r="G88" i="1"/>
  <c r="G90" i="1" s="1"/>
  <c r="H88" i="1"/>
  <c r="H90" i="1" s="1"/>
  <c r="K88" i="1"/>
  <c r="K90" i="1" s="1"/>
  <c r="L88" i="1"/>
  <c r="L89" i="1" s="1"/>
  <c r="M88" i="1"/>
  <c r="M90" i="1" s="1"/>
  <c r="D88" i="1"/>
  <c r="D89" i="1" s="1"/>
  <c r="A10" i="3"/>
  <c r="A11" i="3" s="1"/>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B11" i="1"/>
  <c r="E90" i="1"/>
  <c r="H89" i="1"/>
  <c r="O88" i="1"/>
  <c r="O89" i="1" s="1"/>
  <c r="L90" i="1"/>
  <c r="H91" i="1"/>
  <c r="D91" i="1"/>
  <c r="D90" i="1"/>
  <c r="K89" i="1"/>
  <c r="K91" i="1"/>
  <c r="E91" i="1"/>
  <c r="L91" i="1"/>
  <c r="A314" i="3"/>
  <c r="A315" i="3" s="1"/>
  <c r="A316" i="3" s="1"/>
  <c r="A317" i="3" s="1"/>
  <c r="M89" i="1"/>
  <c r="M91" i="1"/>
  <c r="G91" i="1"/>
  <c r="G89" i="1"/>
  <c r="O90" i="1" l="1"/>
  <c r="O91" i="1"/>
  <c r="B28" i="2"/>
  <c r="B26" i="2"/>
  <c r="C15" i="2"/>
  <c r="Q88" i="1"/>
  <c r="C10" i="2"/>
  <c r="B29" i="2"/>
  <c r="Q91" i="1"/>
  <c r="B22" i="2" s="1"/>
  <c r="C11" i="2"/>
  <c r="C14" i="2"/>
  <c r="C13" i="2"/>
  <c r="Q90" i="1"/>
  <c r="B21" i="2" s="1"/>
  <c r="B27" i="2"/>
  <c r="C12" i="2"/>
  <c r="J91" i="1"/>
  <c r="J89" i="1"/>
  <c r="J90" i="1"/>
  <c r="A12" i="1" l="1"/>
  <c r="A13" i="1" s="1"/>
  <c r="B13" i="1" s="1"/>
  <c r="A19" i="2"/>
  <c r="B19" i="2" s="1"/>
  <c r="R88" i="1"/>
  <c r="C16" i="2"/>
  <c r="D13" i="2" s="1"/>
  <c r="A14" i="1" l="1"/>
  <c r="B12" i="1"/>
  <c r="D11" i="2"/>
  <c r="D14" i="2"/>
  <c r="D15" i="2"/>
  <c r="D10" i="2"/>
  <c r="D12" i="2"/>
  <c r="B14" i="1" l="1"/>
  <c r="A15" i="1"/>
  <c r="B15" i="1" l="1"/>
  <c r="A16" i="1" l="1"/>
  <c r="B16" i="1" l="1"/>
  <c r="A17" i="1" l="1"/>
  <c r="A18" i="1" l="1"/>
  <c r="B17" i="1"/>
  <c r="B18" i="1" l="1"/>
  <c r="A19" i="1" l="1"/>
  <c r="B19" i="1" l="1"/>
  <c r="A20" i="1" l="1"/>
  <c r="B20" i="1" l="1"/>
  <c r="A21" i="1" l="1"/>
  <c r="B21" i="1" l="1"/>
  <c r="A22" i="1" l="1"/>
  <c r="B22" i="1" l="1"/>
  <c r="A23" i="1" l="1"/>
  <c r="B23" i="1" l="1"/>
  <c r="A24" i="1" l="1"/>
  <c r="A25" i="1" l="1"/>
  <c r="B24" i="1"/>
  <c r="B25" i="1" l="1"/>
  <c r="A26" i="1"/>
  <c r="B26" i="1" l="1"/>
  <c r="A27" i="1" l="1"/>
  <c r="B27" i="1" l="1"/>
  <c r="A28" i="1" l="1"/>
  <c r="B28" i="1" l="1"/>
  <c r="A29" i="1"/>
  <c r="B29" i="1" l="1"/>
  <c r="A30" i="1" l="1"/>
  <c r="A31" i="1" l="1"/>
  <c r="B30" i="1"/>
  <c r="B31" i="1" l="1"/>
  <c r="A32" i="1" l="1"/>
  <c r="B32" i="1" l="1"/>
  <c r="A33" i="1" l="1"/>
  <c r="B33" i="1" l="1"/>
  <c r="A34" i="1" l="1"/>
  <c r="B34" i="1" l="1"/>
  <c r="A35" i="1" l="1"/>
  <c r="B35" i="1" l="1"/>
  <c r="A36" i="1" l="1"/>
  <c r="B36" i="1" l="1"/>
  <c r="A37" i="1" l="1"/>
  <c r="B37" i="1" l="1"/>
  <c r="A38" i="1" l="1"/>
  <c r="B38" i="1" l="1"/>
  <c r="A39" i="1" l="1"/>
  <c r="B39" i="1" l="1"/>
  <c r="A40" i="1"/>
  <c r="B40" i="1" l="1"/>
  <c r="A41" i="1" l="1"/>
  <c r="B41" i="1" l="1"/>
  <c r="A42" i="1"/>
  <c r="B42" i="1" l="1"/>
  <c r="A43" i="1"/>
  <c r="B43" i="1" l="1"/>
  <c r="A44" i="1" l="1"/>
  <c r="B44" i="1" l="1"/>
  <c r="A45" i="1" l="1"/>
  <c r="B45" i="1" l="1"/>
  <c r="A46" i="1" l="1"/>
  <c r="B46" i="1" l="1"/>
  <c r="A47" i="1"/>
  <c r="A48" i="1" l="1"/>
  <c r="B47" i="1"/>
  <c r="B48" i="1" l="1"/>
  <c r="A49" i="1" l="1"/>
  <c r="B49" i="1" l="1"/>
  <c r="A50" i="1" l="1"/>
  <c r="B50" i="1" l="1"/>
  <c r="A51" i="1" l="1"/>
  <c r="A52" i="1" l="1"/>
  <c r="B51" i="1"/>
  <c r="B52" i="1" l="1"/>
  <c r="A53" i="1" l="1"/>
  <c r="B53" i="1" l="1"/>
  <c r="A54" i="1" l="1"/>
  <c r="B54" i="1" l="1"/>
  <c r="A55" i="1" l="1"/>
  <c r="A56" i="1" l="1"/>
  <c r="B55" i="1"/>
  <c r="B56" i="1" l="1"/>
  <c r="A57" i="1" l="1"/>
  <c r="B57" i="1" l="1"/>
  <c r="A58" i="1" l="1"/>
  <c r="B58" i="1" l="1"/>
  <c r="A59" i="1" l="1"/>
  <c r="B59" i="1" l="1"/>
  <c r="A60" i="1"/>
  <c r="A61" i="1" l="1"/>
  <c r="B60" i="1"/>
  <c r="A62" i="1" l="1"/>
  <c r="B61" i="1"/>
  <c r="A63" i="1" l="1"/>
  <c r="B62" i="1"/>
  <c r="A64" i="1" l="1"/>
  <c r="B63" i="1"/>
  <c r="A65" i="1" l="1"/>
  <c r="B64" i="1"/>
  <c r="A66" i="1" l="1"/>
  <c r="B65" i="1"/>
  <c r="A67" i="1" l="1"/>
  <c r="B66" i="1"/>
  <c r="A68" i="1" l="1"/>
  <c r="B67" i="1"/>
  <c r="A69" i="1" l="1"/>
  <c r="B68" i="1"/>
  <c r="A70" i="1" l="1"/>
  <c r="B69" i="1"/>
  <c r="A71" i="1" l="1"/>
  <c r="B70" i="1"/>
  <c r="A72" i="1" l="1"/>
  <c r="B71" i="1"/>
  <c r="A73" i="1" l="1"/>
  <c r="B72" i="1"/>
  <c r="A74" i="1" l="1"/>
  <c r="B73" i="1"/>
  <c r="A75" i="1" l="1"/>
  <c r="A76" i="1" s="1"/>
  <c r="B74" i="1"/>
  <c r="A77" i="1" l="1"/>
  <c r="B76" i="1"/>
  <c r="B75" i="1"/>
  <c r="A78" i="1" l="1"/>
  <c r="B77" i="1"/>
  <c r="A79" i="1" l="1"/>
  <c r="B78" i="1"/>
  <c r="A80" i="1" l="1"/>
  <c r="B79" i="1"/>
  <c r="A81" i="1" l="1"/>
  <c r="B80" i="1"/>
  <c r="A82" i="1" l="1"/>
  <c r="B81" i="1"/>
  <c r="A83" i="1" l="1"/>
  <c r="B82" i="1"/>
  <c r="A84" i="1" l="1"/>
  <c r="B83" i="1"/>
  <c r="A85" i="1" l="1"/>
  <c r="B84" i="1"/>
  <c r="A86" i="1" l="1"/>
  <c r="B86" i="1" s="1"/>
  <c r="B85" i="1"/>
  <c r="E6" i="5" l="1"/>
  <c r="B6" i="5"/>
  <c r="O6" i="5"/>
  <c r="P6" i="5" l="1"/>
  <c r="F6" i="5"/>
  <c r="D6" i="5"/>
  <c r="J6" i="5"/>
  <c r="L6" i="5"/>
  <c r="H6" i="5"/>
  <c r="N6" i="5"/>
  <c r="R6" i="5"/>
</calcChain>
</file>

<file path=xl/sharedStrings.xml><?xml version="1.0" encoding="utf-8"?>
<sst xmlns="http://schemas.openxmlformats.org/spreadsheetml/2006/main" count="360" uniqueCount="240">
  <si>
    <t>Points:</t>
  </si>
  <si>
    <t>%</t>
  </si>
  <si>
    <t>A</t>
  </si>
  <si>
    <t>B</t>
  </si>
  <si>
    <t>Grade</t>
  </si>
  <si>
    <t>C</t>
  </si>
  <si>
    <t>D</t>
  </si>
  <si>
    <t>F</t>
  </si>
  <si>
    <t>Frequency</t>
  </si>
  <si>
    <t>Name</t>
  </si>
  <si>
    <t>ID</t>
  </si>
  <si>
    <t>To add rows, copy an existing row and then insert it above this line.</t>
  </si>
  <si>
    <t>is A&gt;=90, 80&lt;=B&lt;90, 70&lt;=C&lt;80, 60&lt;=D&lt;70, F&lt;60, with plus (+) and minus (-) used for the upper</t>
  </si>
  <si>
    <t>Class Avg:</t>
  </si>
  <si>
    <t>Class Avg %:</t>
  </si>
  <si>
    <t>Student</t>
  </si>
  <si>
    <t>Minimums</t>
  </si>
  <si>
    <t>Grading Scale</t>
  </si>
  <si>
    <t>[42]</t>
  </si>
  <si>
    <t>StDev:</t>
  </si>
  <si>
    <t>Median:</t>
  </si>
  <si>
    <t>Class Average (Mean)</t>
  </si>
  <si>
    <t>Mean:</t>
  </si>
  <si>
    <t>Percentiles</t>
  </si>
  <si>
    <t>Percentile</t>
  </si>
  <si>
    <t>p</t>
  </si>
  <si>
    <t>Students:</t>
  </si>
  <si>
    <t>(the 50th percentile)</t>
  </si>
  <si>
    <t>or lower end of the range. For convenience, the table is set up to calculate the plus and minus grade</t>
  </si>
  <si>
    <t>"90% of the students scored less than …"</t>
  </si>
  <si>
    <t>This worksheet is for assigning letter grades based on a percentage scale. A typical percentage scale</t>
  </si>
  <si>
    <t>minimums, but you can manually enter these values instead. For the Gradebook to work correctly, the</t>
  </si>
  <si>
    <t>Grading Scale below must remain ordered from lowest to highest.</t>
  </si>
  <si>
    <t>KOLOKVIJUM</t>
  </si>
  <si>
    <t>POP. KOL</t>
  </si>
  <si>
    <t>Prof. dr Dragan Radonjic</t>
  </si>
  <si>
    <t>Ukupno</t>
  </si>
  <si>
    <t>Ocjena</t>
  </si>
  <si>
    <t>76 / 11</t>
  </si>
  <si>
    <t>Ispiti</t>
  </si>
  <si>
    <t>E</t>
  </si>
  <si>
    <t>ZAV.  ISPIT</t>
  </si>
  <si>
    <t>POP.  Z. ISPIT</t>
  </si>
  <si>
    <t>Compatibility Report for PRP Podgorica 2015 02.27 PG.xls</t>
  </si>
  <si>
    <t>Run on 3/3/2015 15:42</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</si>
  <si>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</si>
  <si>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</si>
  <si>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</si>
  <si>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</si>
  <si>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more conditional formats than are supported by the selected file format. Only the first three conditions will be displayed in earlier versions of Excel.</t>
  </si>
  <si>
    <t>Gradebook'!J11</t>
  </si>
  <si>
    <t>Gradebook'!O11</t>
  </si>
  <si>
    <t>Gradebook'!J31:J279</t>
  </si>
  <si>
    <t>Gradebook'!O31:O279</t>
  </si>
  <si>
    <t>Excel 97-2003</t>
  </si>
  <si>
    <t>Some cells have overlapping conditional formatting ranges. Earlier versions of Excel will not evaluate all of the conditional formatting rules on the overlapping cells. The overlapping cells will show different conditional formatting.</t>
  </si>
  <si>
    <t>Gradebook'!G396:G65536</t>
  </si>
  <si>
    <t>Gradebook'!G1:G11</t>
  </si>
  <si>
    <t>Gradebook'!G31:G395</t>
  </si>
  <si>
    <t>Gradebook'!L397:L65536</t>
  </si>
  <si>
    <t>Gradebook'!L1:L11</t>
  </si>
  <si>
    <t>Gradebook'!L31:L158</t>
  </si>
  <si>
    <t>One or more cells in this workbook contain a conditional formatting type that is not supported in earlier versions of Excel, such as data bars, color scales, or icon sets.</t>
  </si>
  <si>
    <t>Gradebook'!O31:O278</t>
  </si>
  <si>
    <t>One or more cells in this workbook contain a conditional formatting icon set arrangement that is not supported in earlier versions of Excel. These conditional formats will not be saved.</t>
  </si>
  <si>
    <t>Gradebook'!J11:J396</t>
  </si>
  <si>
    <t>Minor loss of fidelity</t>
  </si>
  <si>
    <t>Some cells or styles in this workbook contain formatting that is not supported by the selected file format. These formats will be converted to the closest format available.</t>
  </si>
  <si>
    <t>43 / 13</t>
  </si>
  <si>
    <t>255 / 11</t>
  </si>
  <si>
    <t>215 / 10</t>
  </si>
  <si>
    <t>SEMINARI INTERAKCIJ</t>
  </si>
  <si>
    <t>Kalić Belma</t>
  </si>
  <si>
    <t>Kecojević Tijana</t>
  </si>
  <si>
    <t>Laković Branislav</t>
  </si>
  <si>
    <t>Radević Dušan</t>
  </si>
  <si>
    <t>48 / 13</t>
  </si>
  <si>
    <t>Vuković Jelena</t>
  </si>
  <si>
    <t>67 / 13</t>
  </si>
  <si>
    <t>Šilojević Lazar</t>
  </si>
  <si>
    <t>99 / 13</t>
  </si>
  <si>
    <t>Đukić Jovana</t>
  </si>
  <si>
    <t>Radović Nikolina</t>
  </si>
  <si>
    <t>Stevanović Jovan</t>
  </si>
  <si>
    <t>71 / 12</t>
  </si>
  <si>
    <t>Striković Milena</t>
  </si>
  <si>
    <t>69 / 11</t>
  </si>
  <si>
    <t>Hajrović Mejra</t>
  </si>
  <si>
    <t>Drašković Ana</t>
  </si>
  <si>
    <t>Pecić Kristina</t>
  </si>
  <si>
    <t>184 / 11</t>
  </si>
  <si>
    <t>Škrijelj Ermin</t>
  </si>
  <si>
    <t>190 / 11</t>
  </si>
  <si>
    <t>Kandić Milutin</t>
  </si>
  <si>
    <t>Mustagrudić Iman</t>
  </si>
  <si>
    <t>112 / 10</t>
  </si>
  <si>
    <t>Blagojević Miloš</t>
  </si>
  <si>
    <t>201 / 10</t>
  </si>
  <si>
    <t>Krlović Dragan</t>
  </si>
  <si>
    <t>Globarević Aleksandar</t>
  </si>
  <si>
    <t>39 / 09</t>
  </si>
  <si>
    <t>Radulović Mitar</t>
  </si>
  <si>
    <t>48 / 09</t>
  </si>
  <si>
    <t>V semestar</t>
  </si>
  <si>
    <t>OSNOVE EKONOMSKOG KRIMINALITETA</t>
  </si>
  <si>
    <t>Boljević Mina</t>
  </si>
  <si>
    <t>Šekularac Ana</t>
  </si>
  <si>
    <t>Merdović Milika</t>
  </si>
  <si>
    <t>Agić Semir</t>
  </si>
  <si>
    <t>Raković Stefan</t>
  </si>
  <si>
    <t>Ojdanić Jelena</t>
  </si>
  <si>
    <t>Popović Sanja</t>
  </si>
  <si>
    <t>Lakićević Vladana</t>
  </si>
  <si>
    <t>Kovačević Simona</t>
  </si>
  <si>
    <t>Krgović Tijana</t>
  </si>
  <si>
    <t>Vuković Marija</t>
  </si>
  <si>
    <t>Konatar Ljubo</t>
  </si>
  <si>
    <t>Brajović Anja</t>
  </si>
  <si>
    <t>Badnjar Tatjana</t>
  </si>
  <si>
    <t>Osmajić Marija</t>
  </si>
  <si>
    <t>Ćeranić Milorad</t>
  </si>
  <si>
    <t>Medić Siniša</t>
  </si>
  <si>
    <t>Đuretić Aleksandar</t>
  </si>
  <si>
    <t>Delić Amar</t>
  </si>
  <si>
    <t>Krivokapić Luka</t>
  </si>
  <si>
    <t>Đuratović Magdalena</t>
  </si>
  <si>
    <t>Marojević Obrad</t>
  </si>
  <si>
    <t>Zečević Ivan</t>
  </si>
  <si>
    <t>Vidaković Miro</t>
  </si>
  <si>
    <t>Mrdak Nikolina</t>
  </si>
  <si>
    <t>Baćović Mihailo</t>
  </si>
  <si>
    <t>Kadić Milena</t>
  </si>
  <si>
    <t>Račić Stefan</t>
  </si>
  <si>
    <t>Medenica Boško</t>
  </si>
  <si>
    <t>Medojević Duško</t>
  </si>
  <si>
    <t>Knežević Miroslav</t>
  </si>
  <si>
    <t>Popović Dalibor</t>
  </si>
  <si>
    <t>Mitrović Biljana</t>
  </si>
  <si>
    <t>Gluščević Marko</t>
  </si>
  <si>
    <t>Laković Svetozar</t>
  </si>
  <si>
    <t>Rajković Srđan</t>
  </si>
  <si>
    <t>Radulović Aleksandar</t>
  </si>
  <si>
    <t>Mijatović Martina</t>
  </si>
  <si>
    <t>Ćulafić Anđela</t>
  </si>
  <si>
    <t>Kovačina Ivana</t>
  </si>
  <si>
    <t>Živković Nina</t>
  </si>
  <si>
    <t>Danilović Radivoje</t>
  </si>
  <si>
    <t>Šikmanović Ivan</t>
  </si>
  <si>
    <t>Raičević Dara</t>
  </si>
  <si>
    <t>Urdešić Iva</t>
  </si>
  <si>
    <t>Deletić Stanica</t>
  </si>
  <si>
    <t>Veković Milica</t>
  </si>
  <si>
    <t>Radojević Milana</t>
  </si>
  <si>
    <t>Maslovarić Kristina</t>
  </si>
  <si>
    <t>Radojičić Marija</t>
  </si>
  <si>
    <t>Kajošaj Almir</t>
  </si>
  <si>
    <t>Kadić Milovan</t>
  </si>
  <si>
    <t>Đurović Ivo</t>
  </si>
  <si>
    <t>Cvijović Kristina</t>
  </si>
  <si>
    <t>17 / 15</t>
  </si>
  <si>
    <t>18 / 15</t>
  </si>
  <si>
    <t>37 / 15</t>
  </si>
  <si>
    <t>40 / 15</t>
  </si>
  <si>
    <t>41 / 15</t>
  </si>
  <si>
    <t>47 / 15</t>
  </si>
  <si>
    <t>60 / 15</t>
  </si>
  <si>
    <t>71 / 15</t>
  </si>
  <si>
    <t>85 / 15</t>
  </si>
  <si>
    <t>89 / 15</t>
  </si>
  <si>
    <t>96 / 15</t>
  </si>
  <si>
    <t>3 / 13</t>
  </si>
  <si>
    <t>5 / 13</t>
  </si>
  <si>
    <t>6 / 13</t>
  </si>
  <si>
    <t>10 / 13</t>
  </si>
  <si>
    <t>11 / 13</t>
  </si>
  <si>
    <t>15 / 13</t>
  </si>
  <si>
    <t>26 / 13</t>
  </si>
  <si>
    <t>33 / 13</t>
  </si>
  <si>
    <t>34 / 13</t>
  </si>
  <si>
    <t>40 / 13</t>
  </si>
  <si>
    <t>47 / 13</t>
  </si>
  <si>
    <t>54 / 13</t>
  </si>
  <si>
    <t>58 / 13</t>
  </si>
  <si>
    <t>62 / 13</t>
  </si>
  <si>
    <t>70 / 13</t>
  </si>
  <si>
    <t>2 / 12</t>
  </si>
  <si>
    <t>4 / 12</t>
  </si>
  <si>
    <t>10 / 12</t>
  </si>
  <si>
    <t>48 / 12</t>
  </si>
  <si>
    <t>59 / 12</t>
  </si>
  <si>
    <t>60 / 12</t>
  </si>
  <si>
    <t>68 / 12</t>
  </si>
  <si>
    <t>77 / 12</t>
  </si>
  <si>
    <t>87 / 12</t>
  </si>
  <si>
    <t>114 / 12</t>
  </si>
  <si>
    <t>118 / 12</t>
  </si>
  <si>
    <t>120 / 12</t>
  </si>
  <si>
    <t>132 / 12</t>
  </si>
  <si>
    <t>135 / 12</t>
  </si>
  <si>
    <t>136 / 12</t>
  </si>
  <si>
    <t>155 / 12</t>
  </si>
  <si>
    <t>167 / 12</t>
  </si>
  <si>
    <t>10 / 11</t>
  </si>
  <si>
    <t>20 / 11</t>
  </si>
  <si>
    <t>66 / 11</t>
  </si>
  <si>
    <t>121 / 11</t>
  </si>
  <si>
    <t>150 / 11</t>
  </si>
  <si>
    <t>218 / 11</t>
  </si>
  <si>
    <t>233 / 11</t>
  </si>
  <si>
    <t>236 / 11</t>
  </si>
  <si>
    <t>277 / 11</t>
  </si>
  <si>
    <t>279 / 11</t>
  </si>
  <si>
    <t>95 / 10</t>
  </si>
  <si>
    <t>132 / 10</t>
  </si>
  <si>
    <t>142 / 10</t>
  </si>
  <si>
    <t>231 / 10</t>
  </si>
  <si>
    <t>254 / 10</t>
  </si>
  <si>
    <t>68 / 09</t>
  </si>
  <si>
    <t>112 / 09</t>
  </si>
  <si>
    <t>Zimski semestar 2017/18</t>
  </si>
  <si>
    <t>STATISTIKA</t>
  </si>
  <si>
    <t>Poeni</t>
  </si>
  <si>
    <t xml:space="preserve">Broj </t>
  </si>
  <si>
    <t>Procenat</t>
  </si>
  <si>
    <t>1-49</t>
  </si>
  <si>
    <t>50-59</t>
  </si>
  <si>
    <t>60-69</t>
  </si>
  <si>
    <t>70-79</t>
  </si>
  <si>
    <t>80-89</t>
  </si>
  <si>
    <t>90-100</t>
  </si>
  <si>
    <t xml:space="preserve">NAZIV PREDMETA </t>
  </si>
  <si>
    <t>broj studenata izašlih na ispit</t>
  </si>
  <si>
    <t>USPJEH - OCJENE</t>
  </si>
  <si>
    <t>UKUPNO</t>
  </si>
  <si>
    <t>uspješno</t>
  </si>
  <si>
    <t>neuspješno</t>
  </si>
  <si>
    <t>br.</t>
  </si>
  <si>
    <t>Osnovi ekonomskog kriminaliteta</t>
  </si>
  <si>
    <t>Šakić Vladana</t>
  </si>
  <si>
    <t>26 / 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</si>
</sst>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
    <numFmt numFmtId="165" formatCode="d"/>
    <numFmt numFmtId="166" formatCode="0.0%"/>
    <numFmt numFmtId="167" formatCode="0.0;;&quot; - &quot;;@"/>
    <numFmt numFmtId="168" formatCode="General;;&quot;&quot;;@"/>
  </numFmts>
  <fonts count="44" x14ac:knownFonts="1">
    <font>
      <sz val="10"/>
      <name val="Arial"/>
      <family val="2"/>
    </font>
    <font>
      <sz val="10"/>
      <name val="Arial"/>
      <family val="2"/>
    </font>
    <font>
      <sz val="8"/>
      <name val="Arial"/>
      <family val="2"/>
    </font>
    <font>
      <u/>
      <sz val="10"/>
      <color indexed="12"/>
      <name val="Trebuchet MS"/>
      <family val="2"/>
    </font>
    <font>
      <sz val="8"/>
      <name val="Tahoma"/>
      <family val="2"/>
    </font>
    <font>
      <b/>
      <sz val="18"/>
      <color indexed="60"/>
      <name val="Arial"/>
      <family val="2"/>
    </font>
    <font>
      <sz val="10"/>
      <name val="Arial"/>
      <family val="2"/>
    </font>
    <font>
      <sz val="8"/>
      <name val="Arial"/>
      <family val="2"/>
    </font>
    <font>
      <b/>
      <sz val="10"/>
      <color indexed="63"/>
      <name val="Arial"/>
      <family val="2"/>
    </font>
    <font>
      <b/>
      <sz val="11"/>
      <color indexed="63"/>
      <name val="Arial"/>
      <family val="2"/>
    </font>
    <font>
      <sz val="10"/>
      <color indexed="63"/>
      <name val="Arial"/>
      <family val="2"/>
    </font>
    <font>
      <b/>
      <sz val="11"/>
      <name val="Arial"/>
      <family val="2"/>
    </font>
    <font>
      <i/>
      <sz val="10"/>
      <name val="Arial"/>
      <family val="2"/>
    </font>
    <font>
      <sz val="11"/>
      <name val="Arial"/>
      <family val="2"/>
    </font>
    <font>
      <sz val="18"/>
      <color indexed="60"/>
      <name val="Trebuchet MS"/>
      <family val="2"/>
    </font>
    <font>
      <i/>
      <sz val="8"/>
      <color indexed="23"/>
      <name val="Arial"/>
      <family val="2"/>
    </font>
    <font>
      <sz val="9"/>
      <name val="Arial"/>
      <family val="2"/>
    </font>
    <font>
      <sz val="8"/>
      <color indexed="9"/>
      <name val="Arial"/>
      <family val="2"/>
    </font>
    <font>
      <u/>
      <sz val="10"/>
      <color indexed="12"/>
      <name val="Arial"/>
      <family val="2"/>
    </font>
    <font>
      <i/>
      <sz val="10"/>
      <color indexed="55"/>
      <name val="Arial"/>
      <family val="2"/>
    </font>
    <font>
      <sz val="10"/>
      <color indexed="55"/>
      <name val="Arial"/>
      <family val="2"/>
    </font>
    <font>
      <sz val="10"/>
      <color indexed="9"/>
      <name val="Arial"/>
      <family val="2"/>
    </font>
    <font>
      <b/>
      <sz val="10"/>
      <name val="Arial"/>
      <family val="2"/>
    </font>
    <font>
      <b/>
      <sz val="7"/>
      <color theme="8" tint="-0.249977111117893"/>
      <name val="Arial Narrow"/>
      <family val="2"/>
    </font>
    <font>
      <b/>
      <sz val="8"/>
      <color theme="8" tint="-0.249977111117893"/>
      <name val="Arial"/>
      <family val="2"/>
    </font>
    <font>
      <b/>
      <sz val="10"/>
      <color theme="8" tint="-0.249977111117893"/>
      <name val="Arial"/>
      <family val="2"/>
    </font>
    <font>
      <sz val="10"/>
      <color rgb="FFC00000"/>
      <name val="Arial"/>
      <family val="2"/>
    </font>
    <font>
      <sz val="10"/>
      <color theme="9" tint="0.59999389629810485"/>
      <name val="Arial"/>
      <family val="2"/>
    </font>
    <font>
      <sz val="10"/>
      <color theme="9" tint="0.39997558519241921"/>
      <name val="Arial"/>
      <family val="2"/>
    </font>
    <font>
      <sz val="10"/>
      <color theme="9" tint="-0.249977111117893"/>
      <name val="Arial"/>
      <family val="2"/>
    </font>
    <font>
      <b/>
      <sz val="10"/>
      <color theme="9" tint="-0.249977111117893"/>
      <name val="Arial"/>
      <family val="2"/>
    </font>
    <font>
      <b/>
      <sz val="10"/>
      <color theme="9" tint="-0.499984740745262"/>
      <name val="Arial"/>
      <family val="2"/>
    </font>
    <font>
      <sz val="10"/>
      <color theme="0"/>
      <name val="Arial"/>
      <family val="2"/>
    </font>
    <font>
      <sz val="8"/>
      <color rgb="FF000000"/>
      <name val="Tahoma"/>
      <family val="2"/>
    </font>
    <font>
      <sz val="11"/>
      <color rgb="FF006100"/>
      <name val="Calibri"/>
      <family val="2"/>
      <scheme val="minor"/>
    </font>
    <font>
      <sz val="12"/>
      <name val="Arial"/>
      <family val="2"/>
    </font>
    <font>
      <b/>
      <sz val="12"/>
      <color indexed="60"/>
      <name val="Arial"/>
      <family val="2"/>
    </font>
    <font>
      <sz val="10"/>
      <name val="Bookman Old Style"/>
      <family val="1"/>
    </font>
    <font>
      <b/>
      <sz val="10"/>
      <name val="Bookman Old Style"/>
      <family val="1"/>
    </font>
    <font>
      <b/>
      <sz val="7"/>
      <name val="Bookman Old Style"/>
      <family val="1"/>
    </font>
    <font>
      <b/>
      <sz val="8"/>
      <name val="Times New Roman"/>
      <family val="1"/>
    </font>
    <font>
      <b/>
      <sz val="7"/>
      <name val="Century Gothic"/>
      <family val="2"/>
    </font>
    <font>
      <sz val="7"/>
      <name val="Century Gothic"/>
      <family val="2"/>
    </font>
    <font>
      <sz val="9"/>
      <color rgb="FF006100"/>
      <name val="Rockwell"/>
      <family val="2"/>
    </font>
  </fonts>
  <fills count="11">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theme="7" tint="0.39997558519241921"/>
        <bgColor indexed="64"/>
      </patternFill>
    </fill>
    <fill>
      <patternFill patternType="solid">
        <fgColor theme="0"/>
        <bgColor indexed="64"/>
      </patternFill>
    </fill>
    <fill>
      <patternFill patternType="solid">
        <fgColor rgb="FFC6EFCE"/>
      </patternFill>
    </fill>
    <fill>
      <patternFill patternType="solid">
        <fgColor theme="5" tint="0.59999389629810485"/>
        <bgColor indexed="64"/>
      </patternFill>
    </fill>
    <fill>
      <patternFill patternType="solid">
        <fgColor theme="9" tint="0.59999389629810485"/>
        <bgColor indexed="64"/>
      </patternFill>
    </fill>
  </fills>
  <borders count="22">
    <border>
      <left/>
      <right/>
      <top/>
      <bottom/>
      <diagonal/>
    </border>
    <border>
      <left style="thin">
        <color indexed="55"/>
      </left>
      <right style="thin">
        <color indexed="55"/>
      </right>
      <top style="thin">
        <color indexed="55"/>
      </top>
      <bottom style="thin">
        <color indexed="55"/>
      </bottom>
      <diagonal/>
    </border>
    <border>
      <left style="medium">
        <color indexed="64"/>
      </left>
      <right style="medium">
        <color indexed="64"/>
      </right>
      <top/>
      <bottom style="medium">
        <color indexed="64"/>
      </bottom>
      <diagonal/>
    </border>
    <border>
      <left style="thin">
        <color indexed="55"/>
      </left>
      <right style="thin">
        <color indexed="55"/>
      </right>
      <top style="thin">
        <color indexed="55"/>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34" fillId="8" borderId="0" applyNumberFormat="0" applyBorder="0" applyAlignment="0" applyProtection="0"/>
  </cellStyleXfs>
  <cellXfs count="136">
    <xf numFmtId="0" fontId="0" fillId="0" borderId="0" xfId="0"/>
    <xf numFmtId="0" fontId="6" fillId="0" borderId="0" xfId="0" applyFont="1" applyAlignment="1" applyProtection="1">
      <alignment vertical="top"/>
    </xf>
    <xf numFmtId="0" fontId="7" fillId="0" borderId="0" xfId="0" applyFont="1" applyProtection="1"/>
    <xf numFmtId="0" fontId="6" fillId="0" borderId="0" xfId="0" applyFont="1" applyProtection="1"/>
    <xf numFmtId="0" fontId="6" fillId="0" borderId="0" xfId="0" applyFont="1" applyBorder="1" applyProtection="1"/>
    <xf numFmtId="0" fontId="5" fillId="0" borderId="0" xfId="0" applyFont="1" applyAlignment="1" applyProtection="1">
      <alignment vertical="top"/>
    </xf>
    <xf numFmtId="0" fontId="6" fillId="0" borderId="0" xfId="0" applyFont="1" applyAlignment="1" applyProtection="1"/>
    <xf numFmtId="0" fontId="8" fillId="2" borderId="0" xfId="0" applyFont="1" applyFill="1" applyBorder="1" applyAlignment="1" applyProtection="1">
      <alignment horizontal="center" vertical="center"/>
    </xf>
    <xf numFmtId="0" fontId="10" fillId="2" borderId="0" xfId="0" applyFont="1" applyFill="1" applyBorder="1" applyAlignment="1" applyProtection="1">
      <alignment horizontal="right" vertical="center"/>
    </xf>
    <xf numFmtId="0" fontId="6" fillId="0" borderId="1" xfId="0" applyFont="1" applyBorder="1" applyAlignment="1" applyProtection="1"/>
    <xf numFmtId="0" fontId="11" fillId="0" borderId="0" xfId="0" applyFont="1" applyFill="1" applyAlignment="1" applyProtection="1">
      <alignment horizontal="center"/>
    </xf>
    <xf numFmtId="0" fontId="0" fillId="0" borderId="0" xfId="0" applyAlignment="1">
      <alignment horizontal="center"/>
    </xf>
    <xf numFmtId="0" fontId="12" fillId="0" borderId="0" xfId="0" applyFont="1"/>
    <xf numFmtId="0" fontId="6" fillId="3" borderId="0" xfId="0" applyFont="1" applyFill="1" applyAlignment="1" applyProtection="1">
      <alignment horizontal="center"/>
    </xf>
    <xf numFmtId="0" fontId="6" fillId="2" borderId="0" xfId="0" applyFont="1" applyFill="1" applyAlignment="1" applyProtection="1">
      <alignment horizontal="center"/>
    </xf>
    <xf numFmtId="0" fontId="13" fillId="0" borderId="0" xfId="0" applyFont="1" applyProtection="1"/>
    <xf numFmtId="0" fontId="11" fillId="0" borderId="0" xfId="0" applyFont="1" applyProtection="1"/>
    <xf numFmtId="0" fontId="6" fillId="0" borderId="1" xfId="0" applyFont="1" applyBorder="1" applyAlignment="1" applyProtection="1">
      <alignment horizontal="center"/>
    </xf>
    <xf numFmtId="166" fontId="6" fillId="3" borderId="0" xfId="3" applyNumberFormat="1" applyFont="1" applyFill="1" applyBorder="1" applyProtection="1"/>
    <xf numFmtId="0" fontId="6" fillId="3" borderId="0" xfId="0" applyNumberFormat="1" applyFont="1" applyFill="1" applyBorder="1" applyAlignment="1" applyProtection="1">
      <alignment horizontal="center"/>
    </xf>
    <xf numFmtId="166" fontId="6" fillId="2" borderId="0" xfId="3" applyNumberFormat="1" applyFont="1" applyFill="1" applyBorder="1" applyProtection="1"/>
    <xf numFmtId="10" fontId="0" fillId="3" borderId="0" xfId="3" applyNumberFormat="1" applyFont="1" applyFill="1"/>
    <xf numFmtId="0" fontId="0" fillId="3" borderId="0" xfId="0" applyFill="1" applyAlignment="1">
      <alignment horizontal="center"/>
    </xf>
    <xf numFmtId="0" fontId="7" fillId="0" borderId="0" xfId="0" applyFont="1" applyAlignment="1">
      <alignment horizontal="center"/>
    </xf>
    <xf numFmtId="43" fontId="14" fillId="0" borderId="0" xfId="1" applyFont="1" applyFill="1" applyAlignment="1">
      <alignment horizontal="left" vertical="center"/>
    </xf>
    <xf numFmtId="43" fontId="4" fillId="0" borderId="0" xfId="1" applyFont="1" applyFill="1" applyAlignment="1">
      <alignment horizontal="left"/>
    </xf>
    <xf numFmtId="0" fontId="10" fillId="0" borderId="0" xfId="0" applyFont="1" applyFill="1" applyBorder="1" applyAlignment="1" applyProtection="1">
      <alignment horizontal="right" vertical="center"/>
    </xf>
    <xf numFmtId="166" fontId="0" fillId="0" borderId="1" xfId="3" applyNumberFormat="1" applyFont="1" applyBorder="1" applyAlignment="1">
      <alignment horizontal="center"/>
    </xf>
    <xf numFmtId="0" fontId="11" fillId="0" borderId="0" xfId="0" applyFont="1"/>
    <xf numFmtId="166" fontId="10" fillId="2" borderId="0" xfId="0" applyNumberFormat="1"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167" fontId="16" fillId="3" borderId="0" xfId="0" applyNumberFormat="1" applyFont="1" applyFill="1" applyBorder="1" applyProtection="1"/>
    <xf numFmtId="0" fontId="17" fillId="0" borderId="0" xfId="0" applyFont="1" applyBorder="1" applyProtection="1"/>
    <xf numFmtId="0" fontId="13" fillId="0" borderId="0" xfId="0" applyFont="1"/>
    <xf numFmtId="0" fontId="13" fillId="0" borderId="0" xfId="0" applyFont="1" applyAlignment="1">
      <alignment horizontal="right"/>
    </xf>
    <xf numFmtId="0" fontId="6" fillId="0" borderId="0" xfId="0" applyFont="1" applyAlignment="1" applyProtection="1">
      <alignment horizontal="right"/>
    </xf>
    <xf numFmtId="166" fontId="0" fillId="0" borderId="0" xfId="3" applyNumberFormat="1" applyFont="1"/>
    <xf numFmtId="166" fontId="0" fillId="0" borderId="0" xfId="3" applyNumberFormat="1" applyFont="1" applyBorder="1" applyAlignment="1">
      <alignment horizontal="center"/>
    </xf>
    <xf numFmtId="0" fontId="6" fillId="0" borderId="0" xfId="0" applyFont="1" applyBorder="1" applyAlignment="1">
      <alignment horizontal="right"/>
    </xf>
    <xf numFmtId="10" fontId="0" fillId="0" borderId="0" xfId="3" applyNumberFormat="1" applyFont="1"/>
    <xf numFmtId="10" fontId="0" fillId="0" borderId="0" xfId="0" applyNumberFormat="1"/>
    <xf numFmtId="0" fontId="0" fillId="0" borderId="0" xfId="0" applyAlignment="1">
      <alignment horizontal="right"/>
    </xf>
    <xf numFmtId="0" fontId="12" fillId="0" borderId="0" xfId="0" applyFont="1" applyAlignment="1">
      <alignment horizontal="center"/>
    </xf>
    <xf numFmtId="0" fontId="18" fillId="0" borderId="0" xfId="2" applyFont="1" applyAlignment="1" applyProtection="1"/>
    <xf numFmtId="0" fontId="7" fillId="0" borderId="0" xfId="0" applyFont="1"/>
    <xf numFmtId="166" fontId="0" fillId="5" borderId="1" xfId="3" applyNumberFormat="1" applyFont="1" applyFill="1" applyBorder="1" applyAlignment="1">
      <alignment horizontal="center"/>
    </xf>
    <xf numFmtId="166" fontId="0" fillId="0" borderId="0" xfId="0" applyNumberFormat="1"/>
    <xf numFmtId="0" fontId="15" fillId="4" borderId="0" xfId="0" applyFont="1" applyFill="1" applyBorder="1" applyAlignment="1" applyProtection="1"/>
    <xf numFmtId="0" fontId="6" fillId="4" borderId="0" xfId="0" applyFont="1" applyFill="1" applyBorder="1" applyAlignment="1" applyProtection="1">
      <alignment horizontal="center"/>
    </xf>
    <xf numFmtId="0" fontId="19" fillId="0" borderId="0" xfId="0" applyFont="1" applyAlignment="1">
      <alignment horizontal="right"/>
    </xf>
    <xf numFmtId="0" fontId="20" fillId="0" borderId="0" xfId="0" applyFont="1"/>
    <xf numFmtId="0" fontId="17" fillId="0" borderId="0" xfId="0" applyFont="1" applyAlignment="1" applyProtection="1">
      <alignment horizontal="right"/>
    </xf>
    <xf numFmtId="0" fontId="21" fillId="0" borderId="0" xfId="0" applyFont="1"/>
    <xf numFmtId="166" fontId="7" fillId="3" borderId="0" xfId="3" applyNumberFormat="1" applyFont="1" applyFill="1" applyBorder="1" applyProtection="1"/>
    <xf numFmtId="10" fontId="16" fillId="0" borderId="1" xfId="3" applyNumberFormat="1" applyFont="1" applyBorder="1" applyAlignment="1" applyProtection="1">
      <alignment horizontal="right"/>
      <protection locked="0"/>
    </xf>
    <xf numFmtId="0" fontId="9" fillId="6" borderId="0" xfId="0" applyFont="1" applyFill="1" applyBorder="1" applyAlignment="1" applyProtection="1">
      <alignment horizontal="left" indent="2"/>
    </xf>
    <xf numFmtId="0" fontId="9" fillId="6" borderId="0" xfId="0" applyFont="1" applyFill="1" applyBorder="1" applyAlignment="1" applyProtection="1"/>
    <xf numFmtId="0" fontId="6" fillId="6" borderId="0" xfId="0" applyFont="1" applyFill="1" applyBorder="1" applyProtection="1"/>
    <xf numFmtId="0" fontId="6" fillId="0" borderId="2" xfId="0" applyFont="1" applyBorder="1" applyAlignment="1">
      <alignment vertical="center" wrapText="1"/>
    </xf>
    <xf numFmtId="165" fontId="23" fillId="0" borderId="3" xfId="0" applyNumberFormat="1" applyFont="1" applyFill="1" applyBorder="1" applyAlignment="1" applyProtection="1">
      <alignment horizontal="center" textRotation="45" wrapText="1"/>
      <protection locked="0"/>
    </xf>
    <xf numFmtId="0" fontId="23" fillId="0" borderId="0" xfId="0" applyFont="1" applyBorder="1" applyProtection="1"/>
    <xf numFmtId="0" fontId="24" fillId="0" borderId="4" xfId="0" applyNumberFormat="1" applyFont="1" applyFill="1" applyBorder="1" applyAlignment="1" applyProtection="1">
      <alignment horizontal="center"/>
      <protection locked="0"/>
    </xf>
    <xf numFmtId="0" fontId="25" fillId="0" borderId="0" xfId="0" applyFont="1" applyBorder="1" applyAlignment="1" applyProtection="1">
      <alignment horizontal="right"/>
    </xf>
    <xf numFmtId="0" fontId="26" fillId="0" borderId="1" xfId="0" applyFont="1" applyBorder="1" applyAlignment="1">
      <alignment horizontal="center"/>
    </xf>
    <xf numFmtId="0" fontId="27" fillId="0" borderId="1" xfId="0" applyFont="1" applyFill="1" applyBorder="1" applyAlignment="1">
      <alignment horizontal="center"/>
    </xf>
    <xf numFmtId="0" fontId="28" fillId="0" borderId="1" xfId="0" applyFont="1" applyFill="1" applyBorder="1" applyAlignment="1">
      <alignment horizontal="center"/>
    </xf>
    <xf numFmtId="0" fontId="29" fillId="0" borderId="1" xfId="0" applyFont="1" applyFill="1" applyBorder="1" applyAlignment="1">
      <alignment horizontal="center"/>
    </xf>
    <xf numFmtId="0" fontId="30" fillId="0" borderId="1" xfId="0" applyFont="1" applyFill="1" applyBorder="1" applyAlignment="1">
      <alignment horizontal="center"/>
    </xf>
    <xf numFmtId="0" fontId="31" fillId="0" borderId="1" xfId="0" applyFont="1" applyFill="1" applyBorder="1" applyAlignment="1">
      <alignment horizontal="center"/>
    </xf>
    <xf numFmtId="0" fontId="0" fillId="6" borderId="0" xfId="0" applyFill="1"/>
    <xf numFmtId="0" fontId="32" fillId="7" borderId="0" xfId="0" applyFont="1" applyFill="1" applyBorder="1" applyProtection="1"/>
    <xf numFmtId="0" fontId="22" fillId="0" borderId="0" xfId="0" applyNumberFormat="1" applyFont="1" applyAlignment="1">
      <alignment vertical="top" wrapText="1"/>
    </xf>
    <xf numFmtId="0" fontId="0" fillId="0" borderId="0" xfId="0" applyNumberFormat="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0" fillId="0" borderId="9" xfId="0" applyNumberFormat="1" applyBorder="1" applyAlignment="1">
      <alignment vertical="top" wrapText="1"/>
    </xf>
    <xf numFmtId="0" fontId="0" fillId="0" borderId="10" xfId="0" applyNumberFormat="1" applyBorder="1" applyAlignment="1">
      <alignment vertical="top" wrapText="1"/>
    </xf>
    <xf numFmtId="0" fontId="0" fillId="0" borderId="11" xfId="0" applyNumberFormat="1" applyBorder="1" applyAlignment="1">
      <alignment vertical="top" wrapText="1"/>
    </xf>
    <xf numFmtId="0" fontId="2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6" xfId="0" applyNumberFormat="1" applyBorder="1" applyAlignment="1">
      <alignment horizontal="center" vertical="top" wrapText="1"/>
    </xf>
    <xf numFmtId="0" fontId="0" fillId="0" borderId="12" xfId="0" applyNumberFormat="1" applyBorder="1" applyAlignment="1">
      <alignment horizontal="center" vertical="top" wrapText="1"/>
    </xf>
    <xf numFmtId="0" fontId="3" fillId="0" borderId="0" xfId="2" quotePrefix="1" applyNumberFormat="1" applyAlignment="1" applyProtection="1">
      <alignment horizontal="center" vertical="top" wrapText="1"/>
    </xf>
    <xf numFmtId="0" fontId="0" fillId="0" borderId="1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9" xfId="2" quotePrefix="1" applyNumberFormat="1" applyBorder="1" applyAlignment="1" applyProtection="1">
      <alignment horizontal="center" vertical="top" wrapText="1"/>
    </xf>
    <xf numFmtId="0" fontId="0" fillId="0" borderId="14" xfId="0"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15" xfId="0" applyNumberFormat="1" applyBorder="1" applyAlignment="1">
      <alignment horizontal="center" vertical="top" wrapText="1"/>
    </xf>
    <xf numFmtId="0" fontId="34" fillId="8" borderId="1" xfId="4" applyBorder="1" applyAlignment="1" applyProtection="1">
      <alignment horizontal="right"/>
      <protection locked="0"/>
    </xf>
    <xf numFmtId="0" fontId="1" fillId="0" borderId="2" xfId="0" applyFont="1" applyBorder="1" applyAlignment="1">
      <alignment vertical="center" wrapText="1"/>
    </xf>
    <xf numFmtId="16" fontId="1" fillId="0" borderId="2" xfId="0" applyNumberFormat="1" applyFont="1" applyBorder="1" applyAlignment="1">
      <alignment vertical="center" wrapText="1"/>
    </xf>
    <xf numFmtId="0" fontId="35" fillId="0" borderId="0" xfId="0" applyFont="1" applyProtection="1"/>
    <xf numFmtId="0" fontId="36" fillId="0" borderId="0" xfId="0" applyFont="1" applyAlignment="1" applyProtection="1">
      <alignment vertical="top"/>
    </xf>
    <xf numFmtId="164" fontId="7" fillId="0" borderId="0" xfId="0" applyNumberFormat="1" applyFont="1" applyFill="1" applyBorder="1" applyAlignment="1" applyProtection="1">
      <alignment horizontal="left"/>
    </xf>
    <xf numFmtId="168" fontId="6" fillId="0" borderId="1" xfId="0" applyNumberFormat="1" applyFont="1" applyFill="1" applyBorder="1" applyAlignment="1" applyProtection="1">
      <alignment horizontal="left"/>
    </xf>
    <xf numFmtId="0" fontId="1" fillId="0" borderId="1" xfId="0" applyFont="1" applyFill="1" applyBorder="1" applyAlignment="1" applyProtection="1">
      <alignment horizontal="center"/>
      <protection locked="0"/>
    </xf>
    <xf numFmtId="0" fontId="1" fillId="0" borderId="0" xfId="0" applyNumberFormat="1" applyFont="1" applyFill="1" applyBorder="1" applyAlignment="1" applyProtection="1">
      <alignment horizontal="center"/>
    </xf>
    <xf numFmtId="166" fontId="1" fillId="0" borderId="0" xfId="3" applyNumberFormat="1" applyFont="1" applyFill="1" applyBorder="1" applyProtection="1"/>
    <xf numFmtId="0" fontId="1" fillId="0" borderId="0" xfId="0" applyFont="1" applyFill="1" applyAlignment="1" applyProtection="1">
      <alignment horizontal="center"/>
    </xf>
    <xf numFmtId="0" fontId="6" fillId="0" borderId="0" xfId="0" applyFont="1" applyFill="1" applyProtection="1"/>
    <xf numFmtId="49" fontId="0" fillId="0" borderId="0" xfId="0" applyNumberFormat="1"/>
    <xf numFmtId="0" fontId="1" fillId="9" borderId="1" xfId="0" applyFont="1" applyFill="1" applyBorder="1" applyAlignment="1" applyProtection="1">
      <alignment horizontal="center"/>
      <protection locked="0"/>
    </xf>
    <xf numFmtId="0" fontId="34" fillId="9" borderId="1" xfId="4" applyFill="1" applyBorder="1" applyAlignment="1" applyProtection="1">
      <alignment horizontal="right"/>
      <protection locked="0"/>
    </xf>
    <xf numFmtId="0" fontId="1" fillId="10" borderId="1" xfId="0" applyFont="1" applyFill="1" applyBorder="1" applyAlignment="1" applyProtection="1">
      <alignment horizontal="center"/>
      <protection locked="0"/>
    </xf>
    <xf numFmtId="0" fontId="11" fillId="0" borderId="4" xfId="0" applyFont="1" applyBorder="1"/>
    <xf numFmtId="0" fontId="0" fillId="0" borderId="4" xfId="0" applyBorder="1" applyAlignment="1">
      <alignment horizontal="left"/>
    </xf>
    <xf numFmtId="0" fontId="0" fillId="0" borderId="4" xfId="0" applyBorder="1" applyAlignment="1">
      <alignment horizontal="center"/>
    </xf>
    <xf numFmtId="0" fontId="0" fillId="0" borderId="4" xfId="0" applyBorder="1"/>
    <xf numFmtId="49" fontId="0" fillId="0" borderId="4" xfId="0" applyNumberFormat="1" applyBorder="1"/>
    <xf numFmtId="0" fontId="37" fillId="0" borderId="0" xfId="0" applyFont="1" applyAlignment="1">
      <alignment horizontal="center" wrapText="1"/>
    </xf>
    <xf numFmtId="0" fontId="37" fillId="0" borderId="0" xfId="0" applyFont="1" applyAlignment="1">
      <alignment wrapText="1"/>
    </xf>
    <xf numFmtId="0" fontId="37" fillId="0" borderId="0" xfId="0" applyFont="1"/>
    <xf numFmtId="0" fontId="37" fillId="0" borderId="0" xfId="0" applyFont="1" applyAlignment="1">
      <alignment vertical="center" wrapText="1"/>
    </xf>
    <xf numFmtId="0" fontId="37" fillId="0" borderId="0" xfId="0" applyFont="1" applyAlignment="1">
      <alignment vertical="center"/>
    </xf>
    <xf numFmtId="0" fontId="38" fillId="0" borderId="4" xfId="0" applyFont="1" applyBorder="1" applyAlignment="1">
      <alignment horizontal="center" vertical="center" wrapText="1"/>
    </xf>
    <xf numFmtId="0" fontId="40" fillId="0" borderId="4" xfId="0" applyFont="1" applyBorder="1" applyAlignment="1">
      <alignment vertical="center" wrapText="1"/>
    </xf>
    <xf numFmtId="0" fontId="41" fillId="0" borderId="4" xfId="0" applyFont="1" applyBorder="1" applyAlignment="1">
      <alignment horizontal="center" vertical="center" wrapText="1"/>
    </xf>
    <xf numFmtId="0" fontId="42" fillId="0" borderId="4" xfId="0" applyFont="1" applyBorder="1" applyAlignment="1">
      <alignment horizontal="center" vertical="center" wrapText="1"/>
    </xf>
    <xf numFmtId="0" fontId="43" fillId="8" borderId="4" xfId="4" applyFont="1" applyBorder="1" applyAlignment="1">
      <alignment horizontal="center" vertical="center" wrapText="1"/>
    </xf>
    <xf numFmtId="0" fontId="38" fillId="0" borderId="0" xfId="0" applyFont="1" applyAlignment="1">
      <alignment vertical="center" wrapText="1"/>
    </xf>
    <xf numFmtId="0" fontId="38" fillId="0" borderId="0" xfId="0" applyFont="1" applyAlignment="1">
      <alignment vertical="center"/>
    </xf>
    <xf numFmtId="0" fontId="10" fillId="2" borderId="0" xfId="0" applyFont="1" applyFill="1" applyBorder="1" applyAlignment="1" applyProtection="1">
      <alignment horizontal="center" vertical="center"/>
    </xf>
    <xf numFmtId="0" fontId="22" fillId="0" borderId="4" xfId="0" applyFont="1" applyBorder="1" applyAlignment="1">
      <alignment horizontal="center"/>
    </xf>
    <xf numFmtId="0" fontId="38" fillId="0" borderId="4"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1"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9" xfId="0" applyFont="1" applyBorder="1" applyAlignment="1">
      <alignment horizontal="center" vertical="center" wrapText="1"/>
    </xf>
  </cellXfs>
  <cellStyles count="5">
    <cellStyle name="Comma" xfId="1" builtinId="3"/>
    <cellStyle name="Good" xfId="4" builtinId="26"/>
    <cellStyle name="Hyperlink" xfId="2" builtinId="8"/>
    <cellStyle name="Normal" xfId="0" builtinId="0"/>
    <cellStyle name="Percent" xfId="3" builtinId="5"/>
  </cellStyles>
  <dxfs count="6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fgColor rgb="FFB61B08"/>
        </patternFill>
      </fill>
    </dxf>
    <dxf>
      <font>
        <color rgb="FF006100"/>
      </font>
      <fill>
        <patternFill>
          <bgColor rgb="FFC6EFCE"/>
        </patternFill>
      </fill>
    </dxf>
    <dxf>
      <font>
        <b/>
        <i val="0"/>
        <color theme="9" tint="-0.24994659260841701"/>
      </font>
    </dxf>
    <dxf>
      <font>
        <b val="0"/>
        <i val="0"/>
      </font>
    </dxf>
    <dxf>
      <font>
        <b/>
        <i val="0"/>
        <color theme="9" tint="-0.24994659260841701"/>
      </font>
    </dxf>
    <dxf>
      <font>
        <b val="0"/>
        <i val="0"/>
        <color theme="9" tint="0.59996337778862885"/>
      </font>
    </dxf>
    <dxf>
      <font>
        <b/>
        <i val="0"/>
      </font>
    </dxf>
    <dxf>
      <font>
        <b/>
        <i val="0"/>
        <color theme="9" tint="0.39994506668294322"/>
      </font>
    </dxf>
    <dxf>
      <font>
        <b/>
        <i val="0"/>
        <color theme="9" tint="-0.24994659260841701"/>
      </font>
    </dxf>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theme="9" tint="-0.24994659260841701"/>
      </font>
    </dxf>
    <dxf>
      <font>
        <b val="0"/>
        <i val="0"/>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color theme="9" tint="-0.24994659260841701"/>
      </font>
    </dxf>
    <dxf>
      <font>
        <b val="0"/>
        <i val="0"/>
      </font>
    </dxf>
    <dxf>
      <font>
        <b/>
        <i val="0"/>
        <color theme="9" tint="-0.24994659260841701"/>
      </font>
    </dxf>
    <dxf>
      <font>
        <b val="0"/>
        <i val="0"/>
        <color theme="9" tint="0.59996337778862885"/>
      </font>
    </dxf>
    <dxf>
      <font>
        <b/>
        <i val="0"/>
      </font>
    </dxf>
    <dxf>
      <font>
        <b/>
        <i val="0"/>
        <color theme="9" tint="0.39994506668294322"/>
      </font>
    </dxf>
    <dxf>
      <font>
        <b/>
        <i val="0"/>
        <color theme="9" tint="-0.24994659260841701"/>
      </font>
    </dxf>
    <dxf>
      <font>
        <color rgb="FF9C0006"/>
      </font>
    </dxf>
    <dxf>
      <font>
        <b/>
        <i val="0"/>
        <color theme="9" tint="-0.24994659260841701"/>
      </font>
    </dxf>
    <dxf>
      <font>
        <color rgb="FF9C0006"/>
      </font>
    </dxf>
    <dxf>
      <fill>
        <patternFill>
          <fgColor rgb="FFB61B08"/>
        </patternFill>
      </fill>
    </dxf>
    <dxf>
      <font>
        <b/>
        <i val="0"/>
        <color theme="9" tint="-0.24994659260841701"/>
      </font>
    </dxf>
    <dxf>
      <font>
        <b val="0"/>
        <i val="0"/>
      </font>
    </dxf>
    <dxf>
      <font>
        <b val="0"/>
        <i val="0"/>
        <color theme="9" tint="0.59996337778862885"/>
      </font>
    </dxf>
    <dxf>
      <font>
        <b/>
        <i val="0"/>
      </font>
    </dxf>
    <dxf>
      <font>
        <b/>
        <i val="0"/>
        <color theme="9" tint="0.39994506668294322"/>
      </font>
    </dxf>
    <dxf>
      <font>
        <b/>
        <i val="0"/>
        <color theme="9" tint="-0.24994659260841701"/>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dxf>
    <dxf>
      <fill>
        <patternFill>
          <fgColor rgb="FFB61B08"/>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fgColor rgb="FFB61B08"/>
        </patternFill>
      </fill>
    </dxf>
    <dxf>
      <font>
        <color rgb="FF006100"/>
      </font>
      <fill>
        <patternFill>
          <bgColor rgb="FFC6EFCE"/>
        </patternFill>
      </fill>
    </dxf>
    <dxf>
      <fill>
        <patternFill>
          <bgColor rgb="FFFEADA4"/>
        </patternFill>
      </fill>
    </dxf>
    <dxf>
      <font>
        <b/>
        <i val="0"/>
        <color theme="9" tint="-0.24994659260841701"/>
      </font>
    </dxf>
    <dxf>
      <font>
        <b val="0"/>
        <i val="0"/>
      </font>
    </dxf>
    <dxf>
      <font>
        <b/>
        <i val="0"/>
        <color theme="9" tint="-0.24994659260841701"/>
      </font>
    </dxf>
    <dxf>
      <font>
        <b val="0"/>
        <i val="0"/>
        <color theme="9" tint="0.59996337778862885"/>
      </font>
    </dxf>
    <dxf>
      <font>
        <b/>
        <i val="0"/>
      </font>
    </dxf>
    <dxf>
      <font>
        <b/>
        <i val="0"/>
        <color theme="9" tint="0.39994506668294322"/>
      </font>
    </dxf>
    <dxf>
      <font>
        <b/>
        <i val="0"/>
        <color theme="9" tint="-0.24994659260841701"/>
      </font>
    </dxf>
    <dxf>
      <font>
        <color rgb="FF9C0006"/>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83B1C9"/>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E4EEF3"/>
      <rgbColor rgb="00F3E9E4"/>
      <rgbColor rgb="001849B5"/>
      <rgbColor rgb="0036ACA2"/>
      <rgbColor rgb="00F0BA00"/>
      <rgbColor rgb="00E1C8BC"/>
      <rgbColor rgb="00C99A83"/>
      <rgbColor rgb="0087543B"/>
      <rgbColor rgb="003B6D87"/>
      <rgbColor rgb="00C0C0C0"/>
      <rgbColor rgb="00003366"/>
      <rgbColor rgb="00109618"/>
      <rgbColor rgb="00085108"/>
      <rgbColor rgb="00635100"/>
      <rgbColor rgb="00593727"/>
      <rgbColor rgb="00BCD5E1"/>
      <rgbColor rgb="0027485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en-US"/>
              <a:t>Histogram</a:t>
            </a:r>
          </a:p>
        </c:rich>
      </c:tx>
      <c:layout>
        <c:manualLayout>
          <c:xMode val="edge"/>
          <c:yMode val="edge"/>
          <c:x val="0.18489638013998294"/>
          <c:y val="1.9607843137254902E-2"/>
        </c:manualLayout>
      </c:layout>
      <c:overlay val="0"/>
      <c:spPr>
        <a:noFill/>
        <a:ln w="25400">
          <a:noFill/>
        </a:ln>
      </c:spPr>
    </c:title>
    <c:autoTitleDeleted val="0"/>
    <c:plotArea>
      <c:layout>
        <c:manualLayout>
          <c:layoutTarget val="inner"/>
          <c:xMode val="edge"/>
          <c:yMode val="edge"/>
          <c:x val="0.12239614460282552"/>
          <c:y val="5.8823754686560495E-2"/>
          <c:w val="0.84114797248324813"/>
          <c:h val="0.81961098196607651"/>
        </c:manualLayout>
      </c:layout>
      <c:barChart>
        <c:barDir val="col"/>
        <c:grouping val="clustered"/>
        <c:varyColors val="0"/>
        <c:ser>
          <c:idx val="0"/>
          <c:order val="0"/>
          <c:tx>
            <c:strRef>
              <c:f>Ocjena!$B$9</c:f>
              <c:strCache>
                <c:ptCount val="1"/>
                <c:pt idx="0">
                  <c:v>Grade</c:v>
                </c:pt>
              </c:strCache>
            </c:strRef>
          </c:tx>
          <c:spPr>
            <a:solidFill>
              <a:srgbClr val="83B1C9"/>
            </a:solidFill>
            <a:ln w="12700">
              <a:solidFill>
                <a:srgbClr val="000000"/>
              </a:solidFill>
              <a:prstDash val="solid"/>
            </a:ln>
          </c:spPr>
          <c:invertIfNegative val="0"/>
          <c:cat>
            <c:strRef>
              <c:f>Ocjena!$B$10:$B$15</c:f>
              <c:strCache>
                <c:ptCount val="6"/>
                <c:pt idx="0">
                  <c:v>F</c:v>
                </c:pt>
                <c:pt idx="1">
                  <c:v>E</c:v>
                </c:pt>
                <c:pt idx="2">
                  <c:v>D</c:v>
                </c:pt>
                <c:pt idx="3">
                  <c:v>C</c:v>
                </c:pt>
                <c:pt idx="4">
                  <c:v>B</c:v>
                </c:pt>
                <c:pt idx="5">
                  <c:v>A</c:v>
                </c:pt>
              </c:strCache>
            </c:strRef>
          </c:cat>
          <c:val>
            <c:numRef>
              <c:f>Ocjena!$C$10:$C$15</c:f>
              <c:numCache>
                <c:formatCode>General</c:formatCode>
                <c:ptCount val="6"/>
                <c:pt idx="0">
                  <c:v>59</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9392-4B45-8B60-16E79F9BC82E}"/>
            </c:ext>
          </c:extLst>
        </c:ser>
        <c:dLbls>
          <c:showLegendKey val="0"/>
          <c:showVal val="0"/>
          <c:showCatName val="0"/>
          <c:showSerName val="0"/>
          <c:showPercent val="0"/>
          <c:showBubbleSize val="0"/>
        </c:dLbls>
        <c:gapWidth val="150"/>
        <c:axId val="204574912"/>
        <c:axId val="204575472"/>
      </c:barChart>
      <c:catAx>
        <c:axId val="204574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204575472"/>
        <c:crosses val="autoZero"/>
        <c:auto val="1"/>
        <c:lblAlgn val="ctr"/>
        <c:lblOffset val="100"/>
        <c:tickLblSkip val="1"/>
        <c:tickMarkSkip val="1"/>
        <c:noMultiLvlLbl val="0"/>
      </c:catAx>
      <c:valAx>
        <c:axId val="204575472"/>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US"/>
                  <a:t>Frequency</a:t>
                </a:r>
              </a:p>
            </c:rich>
          </c:tx>
          <c:layout>
            <c:manualLayout>
              <c:xMode val="edge"/>
              <c:yMode val="edge"/>
              <c:x val="1.3020833333333363E-2"/>
              <c:y val="0.372550254747568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574912"/>
        <c:crosses val="autoZero"/>
        <c:crossBetween val="between"/>
      </c:valAx>
      <c:spPr>
        <a:noFill/>
        <a:ln w="25400">
          <a:noFill/>
        </a:ln>
      </c:spPr>
    </c:plotArea>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trlProps/ctrlProp1.xml><?xml version="1.0" encoding="utf-8"?>
<formControlPr xmlns="http://schemas.microsoft.com/office/spreadsheetml/2009/9/main" objectType="CheckBox" fmlaLink="displayID"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247650</xdr:rowOff>
        </xdr:from>
        <xdr:to>
          <xdr:col>1</xdr:col>
          <xdr:colOff>752475</xdr:colOff>
          <xdr:row>6</xdr:row>
          <xdr:rowOff>466725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Display IDs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10</xdr:col>
      <xdr:colOff>0</xdr:colOff>
      <xdr:row>22</xdr:row>
      <xdr:rowOff>76200</xdr:rowOff>
    </xdr:to>
    <xdr:graphicFrame macro="">
      <xdr:nvGraphicFramePr>
        <xdr:cNvPr id="2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38100</xdr:rowOff>
    </xdr:from>
    <xdr:to>
      <xdr:col>9</xdr:col>
      <xdr:colOff>22224</xdr:colOff>
      <xdr:row>1</xdr:row>
      <xdr:rowOff>1276350</xdr:rowOff>
    </xdr:to>
    <xdr:sp macro="" textlink="">
      <xdr:nvSpPr>
        <xdr:cNvPr id="2" name="Text Box 1"/>
        <xdr:cNvSpPr txBox="1">
          <a:spLocks noChangeArrowheads="1"/>
        </xdr:cNvSpPr>
      </xdr:nvSpPr>
      <xdr:spPr bwMode="auto">
        <a:xfrm>
          <a:off x="9525" y="228600"/>
          <a:ext cx="5861049" cy="1238250"/>
        </a:xfrm>
        <a:prstGeom prst="rect">
          <a:avLst/>
        </a:prstGeom>
        <a:noFill/>
        <a:ln>
          <a:noFill/>
        </a:ln>
        <a:extLst/>
      </xdr:spPr>
      <xdr:txBody>
        <a:bodyPr vertOverflow="clip" wrap="square" lIns="36576" tIns="22860" rIns="0" bIns="0" anchor="t" upright="1"/>
        <a:lstStyle/>
        <a:p>
          <a:pPr algn="l" rtl="0">
            <a:defRPr sz="1000"/>
          </a:pPr>
          <a:r>
            <a:rPr lang="hr-HR" sz="1000" b="1" i="0" u="none" strike="noStrike" baseline="0">
              <a:solidFill>
                <a:srgbClr val="000000"/>
              </a:solidFill>
              <a:latin typeface="Bookman Old Style"/>
              <a:ea typeface="Bookman Old Style"/>
              <a:cs typeface="Bookman Old Style"/>
            </a:rPr>
            <a:t>UNIVERZITET CRNE GORE</a:t>
          </a:r>
        </a:p>
        <a:p>
          <a:pPr algn="l" rtl="0">
            <a:defRPr sz="1000"/>
          </a:pPr>
          <a:r>
            <a:rPr lang="hr-HR" sz="1000" b="1" i="0" u="none" strike="noStrike" baseline="0">
              <a:solidFill>
                <a:srgbClr val="000000"/>
              </a:solidFill>
              <a:latin typeface="Bookman Old Style"/>
              <a:ea typeface="Bookman Old Style"/>
              <a:cs typeface="Bookman Old Style"/>
            </a:rPr>
            <a:t>Pravni fakultet - PODGORICA</a:t>
          </a:r>
          <a:endParaRPr lang="hr-HR" sz="1000" b="0" i="0" u="none" strike="noStrike" baseline="0">
            <a:solidFill>
              <a:srgbClr val="000000"/>
            </a:solidFill>
            <a:latin typeface="Bookman Old Style"/>
            <a:ea typeface="Bookman Old Style"/>
            <a:cs typeface="Bookman Old Style"/>
          </a:endParaRPr>
        </a:p>
        <a:p>
          <a:pPr algn="l" rtl="0">
            <a:defRPr sz="1000"/>
          </a:pPr>
          <a:endParaRPr lang="hr-HR" sz="1000" b="0" i="0" u="none" strike="noStrike" baseline="0">
            <a:solidFill>
              <a:srgbClr val="000000"/>
            </a:solidFill>
            <a:latin typeface="Bookman Old Style"/>
            <a:ea typeface="Bookman Old Style"/>
            <a:cs typeface="Bookman Old Style"/>
          </a:endParaRPr>
        </a:p>
        <a:p>
          <a:pPr algn="l" rtl="0">
            <a:defRPr sz="1000"/>
          </a:pPr>
          <a:r>
            <a:rPr lang="hr-HR" sz="1000" b="0" i="0" u="none" strike="noStrike" baseline="0">
              <a:solidFill>
                <a:srgbClr val="000000"/>
              </a:solidFill>
              <a:latin typeface="Bookman Old Style"/>
              <a:ea typeface="Bookman Old Style"/>
              <a:cs typeface="Bookman Old Style"/>
            </a:rPr>
            <a:t>Studijski program: </a:t>
          </a:r>
          <a:r>
            <a:rPr lang="hr-HR" sz="1400" b="1" i="0" u="none" strike="noStrike" baseline="0">
              <a:solidFill>
                <a:srgbClr val="000000"/>
              </a:solidFill>
              <a:latin typeface="Bookman Old Style"/>
              <a:ea typeface="Bookman Old Style"/>
              <a:cs typeface="Bookman Old Style"/>
            </a:rPr>
            <a:t>Pravne nauke </a:t>
          </a:r>
          <a:r>
            <a:rPr lang="hr-HR" sz="1000" b="0" i="0" u="none" strike="noStrike" baseline="0">
              <a:solidFill>
                <a:srgbClr val="000000"/>
              </a:solidFill>
              <a:latin typeface="Bookman Old Style"/>
              <a:ea typeface="Bookman Old Style"/>
              <a:cs typeface="Bookman Old Style"/>
            </a:rPr>
            <a:t>- </a:t>
          </a:r>
          <a:r>
            <a:rPr lang="en-US" sz="1000" b="0" i="0" u="none" strike="noStrike" baseline="0">
              <a:solidFill>
                <a:srgbClr val="000000"/>
              </a:solidFill>
              <a:latin typeface="Bookman Old Style"/>
              <a:ea typeface="Bookman Old Style"/>
              <a:cs typeface="Bookman Old Style"/>
            </a:rPr>
            <a:t>Podgorica</a:t>
          </a:r>
          <a:endParaRPr lang="hr-HR" sz="1000" b="0" i="0" u="none" strike="noStrike" baseline="0">
            <a:solidFill>
              <a:srgbClr val="000000"/>
            </a:solidFill>
            <a:latin typeface="Bookman Old Style"/>
            <a:ea typeface="Bookman Old Style"/>
            <a:cs typeface="Bookman Old Style"/>
          </a:endParaRPr>
        </a:p>
        <a:p>
          <a:pPr algn="l" rtl="0">
            <a:defRPr sz="1000"/>
          </a:pPr>
          <a:endParaRPr lang="hr-HR" sz="1000" b="0" i="0" u="none" strike="noStrike" baseline="0">
            <a:solidFill>
              <a:srgbClr val="000000"/>
            </a:solidFill>
            <a:latin typeface="Bookman Old Style"/>
            <a:ea typeface="Bookman Old Style"/>
            <a:cs typeface="Bookman Old Style"/>
          </a:endParaRPr>
        </a:p>
        <a:p>
          <a:pPr algn="l" rtl="0">
            <a:defRPr sz="1000"/>
          </a:pPr>
          <a:r>
            <a:rPr lang="hr-HR" sz="1000" b="0" i="0" u="none" strike="noStrike" baseline="0">
              <a:solidFill>
                <a:srgbClr val="000000"/>
              </a:solidFill>
              <a:latin typeface="Bookman Old Style"/>
              <a:ea typeface="Bookman Old Style"/>
              <a:cs typeface="Bookman Old Style"/>
            </a:rPr>
            <a:t>Semestar: </a:t>
          </a:r>
          <a:r>
            <a:rPr lang="en-US" sz="1000" b="0" i="0" u="none" strike="noStrike" baseline="0">
              <a:solidFill>
                <a:srgbClr val="000000"/>
              </a:solidFill>
              <a:latin typeface="Bookman Old Style"/>
              <a:ea typeface="Bookman Old Style"/>
              <a:cs typeface="Bookman Old Style"/>
            </a:rPr>
            <a:t>Zimski</a:t>
          </a:r>
          <a:r>
            <a:rPr lang="hr-HR" sz="1000" b="0" i="0" u="none" strike="noStrike" baseline="0">
              <a:solidFill>
                <a:srgbClr val="000000"/>
              </a:solidFill>
              <a:latin typeface="Bookman Old Style"/>
              <a:ea typeface="Bookman Old Style"/>
              <a:cs typeface="Bookman Old Style"/>
            </a:rPr>
            <a:t>, akademska </a:t>
          </a:r>
          <a:r>
            <a:rPr lang="hr-HR" sz="1000" b="1" i="0" u="none" strike="noStrike" baseline="0">
              <a:solidFill>
                <a:srgbClr val="000000"/>
              </a:solidFill>
              <a:latin typeface="Bookman Old Style"/>
              <a:ea typeface="Bookman Old Style"/>
              <a:cs typeface="Bookman Old Style"/>
            </a:rPr>
            <a:t>201</a:t>
          </a:r>
          <a:r>
            <a:rPr lang="en-US" sz="1000" b="1" i="0" u="none" strike="noStrike" baseline="0">
              <a:solidFill>
                <a:srgbClr val="000000"/>
              </a:solidFill>
              <a:latin typeface="Bookman Old Style"/>
              <a:ea typeface="Bookman Old Style"/>
              <a:cs typeface="Bookman Old Style"/>
            </a:rPr>
            <a:t>7</a:t>
          </a:r>
          <a:r>
            <a:rPr lang="hr-HR" sz="1000" b="1" i="0" u="none" strike="noStrike" baseline="0">
              <a:solidFill>
                <a:srgbClr val="000000"/>
              </a:solidFill>
              <a:latin typeface="Bookman Old Style"/>
              <a:ea typeface="Bookman Old Style"/>
              <a:cs typeface="Bookman Old Style"/>
            </a:rPr>
            <a:t>/1</a:t>
          </a:r>
          <a:r>
            <a:rPr lang="en-US" sz="1000" b="1" i="0" u="none" strike="noStrike" baseline="0">
              <a:solidFill>
                <a:srgbClr val="000000"/>
              </a:solidFill>
              <a:latin typeface="Bookman Old Style"/>
              <a:ea typeface="Bookman Old Style"/>
              <a:cs typeface="Bookman Old Style"/>
            </a:rPr>
            <a:t>8</a:t>
          </a:r>
          <a:r>
            <a:rPr lang="hr-HR" sz="1000" b="0" i="0" u="none" strike="noStrike" baseline="0">
              <a:solidFill>
                <a:srgbClr val="000000"/>
              </a:solidFill>
              <a:latin typeface="Bookman Old Style"/>
              <a:ea typeface="Bookman Old Style"/>
              <a:cs typeface="Bookman Old Style"/>
            </a:rPr>
            <a:t> godina</a:t>
          </a:r>
        </a:p>
      </xdr:txBody>
    </xdr:sp>
    <xdr:clientData/>
  </xdr:twoCellAnchor>
  <xdr:twoCellAnchor>
    <xdr:from>
      <xdr:col>1</xdr:col>
      <xdr:colOff>0</xdr:colOff>
      <xdr:row>1</xdr:row>
      <xdr:rowOff>1104900</xdr:rowOff>
    </xdr:from>
    <xdr:to>
      <xdr:col>15</xdr:col>
      <xdr:colOff>434891</xdr:colOff>
      <xdr:row>1</xdr:row>
      <xdr:rowOff>1914525</xdr:rowOff>
    </xdr:to>
    <xdr:sp macro="" textlink="">
      <xdr:nvSpPr>
        <xdr:cNvPr id="3" name="Text Box 2"/>
        <xdr:cNvSpPr txBox="1">
          <a:spLocks noChangeArrowheads="1"/>
        </xdr:cNvSpPr>
      </xdr:nvSpPr>
      <xdr:spPr bwMode="auto">
        <a:xfrm>
          <a:off x="1685925" y="1295400"/>
          <a:ext cx="8969291" cy="809625"/>
        </a:xfrm>
        <a:prstGeom prst="rect">
          <a:avLst/>
        </a:prstGeom>
        <a:noFill/>
        <a:ln>
          <a:noFill/>
        </a:ln>
        <a:extLst/>
      </xdr:spPr>
      <xdr:txBody>
        <a:bodyPr vertOverflow="clip" wrap="square" lIns="54864" tIns="41148" rIns="54864" bIns="0" anchor="t" upright="1"/>
        <a:lstStyle/>
        <a:p>
          <a:pPr algn="ctr" rtl="0">
            <a:defRPr sz="1000"/>
          </a:pPr>
          <a:r>
            <a:rPr lang="hr-HR" sz="2000" b="1" i="0" u="none" strike="noStrike" baseline="0">
              <a:solidFill>
                <a:srgbClr val="000000"/>
              </a:solidFill>
              <a:latin typeface="Bookman Old Style"/>
              <a:ea typeface="Bookman Old Style"/>
              <a:cs typeface="Bookman Old Style"/>
            </a:rPr>
            <a:t>I Z V J E Š T A J</a:t>
          </a:r>
          <a:r>
            <a:rPr lang="hr-HR" sz="1800" b="1" i="0" u="none" strike="noStrike" baseline="0">
              <a:solidFill>
                <a:srgbClr val="000000"/>
              </a:solidFill>
              <a:latin typeface="Bookman Old Style"/>
              <a:ea typeface="Bookman Old Style"/>
              <a:cs typeface="Bookman Old Style"/>
            </a:rPr>
            <a:t> </a:t>
          </a:r>
          <a:endParaRPr lang="hr-HR" sz="1000" b="1" i="0" u="none" strike="noStrike" baseline="0">
            <a:solidFill>
              <a:srgbClr val="000000"/>
            </a:solidFill>
            <a:latin typeface="Bookman Old Style"/>
            <a:ea typeface="Bookman Old Style"/>
            <a:cs typeface="Bookman Old Style"/>
          </a:endParaRPr>
        </a:p>
        <a:p>
          <a:pPr algn="ctr" rtl="0">
            <a:defRPr sz="1000"/>
          </a:pPr>
          <a:r>
            <a:rPr lang="hr-HR" sz="1000" b="1" i="0" u="none" strike="noStrike" baseline="0">
              <a:solidFill>
                <a:srgbClr val="000000"/>
              </a:solidFill>
              <a:latin typeface="Bookman Old Style"/>
              <a:ea typeface="Bookman Old Style"/>
              <a:cs typeface="Bookman Old Style"/>
            </a:rPr>
            <a:t>o uspjehu studenata</a:t>
          </a:r>
        </a:p>
        <a:p>
          <a:pPr algn="ctr" rtl="0">
            <a:defRPr sz="1000"/>
          </a:pPr>
          <a:r>
            <a:rPr lang="hr-HR" sz="1000" b="1" i="0" u="none" strike="noStrike" baseline="0">
              <a:solidFill>
                <a:srgbClr val="000000"/>
              </a:solidFill>
              <a:latin typeface="Bookman Old Style"/>
              <a:ea typeface="Bookman Old Style"/>
              <a:cs typeface="Bookman Old Style"/>
            </a:rPr>
            <a:t>u </a:t>
          </a:r>
          <a:r>
            <a:rPr lang="en-US" sz="1000" b="1" i="0" u="none" strike="noStrike" baseline="0">
              <a:solidFill>
                <a:srgbClr val="000000"/>
              </a:solidFill>
              <a:latin typeface="Bookman Old Style"/>
              <a:ea typeface="Bookman Old Style"/>
              <a:cs typeface="Bookman Old Style"/>
            </a:rPr>
            <a:t>zimskom semestru </a:t>
          </a:r>
          <a:r>
            <a:rPr lang="hr-HR" sz="1000" b="1" i="0" u="none" strike="noStrike" baseline="0">
              <a:solidFill>
                <a:srgbClr val="000000"/>
              </a:solidFill>
              <a:latin typeface="Bookman Old Style"/>
              <a:ea typeface="Bookman Old Style"/>
              <a:cs typeface="Bookman Old Style"/>
            </a:rPr>
            <a:t>akademske 201</a:t>
          </a:r>
          <a:r>
            <a:rPr lang="en-US" sz="1000" b="1" i="0" u="none" strike="noStrike" baseline="0">
              <a:solidFill>
                <a:srgbClr val="000000"/>
              </a:solidFill>
              <a:latin typeface="Bookman Old Style"/>
              <a:ea typeface="Bookman Old Style"/>
              <a:cs typeface="Bookman Old Style"/>
            </a:rPr>
            <a:t>6</a:t>
          </a:r>
          <a:r>
            <a:rPr lang="hr-HR" sz="1000" b="1" i="0" u="none" strike="noStrike" baseline="0">
              <a:solidFill>
                <a:srgbClr val="000000"/>
              </a:solidFill>
              <a:latin typeface="Bookman Old Style"/>
              <a:ea typeface="Bookman Old Style"/>
              <a:cs typeface="Bookman Old Style"/>
            </a:rPr>
            <a:t>/1</a:t>
          </a:r>
          <a:r>
            <a:rPr lang="en-US" sz="1000" b="1" i="0" u="none" strike="noStrike" baseline="0">
              <a:solidFill>
                <a:srgbClr val="000000"/>
              </a:solidFill>
              <a:latin typeface="Bookman Old Style"/>
              <a:ea typeface="Bookman Old Style"/>
              <a:cs typeface="Bookman Old Style"/>
            </a:rPr>
            <a:t>7</a:t>
          </a:r>
          <a:r>
            <a:rPr lang="hr-HR" sz="1000" b="1" i="0" u="none" strike="noStrike" baseline="0">
              <a:solidFill>
                <a:srgbClr val="000000"/>
              </a:solidFill>
              <a:latin typeface="Arial"/>
              <a:ea typeface="Arial"/>
              <a:cs typeface="Arial"/>
            </a:rPr>
            <a:t> </a:t>
          </a:r>
          <a:r>
            <a:rPr lang="hr-HR" sz="1000" b="1" i="0" u="none" strike="noStrike" baseline="0">
              <a:solidFill>
                <a:srgbClr val="000000"/>
              </a:solidFill>
              <a:latin typeface="Bookman Old Style"/>
              <a:ea typeface="Bookman Old Style"/>
              <a:cs typeface="Bookman Old Style"/>
            </a:rPr>
            <a:t>godina</a:t>
          </a:r>
        </a:p>
      </xdr:txBody>
    </xdr:sp>
    <xdr:clientData/>
  </xdr:twoCellAnchor>
  <xdr:twoCellAnchor editAs="oneCell">
    <xdr:from>
      <xdr:col>0</xdr:col>
      <xdr:colOff>0</xdr:colOff>
      <xdr:row>9</xdr:row>
      <xdr:rowOff>0</xdr:rowOff>
    </xdr:from>
    <xdr:to>
      <xdr:col>1</xdr:col>
      <xdr:colOff>57150</xdr:colOff>
      <xdr:row>10</xdr:row>
      <xdr:rowOff>89127</xdr:rowOff>
    </xdr:to>
    <xdr:sp macro="" textlink="">
      <xdr:nvSpPr>
        <xdr:cNvPr id="4" name="Text Box 3"/>
        <xdr:cNvSpPr txBox="1">
          <a:spLocks noChangeArrowheads="1"/>
        </xdr:cNvSpPr>
      </xdr:nvSpPr>
      <xdr:spPr bwMode="auto">
        <a:xfrm>
          <a:off x="0" y="3724275"/>
          <a:ext cx="1962150" cy="279627"/>
        </a:xfrm>
        <a:prstGeom prst="rect">
          <a:avLst/>
        </a:prstGeom>
        <a:noFill/>
        <a:ln>
          <a:noFill/>
        </a:ln>
        <a:extLst/>
      </xdr:spPr>
      <xdr:txBody>
        <a:bodyPr vertOverflow="clip" wrap="square" lIns="36576" tIns="22860" rIns="0" bIns="0" anchor="t" upright="1"/>
        <a:lstStyle/>
        <a:p>
          <a:pPr algn="l" rtl="0">
            <a:defRPr sz="1000"/>
          </a:pPr>
          <a:r>
            <a:rPr lang="en-GB" sz="1000" b="1" i="0" u="none" strike="noStrike" baseline="0">
              <a:solidFill>
                <a:srgbClr val="000000"/>
              </a:solidFill>
              <a:latin typeface="Bookman Old Style" pitchFamily="18" charset="0"/>
            </a:rPr>
            <a:t>Podgorica, </a:t>
          </a:r>
          <a:r>
            <a:rPr lang="en-US" sz="1000" b="1" i="0" u="none" strike="noStrike" baseline="0">
              <a:solidFill>
                <a:srgbClr val="000000"/>
              </a:solidFill>
              <a:latin typeface="Bookman Old Style" pitchFamily="18" charset="0"/>
            </a:rPr>
            <a:t>13</a:t>
          </a:r>
          <a:r>
            <a:rPr lang="ta-IN" sz="1000" b="1" i="0" u="none" strike="noStrike" baseline="0">
              <a:solidFill>
                <a:srgbClr val="000000"/>
              </a:solidFill>
              <a:latin typeface="Bookman Old Style" pitchFamily="18" charset="0"/>
            </a:rPr>
            <a:t>. </a:t>
          </a:r>
          <a:r>
            <a:rPr lang="en-US" sz="1000" b="1" i="0" u="none" strike="noStrike" baseline="0">
              <a:solidFill>
                <a:srgbClr val="000000"/>
              </a:solidFill>
              <a:latin typeface="Bookman Old Style" pitchFamily="18" charset="0"/>
            </a:rPr>
            <a:t>septembar </a:t>
          </a:r>
          <a:r>
            <a:rPr lang="ta-IN" sz="1000" b="1" i="0" u="none" strike="noStrike" baseline="0">
              <a:solidFill>
                <a:srgbClr val="000000"/>
              </a:solidFill>
              <a:latin typeface="Bookman Old Style" pitchFamily="18" charset="0"/>
            </a:rPr>
            <a:t>201</a:t>
          </a:r>
          <a:r>
            <a:rPr lang="en-US" sz="1000" b="1" i="0" u="none" strike="noStrike" baseline="0">
              <a:solidFill>
                <a:srgbClr val="000000"/>
              </a:solidFill>
              <a:latin typeface="Bookman Old Style" pitchFamily="18" charset="0"/>
            </a:rPr>
            <a:t>7</a:t>
          </a:r>
          <a:r>
            <a:rPr lang="ta-IN" sz="1000" b="1" i="0" u="none" strike="noStrike" baseline="0">
              <a:solidFill>
                <a:srgbClr val="000000"/>
              </a:solidFill>
              <a:latin typeface="Bookman Old Style" pitchFamily="18" charset="0"/>
            </a:rPr>
            <a:t>.</a:t>
          </a:r>
          <a:endParaRPr lang="en-GB" sz="1000" b="1" i="0" u="none" strike="noStrike" baseline="0">
            <a:solidFill>
              <a:srgbClr val="000000"/>
            </a:solidFill>
            <a:latin typeface="Bookman Old Style" pitchFamily="18" charset="0"/>
          </a:endParaRPr>
        </a:p>
      </xdr:txBody>
    </xdr:sp>
    <xdr:clientData/>
  </xdr:twoCellAnchor>
  <xdr:twoCellAnchor editAs="oneCell">
    <xdr:from>
      <xdr:col>4</xdr:col>
      <xdr:colOff>307975</xdr:colOff>
      <xdr:row>12</xdr:row>
      <xdr:rowOff>88900</xdr:rowOff>
    </xdr:from>
    <xdr:to>
      <xdr:col>17</xdr:col>
      <xdr:colOff>212735</xdr:colOff>
      <xdr:row>14</xdr:row>
      <xdr:rowOff>155575</xdr:rowOff>
    </xdr:to>
    <xdr:sp macro="" textlink="">
      <xdr:nvSpPr>
        <xdr:cNvPr id="5" name="Text Box 18"/>
        <xdr:cNvSpPr txBox="1">
          <a:spLocks noChangeArrowheads="1"/>
        </xdr:cNvSpPr>
      </xdr:nvSpPr>
      <xdr:spPr bwMode="auto">
        <a:xfrm>
          <a:off x="3822700" y="4384675"/>
          <a:ext cx="4048135" cy="447675"/>
        </a:xfrm>
        <a:prstGeom prst="rect">
          <a:avLst/>
        </a:prstGeom>
        <a:noFill/>
        <a:ln w="9525">
          <a:noFill/>
          <a:miter lim="800000"/>
          <a:headEnd/>
          <a:tailEnd/>
        </a:ln>
      </xdr:spPr>
      <xdr:txBody>
        <a:bodyPr vertOverflow="clip" wrap="square" lIns="36576" tIns="22860" rIns="0" bIns="0" anchor="t" upright="1"/>
        <a:lstStyle/>
        <a:p>
          <a:pPr algn="l" rtl="0">
            <a:defRPr sz="1000"/>
          </a:pPr>
          <a:r>
            <a:rPr lang="hr-HR" sz="1000" b="1" i="0" u="none" strike="noStrike" baseline="0">
              <a:solidFill>
                <a:srgbClr val="000000"/>
              </a:solidFill>
              <a:latin typeface="Bookman Old Style"/>
              <a:ea typeface="Bookman Old Style"/>
              <a:cs typeface="Bookman Old Style"/>
            </a:rPr>
            <a:t>        Predmetni nastavnik</a:t>
          </a:r>
          <a:endParaRPr lang="hr-HR" sz="1000" b="0" i="0" u="none" strike="noStrike" baseline="0">
            <a:solidFill>
              <a:srgbClr val="000000"/>
            </a:solidFill>
            <a:latin typeface="Bookman Old Style"/>
            <a:ea typeface="Bookman Old Style"/>
            <a:cs typeface="Bookman Old Style"/>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91"/>
  <sheetViews>
    <sheetView showGridLines="0" tabSelected="1" workbookViewId="0">
      <selection activeCell="J85" sqref="J85"/>
    </sheetView>
  </sheetViews>
  <sheetFormatPr defaultRowHeight="12.75" x14ac:dyDescent="0.2"/>
  <cols>
    <col min="1" max="1" width="4.7109375" style="3" customWidth="1"/>
    <col min="2" max="2" width="19.42578125" style="3" customWidth="1"/>
    <col min="3" max="3" width="12" style="3" customWidth="1"/>
    <col min="4" max="4" width="6.5703125" style="3" customWidth="1"/>
    <col min="5" max="5" width="4.42578125" style="3" customWidth="1"/>
    <col min="6" max="6" width="4.28515625" style="3" customWidth="1"/>
    <col min="7" max="7" width="8.5703125" style="3" customWidth="1"/>
    <col min="8" max="8" width="4.85546875" style="3" customWidth="1"/>
    <col min="9" max="9" width="4.7109375" style="3" customWidth="1"/>
    <col min="10" max="10" width="14.42578125" style="3" customWidth="1"/>
    <col min="11" max="11" width="5.5703125" style="3" customWidth="1"/>
    <col min="12" max="12" width="8.85546875" style="3" customWidth="1"/>
    <col min="13" max="13" width="4.7109375" style="3" customWidth="1"/>
    <col min="14" max="14" width="5" style="3" customWidth="1"/>
    <col min="15" max="15" width="9.28515625" style="3" customWidth="1"/>
    <col min="16" max="16" width="13.28515625" style="3" customWidth="1"/>
    <col min="17" max="17" width="6.42578125" style="3" hidden="1" customWidth="1"/>
    <col min="18" max="18" width="13.85546875" style="3" customWidth="1"/>
    <col min="19" max="19" width="5.28515625" style="3" customWidth="1"/>
    <col min="20" max="20" width="16.7109375" style="3" customWidth="1"/>
    <col min="21" max="16384" width="9.140625" style="3"/>
  </cols>
  <sheetData>
    <row r="1" spans="1:20" s="1" customFormat="1" ht="26.25" customHeight="1" x14ac:dyDescent="0.2">
      <c r="A1" s="95" t="s">
        <v>104</v>
      </c>
      <c r="B1" s="5"/>
      <c r="C1" s="5"/>
      <c r="D1" s="6"/>
      <c r="E1" s="6"/>
      <c r="F1" s="6"/>
      <c r="G1" s="6"/>
      <c r="H1" s="4"/>
      <c r="I1" s="4"/>
      <c r="J1"/>
      <c r="K1" s="4"/>
      <c r="L1" s="6"/>
      <c r="M1" s="6"/>
      <c r="N1" s="6"/>
      <c r="O1" s="6"/>
      <c r="P1" s="6"/>
      <c r="Q1" s="6"/>
      <c r="T1" s="24"/>
    </row>
    <row r="2" spans="1:20" ht="15" x14ac:dyDescent="0.25">
      <c r="A2" s="2"/>
      <c r="B2" s="16" t="s">
        <v>35</v>
      </c>
      <c r="C2" s="16"/>
      <c r="H2" s="4"/>
      <c r="I2" s="4"/>
      <c r="J2"/>
      <c r="K2" s="4"/>
      <c r="O2" s="32"/>
      <c r="T2" s="25"/>
    </row>
    <row r="3" spans="1:20" ht="14.25" x14ac:dyDescent="0.2">
      <c r="A3" s="2"/>
      <c r="B3" s="15" t="s">
        <v>103</v>
      </c>
      <c r="C3" s="15"/>
      <c r="D3" s="6"/>
      <c r="E3" s="6"/>
      <c r="F3" s="6"/>
      <c r="G3" s="6"/>
      <c r="H3" s="4"/>
      <c r="I3" s="4"/>
      <c r="J3"/>
      <c r="K3" s="4"/>
      <c r="L3" s="6"/>
      <c r="M3" s="6"/>
      <c r="N3" s="6"/>
      <c r="O3" s="6"/>
      <c r="P3" s="6"/>
      <c r="Q3" s="6"/>
      <c r="T3" s="43"/>
    </row>
    <row r="4" spans="1:20" ht="15" x14ac:dyDescent="0.2">
      <c r="A4" s="94" t="s">
        <v>219</v>
      </c>
      <c r="B4" s="15"/>
      <c r="C4" s="15"/>
      <c r="H4" s="4"/>
      <c r="I4" s="4"/>
      <c r="J4"/>
      <c r="K4" s="4"/>
    </row>
    <row r="5" spans="1:20" ht="7.5" customHeight="1" x14ac:dyDescent="0.2">
      <c r="D5" s="4"/>
      <c r="E5" s="4"/>
      <c r="F5" s="4"/>
      <c r="G5" s="4"/>
      <c r="H5" s="4"/>
      <c r="I5" s="4"/>
      <c r="J5"/>
      <c r="K5" s="4"/>
      <c r="L5" s="4"/>
      <c r="M5" s="4"/>
      <c r="N5" s="4"/>
      <c r="O5" s="4"/>
      <c r="P5" s="4"/>
    </row>
    <row r="6" spans="1:20" ht="16.5" customHeight="1" x14ac:dyDescent="0.25">
      <c r="A6" s="4"/>
      <c r="B6" s="4"/>
      <c r="C6" s="4"/>
      <c r="D6" s="55" t="s">
        <v>39</v>
      </c>
      <c r="E6" s="56"/>
      <c r="F6" s="56"/>
      <c r="G6" s="56"/>
      <c r="H6" s="56"/>
      <c r="I6" s="56"/>
      <c r="J6" s="69"/>
      <c r="K6" s="56"/>
      <c r="L6" s="56"/>
      <c r="M6" s="56"/>
      <c r="N6" s="56"/>
      <c r="O6" s="56"/>
      <c r="P6" s="57"/>
    </row>
    <row r="7" spans="1:20" ht="46.5" customHeight="1" x14ac:dyDescent="0.2">
      <c r="A7" s="4"/>
      <c r="B7" s="4"/>
      <c r="C7" s="4"/>
      <c r="D7" s="59" t="s">
        <v>71</v>
      </c>
      <c r="E7" s="59"/>
      <c r="F7" s="59"/>
      <c r="G7" s="59" t="s">
        <v>33</v>
      </c>
      <c r="H7" s="59"/>
      <c r="I7" s="59"/>
      <c r="J7" s="59" t="s">
        <v>34</v>
      </c>
      <c r="K7" s="59"/>
      <c r="L7" s="59" t="s">
        <v>41</v>
      </c>
      <c r="M7" s="59"/>
      <c r="N7" s="59"/>
      <c r="O7" s="59" t="s">
        <v>42</v>
      </c>
      <c r="P7" s="60"/>
    </row>
    <row r="8" spans="1:20" x14ac:dyDescent="0.2">
      <c r="A8" s="4"/>
      <c r="B8" s="26" t="s">
        <v>0</v>
      </c>
      <c r="C8" s="26"/>
      <c r="D8" s="61">
        <v>4</v>
      </c>
      <c r="E8" s="61"/>
      <c r="F8" s="61"/>
      <c r="G8" s="61">
        <v>48</v>
      </c>
      <c r="H8" s="61"/>
      <c r="I8" s="61"/>
      <c r="J8" s="61">
        <v>48</v>
      </c>
      <c r="K8" s="61"/>
      <c r="L8" s="61">
        <v>48</v>
      </c>
      <c r="M8" s="61"/>
      <c r="N8" s="61"/>
      <c r="O8" s="61">
        <v>48</v>
      </c>
      <c r="P8" s="62"/>
      <c r="Q8" s="54">
        <v>0</v>
      </c>
    </row>
    <row r="9" spans="1:20" ht="5.25" customHeight="1" x14ac:dyDescent="0.2">
      <c r="D9" s="4"/>
      <c r="E9" s="4"/>
      <c r="F9" s="4"/>
      <c r="G9" s="4"/>
      <c r="H9" s="4"/>
      <c r="I9" s="4"/>
      <c r="J9" s="70"/>
      <c r="K9" s="4"/>
      <c r="L9" s="4"/>
      <c r="M9" s="4"/>
      <c r="N9" s="4"/>
      <c r="O9" s="4"/>
      <c r="P9" s="4"/>
    </row>
    <row r="10" spans="1:20" ht="15" x14ac:dyDescent="0.25">
      <c r="B10" s="16" t="s">
        <v>15</v>
      </c>
      <c r="C10" s="16"/>
      <c r="D10" s="4"/>
      <c r="E10" s="4"/>
      <c r="F10" s="4"/>
      <c r="G10" s="4"/>
      <c r="H10" s="4"/>
      <c r="I10" s="4"/>
      <c r="J10" s="70"/>
      <c r="K10" s="4"/>
      <c r="L10" s="4"/>
      <c r="M10" s="4"/>
      <c r="N10" s="4"/>
      <c r="P10" s="10" t="s">
        <v>36</v>
      </c>
      <c r="Q10" s="10" t="s">
        <v>1</v>
      </c>
      <c r="R10" s="10" t="s">
        <v>37</v>
      </c>
    </row>
    <row r="11" spans="1:20" s="102" customFormat="1" ht="15" x14ac:dyDescent="0.25">
      <c r="A11" s="96">
        <f ca="1">OFFSET(A11,-1,0,1,1)+1</f>
        <v>1</v>
      </c>
      <c r="B11" s="97" t="str">
        <f ca="1">IF(displayID,INDEX(ID!$C$10:$C$317,Gradebook!A11),INDEX(ID!$B$10:$B$317,Gradebook!A11))</f>
        <v>Boljević Mina</v>
      </c>
      <c r="C11" s="103" t="s">
        <v>159</v>
      </c>
      <c r="D11" s="98">
        <v>0</v>
      </c>
      <c r="E11" s="98"/>
      <c r="F11" s="98"/>
      <c r="G11" s="106">
        <v>52</v>
      </c>
      <c r="H11" s="98"/>
      <c r="I11" s="98"/>
      <c r="J11" s="105">
        <f>SUM(G11:H11)+0+0+0</f>
        <v>52</v>
      </c>
      <c r="K11" s="98"/>
      <c r="L11" s="106"/>
      <c r="M11" s="98"/>
      <c r="N11" s="98"/>
      <c r="O11" s="104">
        <f>SUM(L11:M11)</f>
        <v>0</v>
      </c>
      <c r="P11" s="99">
        <f>SUM(D11,J11,O11)</f>
        <v>52</v>
      </c>
      <c r="Q11" s="100">
        <f t="shared" ref="Q11" si="0">IF(SUM(D11:O11)=0,"",$Q$8+P11/(SUMIF(D11:O11,"&lt;&gt;",$D$8:$O$8)-SUMIF(D11:O11,"=E",$D$8:$O$8)))</f>
        <v>0.35135135135135137</v>
      </c>
      <c r="R11" s="101" t="str">
        <f>IF(P11&gt;89,"A",IF(P11&gt;79,"B",IF(P11&gt;69,"C",IF(P11&gt;59,"D",IF(P11&gt;49,"E",IF(P11&gt;1,"F",IF(P11=0,"")))))))</f>
        <v>E</v>
      </c>
    </row>
    <row r="12" spans="1:20" s="102" customFormat="1" ht="15" x14ac:dyDescent="0.25">
      <c r="A12" s="96">
        <f t="shared" ref="A12:A35" ca="1" si="1">OFFSET(A12,-1,0,1,1)+1</f>
        <v>2</v>
      </c>
      <c r="B12" s="97" t="str">
        <f ca="1">IF(displayID,INDEX(ID!$C$10:$C$317,Gradebook!A12),INDEX(ID!$B$10:$B$317,Gradebook!A12))</f>
        <v>Vuković Jelena</v>
      </c>
      <c r="C12" s="103" t="s">
        <v>160</v>
      </c>
      <c r="D12" s="98">
        <v>0</v>
      </c>
      <c r="E12" s="98"/>
      <c r="F12" s="98"/>
      <c r="G12" s="106">
        <v>24</v>
      </c>
      <c r="H12" s="98"/>
      <c r="I12" s="98"/>
      <c r="J12" s="105">
        <v>36</v>
      </c>
      <c r="K12" s="98"/>
      <c r="L12" s="106"/>
      <c r="M12" s="98"/>
      <c r="N12" s="98"/>
      <c r="O12" s="104">
        <f t="shared" ref="O12:O76" si="2">SUM(L12:M12)</f>
        <v>0</v>
      </c>
      <c r="P12" s="99">
        <f t="shared" ref="P12:P76" si="3">SUM(D12,J12,O12)</f>
        <v>36</v>
      </c>
      <c r="Q12" s="100">
        <f t="shared" ref="Q12:Q15" si="4">IF(SUM(D12:O12)=0,"",$Q$8+P12/(SUMIF(D12:O12,"&lt;&gt;",$D$8:$O$8)-SUMIF(D12:O12,"=E",$D$8:$O$8)))</f>
        <v>0.24324324324324326</v>
      </c>
      <c r="R12" s="101" t="str">
        <f t="shared" ref="R12:R76" si="5">IF(P12&gt;89,"A",IF(P12&gt;79,"B",IF(P12&gt;69,"C",IF(P12&gt;59,"D",IF(P12&gt;49,"E",IF(P12&gt;1,"F",IF(P12=0,"")))))))</f>
        <v>F</v>
      </c>
    </row>
    <row r="13" spans="1:20" s="102" customFormat="1" ht="15" x14ac:dyDescent="0.25">
      <c r="A13" s="96">
        <f t="shared" ca="1" si="1"/>
        <v>3</v>
      </c>
      <c r="B13" s="97" t="str">
        <f ca="1">IF(displayID,INDEX(ID!$C$10:$C$317,Gradebook!A13),INDEX(ID!$B$10:$B$317,Gradebook!A13))</f>
        <v>Šakić Vladana</v>
      </c>
      <c r="C13" s="103" t="s">
        <v>239</v>
      </c>
      <c r="D13" s="98">
        <v>0</v>
      </c>
      <c r="E13" s="98"/>
      <c r="F13" s="98"/>
      <c r="G13" s="106">
        <v>0</v>
      </c>
      <c r="H13" s="98"/>
      <c r="I13" s="98"/>
      <c r="J13" s="105">
        <v>12</v>
      </c>
      <c r="K13" s="98"/>
      <c r="L13" s="106"/>
      <c r="M13" s="98"/>
      <c r="N13" s="98"/>
      <c r="O13" s="104">
        <f t="shared" ref="O13" si="6">SUM(L13:M13)</f>
        <v>0</v>
      </c>
      <c r="P13" s="99">
        <f t="shared" ref="P13" si="7">SUM(D13,J13,O13)</f>
        <v>12</v>
      </c>
      <c r="Q13" s="100">
        <f t="shared" si="4"/>
        <v>8.1081081081081086E-2</v>
      </c>
      <c r="R13" s="101" t="str">
        <f t="shared" ref="R13" si="8">IF(P13&gt;89,"A",IF(P13&gt;79,"B",IF(P13&gt;69,"C",IF(P13&gt;59,"D",IF(P13&gt;49,"E",IF(P13&gt;1,"F",IF(P13=0,"")))))))</f>
        <v>F</v>
      </c>
    </row>
    <row r="14" spans="1:20" s="102" customFormat="1" ht="15" x14ac:dyDescent="0.25">
      <c r="A14" s="96">
        <f t="shared" ca="1" si="1"/>
        <v>4</v>
      </c>
      <c r="B14" s="97" t="str">
        <f ca="1">IF(displayID,INDEX(ID!$C$10:$C$317,Gradebook!A14),INDEX(ID!$B$10:$B$317,Gradebook!A14))</f>
        <v>Šekularac Ana</v>
      </c>
      <c r="C14" s="103" t="s">
        <v>161</v>
      </c>
      <c r="D14" s="98">
        <v>0</v>
      </c>
      <c r="E14" s="98"/>
      <c r="F14" s="98"/>
      <c r="G14" s="106">
        <v>12</v>
      </c>
      <c r="H14" s="98"/>
      <c r="I14" s="98"/>
      <c r="J14" s="105">
        <f t="shared" ref="J14:J75" si="9">SUM(G14:H14)+0+0+0</f>
        <v>12</v>
      </c>
      <c r="K14" s="98"/>
      <c r="L14" s="106"/>
      <c r="M14" s="98"/>
      <c r="N14" s="98"/>
      <c r="O14" s="104">
        <f t="shared" si="2"/>
        <v>0</v>
      </c>
      <c r="P14" s="99">
        <f t="shared" si="3"/>
        <v>12</v>
      </c>
      <c r="Q14" s="100">
        <f t="shared" si="4"/>
        <v>8.1081081081081086E-2</v>
      </c>
      <c r="R14" s="101" t="str">
        <f t="shared" si="5"/>
        <v>F</v>
      </c>
    </row>
    <row r="15" spans="1:20" s="102" customFormat="1" ht="15" x14ac:dyDescent="0.25">
      <c r="A15" s="96">
        <f t="shared" ca="1" si="1"/>
        <v>5</v>
      </c>
      <c r="B15" s="97" t="str">
        <f ca="1">IF(displayID,INDEX(ID!$C$10:$C$317,Gradebook!A15),INDEX(ID!$B$10:$B$317,Gradebook!A15))</f>
        <v>Merdović Milika</v>
      </c>
      <c r="C15" s="103" t="s">
        <v>162</v>
      </c>
      <c r="D15" s="98">
        <v>0</v>
      </c>
      <c r="E15" s="98"/>
      <c r="F15" s="98"/>
      <c r="G15" s="106">
        <v>8</v>
      </c>
      <c r="H15" s="98"/>
      <c r="I15" s="98"/>
      <c r="J15" s="105">
        <v>24</v>
      </c>
      <c r="K15" s="98"/>
      <c r="L15" s="106"/>
      <c r="M15" s="98"/>
      <c r="N15" s="98"/>
      <c r="O15" s="104">
        <f t="shared" si="2"/>
        <v>0</v>
      </c>
      <c r="P15" s="99">
        <f t="shared" si="3"/>
        <v>24</v>
      </c>
      <c r="Q15" s="100">
        <f t="shared" si="4"/>
        <v>0.16216216216216217</v>
      </c>
      <c r="R15" s="101" t="str">
        <f t="shared" si="5"/>
        <v>F</v>
      </c>
    </row>
    <row r="16" spans="1:20" s="102" customFormat="1" ht="15" x14ac:dyDescent="0.25">
      <c r="A16" s="96">
        <f t="shared" ca="1" si="1"/>
        <v>6</v>
      </c>
      <c r="B16" s="97" t="str">
        <f ca="1">IF(displayID,INDEX(ID!$C$10:$C$317,Gradebook!A16),INDEX(ID!$B$10:$B$317,Gradebook!A16))</f>
        <v>Agić Semir</v>
      </c>
      <c r="C16" s="103" t="s">
        <v>163</v>
      </c>
      <c r="D16" s="98">
        <v>0</v>
      </c>
      <c r="E16" s="98"/>
      <c r="F16" s="98"/>
      <c r="G16" s="106">
        <v>8</v>
      </c>
      <c r="H16" s="98"/>
      <c r="I16" s="98"/>
      <c r="J16" s="105">
        <v>12</v>
      </c>
      <c r="K16" s="98"/>
      <c r="L16" s="106"/>
      <c r="M16" s="98"/>
      <c r="N16" s="98"/>
      <c r="O16" s="104">
        <f t="shared" si="2"/>
        <v>0</v>
      </c>
      <c r="P16" s="99">
        <f t="shared" si="3"/>
        <v>12</v>
      </c>
      <c r="Q16" s="100">
        <f t="shared" ref="Q16:Q21" si="10">IF(SUM(D16:O16)=0,"",$Q$8+P16/(SUMIF(D16:O16,"&lt;&gt;",$D$8:$O$8)-SUMIF(D16:O16,"=E",$D$8:$O$8)))</f>
        <v>8.1081081081081086E-2</v>
      </c>
      <c r="R16" s="101" t="str">
        <f t="shared" si="5"/>
        <v>F</v>
      </c>
    </row>
    <row r="17" spans="1:18" s="102" customFormat="1" ht="15" x14ac:dyDescent="0.25">
      <c r="A17" s="96">
        <f t="shared" ca="1" si="1"/>
        <v>7</v>
      </c>
      <c r="B17" s="97" t="str">
        <f ca="1">IF(displayID,INDEX(ID!$C$10:$C$317,Gradebook!A17),INDEX(ID!$B$10:$B$317,Gradebook!A17))</f>
        <v>Raković Stefan</v>
      </c>
      <c r="C17" s="103" t="s">
        <v>164</v>
      </c>
      <c r="D17" s="98">
        <v>0</v>
      </c>
      <c r="E17" s="98"/>
      <c r="F17" s="98"/>
      <c r="G17" s="106">
        <v>8</v>
      </c>
      <c r="H17" s="98"/>
      <c r="I17" s="98"/>
      <c r="J17" s="105">
        <v>16</v>
      </c>
      <c r="K17" s="98"/>
      <c r="L17" s="106"/>
      <c r="M17" s="98"/>
      <c r="N17" s="98"/>
      <c r="O17" s="104">
        <f t="shared" si="2"/>
        <v>0</v>
      </c>
      <c r="P17" s="99">
        <f t="shared" si="3"/>
        <v>16</v>
      </c>
      <c r="Q17" s="100">
        <f t="shared" si="10"/>
        <v>0.10810810810810811</v>
      </c>
      <c r="R17" s="101" t="str">
        <f t="shared" si="5"/>
        <v>F</v>
      </c>
    </row>
    <row r="18" spans="1:18" s="102" customFormat="1" ht="15" x14ac:dyDescent="0.25">
      <c r="A18" s="96">
        <f t="shared" ca="1" si="1"/>
        <v>8</v>
      </c>
      <c r="B18" s="97" t="str">
        <f ca="1">IF(displayID,INDEX(ID!$C$10:$C$317,Gradebook!A18),INDEX(ID!$B$10:$B$317,Gradebook!A18))</f>
        <v>Drašković Ana</v>
      </c>
      <c r="C18" s="103" t="s">
        <v>165</v>
      </c>
      <c r="D18" s="98">
        <v>0</v>
      </c>
      <c r="E18" s="98"/>
      <c r="F18" s="98"/>
      <c r="G18" s="106"/>
      <c r="H18" s="98"/>
      <c r="I18" s="98"/>
      <c r="J18" s="105">
        <v>4</v>
      </c>
      <c r="K18" s="98"/>
      <c r="L18" s="106"/>
      <c r="M18" s="98"/>
      <c r="N18" s="98"/>
      <c r="O18" s="104">
        <f t="shared" si="2"/>
        <v>0</v>
      </c>
      <c r="P18" s="99">
        <f t="shared" si="3"/>
        <v>4</v>
      </c>
      <c r="Q18" s="100">
        <f t="shared" si="10"/>
        <v>0.04</v>
      </c>
      <c r="R18" s="101" t="str">
        <f t="shared" si="5"/>
        <v>F</v>
      </c>
    </row>
    <row r="19" spans="1:18" s="102" customFormat="1" ht="15" x14ac:dyDescent="0.25">
      <c r="A19" s="96">
        <f t="shared" ca="1" si="1"/>
        <v>9</v>
      </c>
      <c r="B19" s="97" t="str">
        <f ca="1">IF(displayID,INDEX(ID!$C$10:$C$317,Gradebook!A19),INDEX(ID!$B$10:$B$317,Gradebook!A19))</f>
        <v>Ojdanić Jelena</v>
      </c>
      <c r="C19" s="103" t="s">
        <v>166</v>
      </c>
      <c r="D19" s="98">
        <v>0</v>
      </c>
      <c r="E19" s="98"/>
      <c r="F19" s="98"/>
      <c r="G19" s="106">
        <v>16</v>
      </c>
      <c r="H19" s="98"/>
      <c r="I19" s="98"/>
      <c r="J19" s="105">
        <f t="shared" si="9"/>
        <v>16</v>
      </c>
      <c r="K19" s="98"/>
      <c r="L19" s="106"/>
      <c r="M19" s="98"/>
      <c r="N19" s="98"/>
      <c r="O19" s="104">
        <f t="shared" si="2"/>
        <v>0</v>
      </c>
      <c r="P19" s="99">
        <f t="shared" si="3"/>
        <v>16</v>
      </c>
      <c r="Q19" s="100">
        <f t="shared" si="10"/>
        <v>0.10810810810810811</v>
      </c>
      <c r="R19" s="101" t="str">
        <f t="shared" si="5"/>
        <v>F</v>
      </c>
    </row>
    <row r="20" spans="1:18" s="102" customFormat="1" ht="15" x14ac:dyDescent="0.25">
      <c r="A20" s="96">
        <f t="shared" ca="1" si="1"/>
        <v>10</v>
      </c>
      <c r="B20" s="97" t="str">
        <f ca="1">IF(displayID,INDEX(ID!$C$10:$C$317,Gradebook!A20),INDEX(ID!$B$10:$B$317,Gradebook!A20))</f>
        <v>Popović Sanja</v>
      </c>
      <c r="C20" s="103" t="s">
        <v>167</v>
      </c>
      <c r="D20" s="98">
        <v>0</v>
      </c>
      <c r="E20" s="98"/>
      <c r="F20" s="98"/>
      <c r="G20" s="106">
        <v>16</v>
      </c>
      <c r="H20" s="98"/>
      <c r="I20" s="98"/>
      <c r="J20" s="105">
        <v>36</v>
      </c>
      <c r="K20" s="98"/>
      <c r="L20" s="106"/>
      <c r="M20" s="98"/>
      <c r="N20" s="98"/>
      <c r="O20" s="104">
        <f t="shared" si="2"/>
        <v>0</v>
      </c>
      <c r="P20" s="99">
        <f t="shared" si="3"/>
        <v>36</v>
      </c>
      <c r="Q20" s="100">
        <f t="shared" si="10"/>
        <v>0.24324324324324326</v>
      </c>
      <c r="R20" s="101" t="str">
        <f t="shared" si="5"/>
        <v>F</v>
      </c>
    </row>
    <row r="21" spans="1:18" s="102" customFormat="1" ht="15" x14ac:dyDescent="0.25">
      <c r="A21" s="96">
        <f t="shared" ca="1" si="1"/>
        <v>11</v>
      </c>
      <c r="B21" s="97" t="str">
        <f ca="1">IF(displayID,INDEX(ID!$C$10:$C$317,Gradebook!A21),INDEX(ID!$B$10:$B$317,Gradebook!A21))</f>
        <v>Lakićević Vladana</v>
      </c>
      <c r="C21" s="103" t="s">
        <v>168</v>
      </c>
      <c r="D21" s="98">
        <v>0</v>
      </c>
      <c r="E21" s="98"/>
      <c r="F21" s="98"/>
      <c r="G21" s="106">
        <v>0</v>
      </c>
      <c r="H21" s="98"/>
      <c r="I21" s="98"/>
      <c r="J21" s="105">
        <v>16</v>
      </c>
      <c r="K21" s="98"/>
      <c r="L21" s="106"/>
      <c r="M21" s="98"/>
      <c r="N21" s="98"/>
      <c r="O21" s="104">
        <f t="shared" si="2"/>
        <v>0</v>
      </c>
      <c r="P21" s="99">
        <f t="shared" si="3"/>
        <v>16</v>
      </c>
      <c r="Q21" s="100">
        <f t="shared" si="10"/>
        <v>0.10810810810810811</v>
      </c>
      <c r="R21" s="101" t="str">
        <f t="shared" si="5"/>
        <v>F</v>
      </c>
    </row>
    <row r="22" spans="1:18" s="102" customFormat="1" ht="15" x14ac:dyDescent="0.25">
      <c r="A22" s="96">
        <f t="shared" ca="1" si="1"/>
        <v>12</v>
      </c>
      <c r="B22" s="97" t="str">
        <f ca="1">IF(displayID,INDEX(ID!$C$10:$C$317,Gradebook!A22),INDEX(ID!$B$10:$B$317,Gradebook!A22))</f>
        <v>Kovačević Simona</v>
      </c>
      <c r="C22" s="103" t="s">
        <v>169</v>
      </c>
      <c r="D22" s="98">
        <v>0</v>
      </c>
      <c r="E22" s="98"/>
      <c r="F22" s="98"/>
      <c r="G22" s="106">
        <v>4</v>
      </c>
      <c r="H22" s="98"/>
      <c r="I22" s="98"/>
      <c r="J22" s="105">
        <v>28</v>
      </c>
      <c r="K22" s="98"/>
      <c r="L22" s="106"/>
      <c r="M22" s="98"/>
      <c r="N22" s="98"/>
      <c r="O22" s="104">
        <f t="shared" si="2"/>
        <v>0</v>
      </c>
      <c r="P22" s="99">
        <f t="shared" si="3"/>
        <v>28</v>
      </c>
      <c r="Q22" s="100">
        <f t="shared" ref="Q22:Q44" si="11">IF(SUM(D22:O22)=0,"",$Q$8+P22/(SUMIF(D22:O22,"&lt;&gt;",$D$8:$O$8)-SUMIF(D22:O22,"=E",$D$8:$O$8)))</f>
        <v>0.1891891891891892</v>
      </c>
      <c r="R22" s="101" t="str">
        <f t="shared" si="5"/>
        <v>F</v>
      </c>
    </row>
    <row r="23" spans="1:18" s="102" customFormat="1" ht="15" x14ac:dyDescent="0.25">
      <c r="A23" s="96">
        <f t="shared" ca="1" si="1"/>
        <v>13</v>
      </c>
      <c r="B23" s="97" t="str">
        <f ca="1">IF(displayID,INDEX(ID!$C$10:$C$317,Gradebook!A23),INDEX(ID!$B$10:$B$317,Gradebook!A23))</f>
        <v>Kalić Belma</v>
      </c>
      <c r="C23" s="103" t="s">
        <v>170</v>
      </c>
      <c r="D23" s="98">
        <v>0</v>
      </c>
      <c r="E23" s="98"/>
      <c r="F23" s="98"/>
      <c r="G23" s="106"/>
      <c r="H23" s="98"/>
      <c r="I23" s="98"/>
      <c r="J23" s="105">
        <f t="shared" si="9"/>
        <v>0</v>
      </c>
      <c r="K23" s="98"/>
      <c r="L23" s="106"/>
      <c r="M23" s="98"/>
      <c r="N23" s="98"/>
      <c r="O23" s="104">
        <f t="shared" si="2"/>
        <v>0</v>
      </c>
      <c r="P23" s="99">
        <f t="shared" si="3"/>
        <v>0</v>
      </c>
      <c r="Q23" s="100" t="str">
        <f t="shared" si="11"/>
        <v/>
      </c>
      <c r="R23" s="101" t="str">
        <f t="shared" si="5"/>
        <v/>
      </c>
    </row>
    <row r="24" spans="1:18" s="102" customFormat="1" ht="15" x14ac:dyDescent="0.25">
      <c r="A24" s="96">
        <f t="shared" ca="1" si="1"/>
        <v>14</v>
      </c>
      <c r="B24" s="97" t="str">
        <f ca="1">IF(displayID,INDEX(ID!$C$10:$C$317,Gradebook!A24),INDEX(ID!$B$10:$B$317,Gradebook!A24))</f>
        <v>Krgović Tijana</v>
      </c>
      <c r="C24" s="103" t="s">
        <v>171</v>
      </c>
      <c r="D24" s="98">
        <v>0</v>
      </c>
      <c r="E24" s="98"/>
      <c r="F24" s="98"/>
      <c r="G24" s="106">
        <v>16</v>
      </c>
      <c r="H24" s="98"/>
      <c r="I24" s="98"/>
      <c r="J24" s="105">
        <v>20</v>
      </c>
      <c r="K24" s="98"/>
      <c r="L24" s="106"/>
      <c r="M24" s="98"/>
      <c r="N24" s="98"/>
      <c r="O24" s="104">
        <f t="shared" si="2"/>
        <v>0</v>
      </c>
      <c r="P24" s="99">
        <f t="shared" si="3"/>
        <v>20</v>
      </c>
      <c r="Q24" s="100">
        <f t="shared" si="11"/>
        <v>0.13513513513513514</v>
      </c>
      <c r="R24" s="101" t="str">
        <f t="shared" si="5"/>
        <v>F</v>
      </c>
    </row>
    <row r="25" spans="1:18" s="102" customFormat="1" ht="15" x14ac:dyDescent="0.25">
      <c r="A25" s="96">
        <f t="shared" ca="1" si="1"/>
        <v>15</v>
      </c>
      <c r="B25" s="97" t="str">
        <f ca="1">IF(displayID,INDEX(ID!$C$10:$C$317,Gradebook!A25),INDEX(ID!$B$10:$B$317,Gradebook!A25))</f>
        <v>Vuković Marija</v>
      </c>
      <c r="C25" s="103" t="s">
        <v>172</v>
      </c>
      <c r="D25" s="98">
        <v>0</v>
      </c>
      <c r="E25" s="98"/>
      <c r="F25" s="98"/>
      <c r="G25" s="106"/>
      <c r="H25" s="98"/>
      <c r="I25" s="98"/>
      <c r="J25" s="105">
        <f t="shared" si="9"/>
        <v>0</v>
      </c>
      <c r="K25" s="98"/>
      <c r="L25" s="106"/>
      <c r="M25" s="98"/>
      <c r="N25" s="98"/>
      <c r="O25" s="104">
        <f t="shared" si="2"/>
        <v>0</v>
      </c>
      <c r="P25" s="99">
        <f t="shared" si="3"/>
        <v>0</v>
      </c>
      <c r="Q25" s="100" t="str">
        <f t="shared" si="11"/>
        <v/>
      </c>
      <c r="R25" s="101" t="str">
        <f t="shared" si="5"/>
        <v/>
      </c>
    </row>
    <row r="26" spans="1:18" s="102" customFormat="1" ht="15" x14ac:dyDescent="0.25">
      <c r="A26" s="96">
        <f t="shared" ca="1" si="1"/>
        <v>16</v>
      </c>
      <c r="B26" s="97" t="str">
        <f ca="1">IF(displayID,INDEX(ID!$C$10:$C$317,Gradebook!A26),INDEX(ID!$B$10:$B$317,Gradebook!A26))</f>
        <v>Konatar Ljubo</v>
      </c>
      <c r="C26" s="103" t="s">
        <v>173</v>
      </c>
      <c r="D26" s="98">
        <v>0</v>
      </c>
      <c r="E26" s="98"/>
      <c r="F26" s="98"/>
      <c r="G26" s="106">
        <v>8</v>
      </c>
      <c r="H26" s="98"/>
      <c r="I26" s="98"/>
      <c r="J26" s="105">
        <v>20</v>
      </c>
      <c r="K26" s="98"/>
      <c r="L26" s="106"/>
      <c r="M26" s="98"/>
      <c r="N26" s="98"/>
      <c r="O26" s="104">
        <f t="shared" si="2"/>
        <v>0</v>
      </c>
      <c r="P26" s="99">
        <f t="shared" si="3"/>
        <v>20</v>
      </c>
      <c r="Q26" s="100">
        <f t="shared" si="11"/>
        <v>0.13513513513513514</v>
      </c>
      <c r="R26" s="101" t="str">
        <f t="shared" si="5"/>
        <v>F</v>
      </c>
    </row>
    <row r="27" spans="1:18" s="102" customFormat="1" ht="15" x14ac:dyDescent="0.25">
      <c r="A27" s="96">
        <f t="shared" ca="1" si="1"/>
        <v>17</v>
      </c>
      <c r="B27" s="97" t="str">
        <f ca="1">IF(displayID,INDEX(ID!$C$10:$C$317,Gradebook!A27),INDEX(ID!$B$10:$B$317,Gradebook!A27))</f>
        <v>Brajović Anja</v>
      </c>
      <c r="C27" s="103" t="s">
        <v>174</v>
      </c>
      <c r="D27" s="98">
        <v>0</v>
      </c>
      <c r="E27" s="98"/>
      <c r="F27" s="98"/>
      <c r="G27" s="106">
        <v>4</v>
      </c>
      <c r="H27" s="98"/>
      <c r="I27" s="98"/>
      <c r="J27" s="105">
        <v>16</v>
      </c>
      <c r="K27" s="98"/>
      <c r="L27" s="106"/>
      <c r="M27" s="98"/>
      <c r="N27" s="98"/>
      <c r="O27" s="104">
        <f t="shared" si="2"/>
        <v>0</v>
      </c>
      <c r="P27" s="99">
        <f t="shared" si="3"/>
        <v>16</v>
      </c>
      <c r="Q27" s="100">
        <f t="shared" si="11"/>
        <v>0.10810810810810811</v>
      </c>
      <c r="R27" s="101" t="str">
        <f t="shared" si="5"/>
        <v>F</v>
      </c>
    </row>
    <row r="28" spans="1:18" s="102" customFormat="1" ht="15" x14ac:dyDescent="0.25">
      <c r="A28" s="96">
        <f t="shared" ca="1" si="1"/>
        <v>18</v>
      </c>
      <c r="B28" s="97" t="str">
        <f ca="1">IF(displayID,INDEX(ID!$C$10:$C$317,Gradebook!A28),INDEX(ID!$B$10:$B$317,Gradebook!A28))</f>
        <v>Kecojević Tijana</v>
      </c>
      <c r="C28" s="103" t="s">
        <v>175</v>
      </c>
      <c r="D28" s="98">
        <v>0</v>
      </c>
      <c r="E28" s="98"/>
      <c r="F28" s="98"/>
      <c r="G28" s="106"/>
      <c r="H28" s="98"/>
      <c r="I28" s="98"/>
      <c r="J28" s="105">
        <v>16</v>
      </c>
      <c r="K28" s="98"/>
      <c r="L28" s="106"/>
      <c r="M28" s="98"/>
      <c r="N28" s="98"/>
      <c r="O28" s="104">
        <f t="shared" si="2"/>
        <v>0</v>
      </c>
      <c r="P28" s="99">
        <f t="shared" si="3"/>
        <v>16</v>
      </c>
      <c r="Q28" s="100">
        <f t="shared" si="11"/>
        <v>0.16</v>
      </c>
      <c r="R28" s="101" t="str">
        <f t="shared" si="5"/>
        <v>F</v>
      </c>
    </row>
    <row r="29" spans="1:18" s="102" customFormat="1" ht="15" x14ac:dyDescent="0.25">
      <c r="A29" s="96">
        <f t="shared" ca="1" si="1"/>
        <v>19</v>
      </c>
      <c r="B29" s="97" t="str">
        <f ca="1">IF(displayID,INDEX(ID!$C$10:$C$317,Gradebook!A29),INDEX(ID!$B$10:$B$317,Gradebook!A29))</f>
        <v>Badnjar Tatjana</v>
      </c>
      <c r="C29" s="103" t="s">
        <v>176</v>
      </c>
      <c r="D29" s="98">
        <v>0</v>
      </c>
      <c r="E29" s="98"/>
      <c r="F29" s="98"/>
      <c r="G29" s="106">
        <v>12</v>
      </c>
      <c r="H29" s="98"/>
      <c r="I29" s="98"/>
      <c r="J29" s="105">
        <f t="shared" si="9"/>
        <v>12</v>
      </c>
      <c r="K29" s="98"/>
      <c r="L29" s="106"/>
      <c r="M29" s="98"/>
      <c r="N29" s="98"/>
      <c r="O29" s="104">
        <f t="shared" si="2"/>
        <v>0</v>
      </c>
      <c r="P29" s="99">
        <f t="shared" si="3"/>
        <v>12</v>
      </c>
      <c r="Q29" s="100">
        <f t="shared" si="11"/>
        <v>8.1081081081081086E-2</v>
      </c>
      <c r="R29" s="101" t="str">
        <f t="shared" si="5"/>
        <v>F</v>
      </c>
    </row>
    <row r="30" spans="1:18" s="102" customFormat="1" ht="15" x14ac:dyDescent="0.25">
      <c r="A30" s="96">
        <f t="shared" ca="1" si="1"/>
        <v>20</v>
      </c>
      <c r="B30" s="97" t="str">
        <f ca="1">IF(displayID,INDEX(ID!$C$10:$C$317,Gradebook!A30),INDEX(ID!$B$10:$B$317,Gradebook!A30))</f>
        <v>Osmajić Marija</v>
      </c>
      <c r="C30" s="103" t="s">
        <v>177</v>
      </c>
      <c r="D30" s="98">
        <v>0</v>
      </c>
      <c r="E30" s="98"/>
      <c r="F30" s="98"/>
      <c r="G30" s="106">
        <v>8</v>
      </c>
      <c r="H30" s="98"/>
      <c r="I30" s="98"/>
      <c r="J30" s="105">
        <f t="shared" si="9"/>
        <v>8</v>
      </c>
      <c r="K30" s="98"/>
      <c r="L30" s="106"/>
      <c r="M30" s="98"/>
      <c r="N30" s="98"/>
      <c r="O30" s="104">
        <f t="shared" si="2"/>
        <v>0</v>
      </c>
      <c r="P30" s="99">
        <f t="shared" si="3"/>
        <v>8</v>
      </c>
      <c r="Q30" s="100">
        <f t="shared" si="11"/>
        <v>5.4054054054054057E-2</v>
      </c>
      <c r="R30" s="101" t="str">
        <f t="shared" si="5"/>
        <v>F</v>
      </c>
    </row>
    <row r="31" spans="1:18" s="102" customFormat="1" ht="15" x14ac:dyDescent="0.25">
      <c r="A31" s="96">
        <f t="shared" ca="1" si="1"/>
        <v>21</v>
      </c>
      <c r="B31" s="97" t="str">
        <f ca="1">IF(displayID,INDEX(ID!$C$10:$C$317,Gradebook!A31),INDEX(ID!$B$10:$B$317,Gradebook!A31))</f>
        <v>Ćeranić Milorad</v>
      </c>
      <c r="C31" s="103" t="s">
        <v>178</v>
      </c>
      <c r="D31" s="98">
        <v>0</v>
      </c>
      <c r="E31" s="98"/>
      <c r="F31" s="98"/>
      <c r="G31" s="106">
        <v>28</v>
      </c>
      <c r="H31" s="98"/>
      <c r="I31" s="98"/>
      <c r="J31" s="105">
        <f t="shared" si="9"/>
        <v>28</v>
      </c>
      <c r="K31" s="98"/>
      <c r="L31" s="106"/>
      <c r="M31" s="98"/>
      <c r="N31" s="98"/>
      <c r="O31" s="104">
        <f t="shared" si="2"/>
        <v>0</v>
      </c>
      <c r="P31" s="99">
        <f t="shared" si="3"/>
        <v>28</v>
      </c>
      <c r="Q31" s="100">
        <f t="shared" si="11"/>
        <v>0.1891891891891892</v>
      </c>
      <c r="R31" s="101" t="str">
        <f t="shared" si="5"/>
        <v>F</v>
      </c>
    </row>
    <row r="32" spans="1:18" s="102" customFormat="1" ht="15" x14ac:dyDescent="0.25">
      <c r="A32" s="96">
        <f t="shared" ca="1" si="1"/>
        <v>22</v>
      </c>
      <c r="B32" s="97" t="str">
        <f ca="1">IF(displayID,INDEX(ID!$C$10:$C$317,Gradebook!A32),INDEX(ID!$B$10:$B$317,Gradebook!A32))</f>
        <v>Medić Siniša</v>
      </c>
      <c r="C32" s="103" t="s">
        <v>179</v>
      </c>
      <c r="D32" s="98">
        <v>0</v>
      </c>
      <c r="E32" s="98"/>
      <c r="F32" s="98"/>
      <c r="G32" s="106">
        <v>20</v>
      </c>
      <c r="H32" s="98"/>
      <c r="I32" s="98"/>
      <c r="J32" s="105">
        <v>36</v>
      </c>
      <c r="K32" s="98"/>
      <c r="L32" s="106"/>
      <c r="M32" s="98"/>
      <c r="N32" s="98"/>
      <c r="O32" s="104">
        <f t="shared" si="2"/>
        <v>0</v>
      </c>
      <c r="P32" s="99">
        <f t="shared" si="3"/>
        <v>36</v>
      </c>
      <c r="Q32" s="100">
        <f t="shared" si="11"/>
        <v>0.24324324324324326</v>
      </c>
      <c r="R32" s="101" t="str">
        <f t="shared" si="5"/>
        <v>F</v>
      </c>
    </row>
    <row r="33" spans="1:18" s="102" customFormat="1" ht="15" x14ac:dyDescent="0.25">
      <c r="A33" s="96">
        <f t="shared" ca="1" si="1"/>
        <v>23</v>
      </c>
      <c r="B33" s="97" t="str">
        <f ca="1">IF(displayID,INDEX(ID!$C$10:$C$317,Gradebook!A33),INDEX(ID!$B$10:$B$317,Gradebook!A33))</f>
        <v>Laković Branislav</v>
      </c>
      <c r="C33" s="103" t="s">
        <v>68</v>
      </c>
      <c r="D33" s="98">
        <v>0</v>
      </c>
      <c r="E33" s="98"/>
      <c r="F33" s="98"/>
      <c r="G33" s="106">
        <v>28</v>
      </c>
      <c r="H33" s="98"/>
      <c r="I33" s="98"/>
      <c r="J33" s="105">
        <f t="shared" si="9"/>
        <v>28</v>
      </c>
      <c r="K33" s="98"/>
      <c r="L33" s="106"/>
      <c r="M33" s="98"/>
      <c r="N33" s="98"/>
      <c r="O33" s="104">
        <f t="shared" si="2"/>
        <v>0</v>
      </c>
      <c r="P33" s="99">
        <f t="shared" si="3"/>
        <v>28</v>
      </c>
      <c r="Q33" s="100">
        <f t="shared" si="11"/>
        <v>0.1891891891891892</v>
      </c>
      <c r="R33" s="101" t="str">
        <f t="shared" si="5"/>
        <v>F</v>
      </c>
    </row>
    <row r="34" spans="1:18" s="102" customFormat="1" ht="15" x14ac:dyDescent="0.25">
      <c r="A34" s="96">
        <f t="shared" ca="1" si="1"/>
        <v>24</v>
      </c>
      <c r="B34" s="97" t="str">
        <f ca="1">IF(displayID,INDEX(ID!$C$10:$C$317,Gradebook!A34),INDEX(ID!$B$10:$B$317,Gradebook!A34))</f>
        <v>Đuretić Aleksandar</v>
      </c>
      <c r="C34" s="103" t="s">
        <v>180</v>
      </c>
      <c r="D34" s="98">
        <v>0</v>
      </c>
      <c r="E34" s="98"/>
      <c r="F34" s="98"/>
      <c r="G34" s="106">
        <v>12</v>
      </c>
      <c r="H34" s="98"/>
      <c r="I34" s="98"/>
      <c r="J34" s="105">
        <v>36</v>
      </c>
      <c r="K34" s="98"/>
      <c r="L34" s="106"/>
      <c r="M34" s="98"/>
      <c r="N34" s="98"/>
      <c r="O34" s="104">
        <f t="shared" si="2"/>
        <v>0</v>
      </c>
      <c r="P34" s="99">
        <f t="shared" si="3"/>
        <v>36</v>
      </c>
      <c r="Q34" s="100">
        <f t="shared" si="11"/>
        <v>0.24324324324324326</v>
      </c>
      <c r="R34" s="101" t="str">
        <f t="shared" si="5"/>
        <v>F</v>
      </c>
    </row>
    <row r="35" spans="1:18" s="102" customFormat="1" ht="15" x14ac:dyDescent="0.25">
      <c r="A35" s="96">
        <f t="shared" ca="1" si="1"/>
        <v>25</v>
      </c>
      <c r="B35" s="97" t="str">
        <f ca="1">IF(displayID,INDEX(ID!$C$10:$C$317,Gradebook!A35),INDEX(ID!$B$10:$B$317,Gradebook!A35))</f>
        <v>Radević Dušan</v>
      </c>
      <c r="C35" s="103" t="s">
        <v>76</v>
      </c>
      <c r="D35" s="98">
        <v>0</v>
      </c>
      <c r="E35" s="98"/>
      <c r="F35" s="98"/>
      <c r="G35" s="106"/>
      <c r="H35" s="98"/>
      <c r="I35" s="98"/>
      <c r="J35" s="105">
        <v>32</v>
      </c>
      <c r="K35" s="98"/>
      <c r="L35" s="106"/>
      <c r="M35" s="98"/>
      <c r="N35" s="98"/>
      <c r="O35" s="104">
        <f t="shared" si="2"/>
        <v>0</v>
      </c>
      <c r="P35" s="99">
        <f t="shared" si="3"/>
        <v>32</v>
      </c>
      <c r="Q35" s="100">
        <f t="shared" si="11"/>
        <v>0.32</v>
      </c>
      <c r="R35" s="101" t="str">
        <f t="shared" si="5"/>
        <v>F</v>
      </c>
    </row>
    <row r="36" spans="1:18" s="102" customFormat="1" ht="15" x14ac:dyDescent="0.25">
      <c r="A36" s="96">
        <f t="shared" ref="A36:A56" ca="1" si="12">OFFSET(A36,-1,0,1,1)+1</f>
        <v>26</v>
      </c>
      <c r="B36" s="97" t="str">
        <f ca="1">IF(displayID,INDEX(ID!$C$10:$C$317,Gradebook!A36),INDEX(ID!$B$10:$B$317,Gradebook!A36))</f>
        <v>Delić Amar</v>
      </c>
      <c r="C36" s="103" t="s">
        <v>181</v>
      </c>
      <c r="D36" s="98">
        <v>0</v>
      </c>
      <c r="E36" s="98"/>
      <c r="F36" s="98"/>
      <c r="G36" s="106"/>
      <c r="H36" s="98"/>
      <c r="I36" s="98"/>
      <c r="J36" s="105">
        <v>24</v>
      </c>
      <c r="K36" s="98"/>
      <c r="L36" s="106"/>
      <c r="M36" s="98"/>
      <c r="N36" s="98"/>
      <c r="O36" s="104">
        <f t="shared" si="2"/>
        <v>0</v>
      </c>
      <c r="P36" s="99">
        <f t="shared" si="3"/>
        <v>24</v>
      </c>
      <c r="Q36" s="100">
        <f t="shared" si="11"/>
        <v>0.24</v>
      </c>
      <c r="R36" s="101" t="str">
        <f t="shared" si="5"/>
        <v>F</v>
      </c>
    </row>
    <row r="37" spans="1:18" s="102" customFormat="1" ht="15" x14ac:dyDescent="0.25">
      <c r="A37" s="96">
        <f t="shared" ca="1" si="12"/>
        <v>27</v>
      </c>
      <c r="B37" s="97" t="str">
        <f ca="1">IF(displayID,INDEX(ID!$C$10:$C$317,Gradebook!A37),INDEX(ID!$B$10:$B$317,Gradebook!A37))</f>
        <v>Krivokapić Luka</v>
      </c>
      <c r="C37" s="103" t="s">
        <v>182</v>
      </c>
      <c r="D37" s="98">
        <v>0</v>
      </c>
      <c r="E37" s="98"/>
      <c r="F37" s="98"/>
      <c r="G37" s="106"/>
      <c r="H37" s="98"/>
      <c r="I37" s="98"/>
      <c r="J37" s="105">
        <f t="shared" si="9"/>
        <v>0</v>
      </c>
      <c r="K37" s="98"/>
      <c r="L37" s="106"/>
      <c r="M37" s="98"/>
      <c r="N37" s="98"/>
      <c r="O37" s="104">
        <f t="shared" si="2"/>
        <v>0</v>
      </c>
      <c r="P37" s="99">
        <f t="shared" si="3"/>
        <v>0</v>
      </c>
      <c r="Q37" s="100" t="str">
        <f t="shared" si="11"/>
        <v/>
      </c>
      <c r="R37" s="101" t="str">
        <f t="shared" si="5"/>
        <v/>
      </c>
    </row>
    <row r="38" spans="1:18" s="102" customFormat="1" ht="15" x14ac:dyDescent="0.25">
      <c r="A38" s="96">
        <f t="shared" ca="1" si="12"/>
        <v>28</v>
      </c>
      <c r="B38" s="97" t="str">
        <f ca="1">IF(displayID,INDEX(ID!$C$10:$C$317,Gradebook!A38),INDEX(ID!$B$10:$B$317,Gradebook!A38))</f>
        <v>Đuratović Magdalena</v>
      </c>
      <c r="C38" s="103" t="s">
        <v>183</v>
      </c>
      <c r="D38" s="98">
        <v>0</v>
      </c>
      <c r="E38" s="98"/>
      <c r="F38" s="98"/>
      <c r="G38" s="106"/>
      <c r="H38" s="98"/>
      <c r="I38" s="98"/>
      <c r="J38" s="105">
        <v>36</v>
      </c>
      <c r="K38" s="98"/>
      <c r="L38" s="106"/>
      <c r="M38" s="98"/>
      <c r="N38" s="98"/>
      <c r="O38" s="104">
        <f t="shared" si="2"/>
        <v>0</v>
      </c>
      <c r="P38" s="99">
        <f t="shared" si="3"/>
        <v>36</v>
      </c>
      <c r="Q38" s="100">
        <f t="shared" si="11"/>
        <v>0.36</v>
      </c>
      <c r="R38" s="101" t="str">
        <f t="shared" si="5"/>
        <v>F</v>
      </c>
    </row>
    <row r="39" spans="1:18" s="102" customFormat="1" ht="15" x14ac:dyDescent="0.25">
      <c r="A39" s="96">
        <f t="shared" ca="1" si="12"/>
        <v>29</v>
      </c>
      <c r="B39" s="97" t="str">
        <f ca="1">IF(displayID,INDEX(ID!$C$10:$C$317,Gradebook!A39),INDEX(ID!$B$10:$B$317,Gradebook!A39))</f>
        <v>Vuković Jelena</v>
      </c>
      <c r="C39" s="103" t="s">
        <v>78</v>
      </c>
      <c r="D39" s="98">
        <v>0</v>
      </c>
      <c r="E39" s="98"/>
      <c r="F39" s="98"/>
      <c r="G39" s="106">
        <v>4</v>
      </c>
      <c r="H39" s="98"/>
      <c r="I39" s="98"/>
      <c r="J39" s="105">
        <v>32</v>
      </c>
      <c r="K39" s="98"/>
      <c r="L39" s="106"/>
      <c r="M39" s="98"/>
      <c r="N39" s="98"/>
      <c r="O39" s="104">
        <f t="shared" si="2"/>
        <v>0</v>
      </c>
      <c r="P39" s="99">
        <f t="shared" si="3"/>
        <v>32</v>
      </c>
      <c r="Q39" s="100">
        <f t="shared" si="11"/>
        <v>0.21621621621621623</v>
      </c>
      <c r="R39" s="101" t="str">
        <f t="shared" si="5"/>
        <v>F</v>
      </c>
    </row>
    <row r="40" spans="1:18" s="102" customFormat="1" ht="15" x14ac:dyDescent="0.25">
      <c r="A40" s="96">
        <f t="shared" ca="1" si="12"/>
        <v>30</v>
      </c>
      <c r="B40" s="97" t="str">
        <f ca="1">IF(displayID,INDEX(ID!$C$10:$C$317,Gradebook!A40),INDEX(ID!$B$10:$B$317,Gradebook!A40))</f>
        <v>Marojević Obrad</v>
      </c>
      <c r="C40" s="103" t="s">
        <v>184</v>
      </c>
      <c r="D40" s="98">
        <v>0</v>
      </c>
      <c r="E40" s="98"/>
      <c r="F40" s="98"/>
      <c r="G40" s="106">
        <v>4</v>
      </c>
      <c r="H40" s="98"/>
      <c r="I40" s="98"/>
      <c r="J40" s="105">
        <v>12</v>
      </c>
      <c r="K40" s="98"/>
      <c r="L40" s="106"/>
      <c r="M40" s="98"/>
      <c r="N40" s="98"/>
      <c r="O40" s="104">
        <f t="shared" si="2"/>
        <v>0</v>
      </c>
      <c r="P40" s="99">
        <f t="shared" si="3"/>
        <v>12</v>
      </c>
      <c r="Q40" s="100">
        <f t="shared" si="11"/>
        <v>8.1081081081081086E-2</v>
      </c>
      <c r="R40" s="101" t="str">
        <f t="shared" si="5"/>
        <v>F</v>
      </c>
    </row>
    <row r="41" spans="1:18" s="102" customFormat="1" ht="15" x14ac:dyDescent="0.25">
      <c r="A41" s="96">
        <f t="shared" ca="1" si="12"/>
        <v>31</v>
      </c>
      <c r="B41" s="97" t="str">
        <f ca="1">IF(displayID,INDEX(ID!$C$10:$C$317,Gradebook!A41),INDEX(ID!$B$10:$B$317,Gradebook!A41))</f>
        <v>Šilojević Lazar</v>
      </c>
      <c r="C41" s="103" t="s">
        <v>80</v>
      </c>
      <c r="D41" s="98">
        <v>0</v>
      </c>
      <c r="E41" s="98"/>
      <c r="F41" s="98"/>
      <c r="G41" s="106">
        <v>8</v>
      </c>
      <c r="H41" s="98"/>
      <c r="I41" s="98"/>
      <c r="J41" s="105">
        <v>28</v>
      </c>
      <c r="K41" s="98"/>
      <c r="L41" s="106"/>
      <c r="M41" s="98"/>
      <c r="N41" s="98"/>
      <c r="O41" s="104">
        <f t="shared" si="2"/>
        <v>0</v>
      </c>
      <c r="P41" s="99">
        <f t="shared" si="3"/>
        <v>28</v>
      </c>
      <c r="Q41" s="100">
        <f t="shared" si="11"/>
        <v>0.1891891891891892</v>
      </c>
      <c r="R41" s="101" t="str">
        <f t="shared" si="5"/>
        <v>F</v>
      </c>
    </row>
    <row r="42" spans="1:18" s="102" customFormat="1" ht="15" x14ac:dyDescent="0.25">
      <c r="A42" s="96">
        <f t="shared" ca="1" si="12"/>
        <v>32</v>
      </c>
      <c r="B42" s="97" t="str">
        <f ca="1">IF(displayID,INDEX(ID!$C$10:$C$317,Gradebook!A42),INDEX(ID!$B$10:$B$317,Gradebook!A42))</f>
        <v>Zečević Ivan</v>
      </c>
      <c r="C42" s="103" t="s">
        <v>185</v>
      </c>
      <c r="D42" s="98">
        <v>0</v>
      </c>
      <c r="E42" s="98"/>
      <c r="F42" s="98"/>
      <c r="G42" s="106"/>
      <c r="H42" s="98"/>
      <c r="I42" s="98"/>
      <c r="J42" s="105">
        <f t="shared" si="9"/>
        <v>0</v>
      </c>
      <c r="K42" s="98"/>
      <c r="L42" s="106"/>
      <c r="M42" s="98"/>
      <c r="N42" s="98"/>
      <c r="O42" s="104">
        <f t="shared" si="2"/>
        <v>0</v>
      </c>
      <c r="P42" s="99">
        <f t="shared" si="3"/>
        <v>0</v>
      </c>
      <c r="Q42" s="100" t="str">
        <f t="shared" si="11"/>
        <v/>
      </c>
      <c r="R42" s="101" t="str">
        <f t="shared" si="5"/>
        <v/>
      </c>
    </row>
    <row r="43" spans="1:18" s="102" customFormat="1" ht="15" x14ac:dyDescent="0.25">
      <c r="A43" s="96">
        <f t="shared" ca="1" si="12"/>
        <v>33</v>
      </c>
      <c r="B43" s="97" t="str">
        <f ca="1">IF(displayID,INDEX(ID!$C$10:$C$317,Gradebook!A43),INDEX(ID!$B$10:$B$317,Gradebook!A43))</f>
        <v>Đukić Jovana</v>
      </c>
      <c r="C43" s="103" t="s">
        <v>186</v>
      </c>
      <c r="D43" s="98">
        <v>0</v>
      </c>
      <c r="E43" s="98"/>
      <c r="F43" s="98"/>
      <c r="G43" s="106">
        <v>12</v>
      </c>
      <c r="H43" s="98"/>
      <c r="I43" s="98"/>
      <c r="J43" s="105">
        <v>16</v>
      </c>
      <c r="K43" s="98"/>
      <c r="L43" s="106"/>
      <c r="M43" s="98"/>
      <c r="N43" s="98"/>
      <c r="O43" s="104">
        <f t="shared" si="2"/>
        <v>0</v>
      </c>
      <c r="P43" s="99">
        <f t="shared" si="3"/>
        <v>16</v>
      </c>
      <c r="Q43" s="100">
        <f t="shared" si="11"/>
        <v>0.10810810810810811</v>
      </c>
      <c r="R43" s="101" t="str">
        <f t="shared" si="5"/>
        <v>F</v>
      </c>
    </row>
    <row r="44" spans="1:18" s="102" customFormat="1" ht="15" x14ac:dyDescent="0.25">
      <c r="A44" s="96">
        <f t="shared" ca="1" si="12"/>
        <v>34</v>
      </c>
      <c r="B44" s="97" t="str">
        <f ca="1">IF(displayID,INDEX(ID!$C$10:$C$317,Gradebook!A44),INDEX(ID!$B$10:$B$317,Gradebook!A44))</f>
        <v>Radović Nikolina</v>
      </c>
      <c r="C44" s="103" t="s">
        <v>187</v>
      </c>
      <c r="D44" s="98">
        <v>0</v>
      </c>
      <c r="E44" s="98"/>
      <c r="F44" s="98"/>
      <c r="G44" s="106">
        <v>8</v>
      </c>
      <c r="H44" s="98"/>
      <c r="I44" s="98"/>
      <c r="J44" s="105">
        <f t="shared" si="9"/>
        <v>8</v>
      </c>
      <c r="K44" s="98"/>
      <c r="L44" s="106"/>
      <c r="M44" s="98"/>
      <c r="N44" s="98"/>
      <c r="O44" s="104">
        <f t="shared" si="2"/>
        <v>0</v>
      </c>
      <c r="P44" s="99">
        <f t="shared" si="3"/>
        <v>8</v>
      </c>
      <c r="Q44" s="100">
        <f t="shared" si="11"/>
        <v>5.4054054054054057E-2</v>
      </c>
      <c r="R44" s="101" t="str">
        <f t="shared" si="5"/>
        <v>F</v>
      </c>
    </row>
    <row r="45" spans="1:18" s="102" customFormat="1" ht="15" x14ac:dyDescent="0.25">
      <c r="A45" s="96">
        <f t="shared" ca="1" si="12"/>
        <v>35</v>
      </c>
      <c r="B45" s="97" t="str">
        <f ca="1">IF(displayID,INDEX(ID!$C$10:$C$317,Gradebook!A45),INDEX(ID!$B$10:$B$317,Gradebook!A45))</f>
        <v>Vidaković Miro</v>
      </c>
      <c r="C45" s="103" t="s">
        <v>188</v>
      </c>
      <c r="D45" s="98">
        <v>0</v>
      </c>
      <c r="E45" s="98"/>
      <c r="F45" s="98"/>
      <c r="G45" s="106"/>
      <c r="H45" s="98"/>
      <c r="I45" s="98"/>
      <c r="J45" s="105">
        <v>8</v>
      </c>
      <c r="K45" s="98"/>
      <c r="L45" s="106"/>
      <c r="M45" s="98"/>
      <c r="N45" s="98"/>
      <c r="O45" s="104">
        <f t="shared" si="2"/>
        <v>0</v>
      </c>
      <c r="P45" s="99">
        <f t="shared" si="3"/>
        <v>8</v>
      </c>
      <c r="Q45" s="100">
        <f t="shared" ref="Q45:Q48" si="13">IF(SUM(D45:O45)=0,"",$Q$8+P45/(SUMIF(D45:O45,"&lt;&gt;",$D$8:$O$8)-SUMIF(D45:O45,"=E",$D$8:$O$8)))</f>
        <v>0.08</v>
      </c>
      <c r="R45" s="101" t="str">
        <f t="shared" si="5"/>
        <v>F</v>
      </c>
    </row>
    <row r="46" spans="1:18" s="102" customFormat="1" ht="15" x14ac:dyDescent="0.25">
      <c r="A46" s="96">
        <f t="shared" ca="1" si="12"/>
        <v>36</v>
      </c>
      <c r="B46" s="97" t="str">
        <f ca="1">IF(displayID,INDEX(ID!$C$10:$C$317,Gradebook!A46),INDEX(ID!$B$10:$B$317,Gradebook!A46))</f>
        <v>Mrdak Nikolina</v>
      </c>
      <c r="C46" s="103" t="s">
        <v>189</v>
      </c>
      <c r="D46" s="98">
        <v>0</v>
      </c>
      <c r="E46" s="98"/>
      <c r="F46" s="98"/>
      <c r="G46" s="106"/>
      <c r="H46" s="98"/>
      <c r="I46" s="98"/>
      <c r="J46" s="105">
        <f t="shared" si="9"/>
        <v>0</v>
      </c>
      <c r="K46" s="98"/>
      <c r="L46" s="106"/>
      <c r="M46" s="98"/>
      <c r="N46" s="98"/>
      <c r="O46" s="104">
        <f t="shared" si="2"/>
        <v>0</v>
      </c>
      <c r="P46" s="99">
        <f t="shared" si="3"/>
        <v>0</v>
      </c>
      <c r="Q46" s="100" t="str">
        <f t="shared" si="13"/>
        <v/>
      </c>
      <c r="R46" s="101" t="str">
        <f t="shared" si="5"/>
        <v/>
      </c>
    </row>
    <row r="47" spans="1:18" s="102" customFormat="1" ht="15" x14ac:dyDescent="0.25">
      <c r="A47" s="96">
        <f t="shared" ca="1" si="12"/>
        <v>37</v>
      </c>
      <c r="B47" s="97" t="str">
        <f ca="1">IF(displayID,INDEX(ID!$C$10:$C$317,Gradebook!A47),INDEX(ID!$B$10:$B$317,Gradebook!A47))</f>
        <v>Baćović Mihailo</v>
      </c>
      <c r="C47" s="103" t="s">
        <v>190</v>
      </c>
      <c r="D47" s="98">
        <v>0</v>
      </c>
      <c r="E47" s="98"/>
      <c r="F47" s="98"/>
      <c r="G47" s="106">
        <v>12</v>
      </c>
      <c r="H47" s="98"/>
      <c r="I47" s="98"/>
      <c r="J47" s="105">
        <v>44</v>
      </c>
      <c r="K47" s="98"/>
      <c r="L47" s="106"/>
      <c r="M47" s="98"/>
      <c r="N47" s="98"/>
      <c r="O47" s="104">
        <f t="shared" si="2"/>
        <v>0</v>
      </c>
      <c r="P47" s="99">
        <f t="shared" si="3"/>
        <v>44</v>
      </c>
      <c r="Q47" s="100">
        <f t="shared" si="13"/>
        <v>0.29729729729729731</v>
      </c>
      <c r="R47" s="101" t="str">
        <f t="shared" si="5"/>
        <v>F</v>
      </c>
    </row>
    <row r="48" spans="1:18" s="102" customFormat="1" ht="15" x14ac:dyDescent="0.25">
      <c r="A48" s="96">
        <f t="shared" ca="1" si="12"/>
        <v>38</v>
      </c>
      <c r="B48" s="97" t="str">
        <f ca="1">IF(displayID,INDEX(ID!$C$10:$C$317,Gradebook!A48),INDEX(ID!$B$10:$B$317,Gradebook!A48))</f>
        <v>Kadić Milena</v>
      </c>
      <c r="C48" s="103" t="s">
        <v>191</v>
      </c>
      <c r="D48" s="98">
        <v>0</v>
      </c>
      <c r="E48" s="98"/>
      <c r="F48" s="98"/>
      <c r="G48" s="106"/>
      <c r="H48" s="98"/>
      <c r="I48" s="98"/>
      <c r="J48" s="105">
        <v>20</v>
      </c>
      <c r="K48" s="98"/>
      <c r="L48" s="106"/>
      <c r="M48" s="98"/>
      <c r="N48" s="98"/>
      <c r="O48" s="104">
        <f t="shared" si="2"/>
        <v>0</v>
      </c>
      <c r="P48" s="99">
        <f t="shared" si="3"/>
        <v>20</v>
      </c>
      <c r="Q48" s="100">
        <f t="shared" si="13"/>
        <v>0.2</v>
      </c>
      <c r="R48" s="101" t="str">
        <f t="shared" si="5"/>
        <v>F</v>
      </c>
    </row>
    <row r="49" spans="1:18" s="102" customFormat="1" ht="15" x14ac:dyDescent="0.25">
      <c r="A49" s="96">
        <f t="shared" ca="1" si="12"/>
        <v>39</v>
      </c>
      <c r="B49" s="97" t="str">
        <f ca="1">IF(displayID,INDEX(ID!$C$10:$C$317,Gradebook!A49),INDEX(ID!$B$10:$B$317,Gradebook!A49))</f>
        <v>Stevanović Jovan</v>
      </c>
      <c r="C49" s="103" t="s">
        <v>84</v>
      </c>
      <c r="D49" s="98">
        <v>0</v>
      </c>
      <c r="E49" s="98"/>
      <c r="F49" s="98"/>
      <c r="G49" s="106">
        <v>4</v>
      </c>
      <c r="H49" s="98"/>
      <c r="I49" s="98"/>
      <c r="J49" s="105">
        <v>20</v>
      </c>
      <c r="K49" s="98"/>
      <c r="L49" s="106"/>
      <c r="M49" s="98"/>
      <c r="N49" s="98"/>
      <c r="O49" s="104">
        <f t="shared" si="2"/>
        <v>0</v>
      </c>
      <c r="P49" s="99">
        <f t="shared" si="3"/>
        <v>20</v>
      </c>
      <c r="Q49" s="100">
        <f t="shared" ref="Q49:Q54" si="14">IF(SUM(D49:O49)=0,"",$Q$8+P49/(SUMIF(D49:O49,"&lt;&gt;",$D$8:$O$8)-SUMIF(D49:O49,"=E",$D$8:$O$8)))</f>
        <v>0.13513513513513514</v>
      </c>
      <c r="R49" s="101" t="str">
        <f t="shared" si="5"/>
        <v>F</v>
      </c>
    </row>
    <row r="50" spans="1:18" s="102" customFormat="1" ht="15" x14ac:dyDescent="0.25">
      <c r="A50" s="96">
        <f t="shared" ca="1" si="12"/>
        <v>40</v>
      </c>
      <c r="B50" s="97" t="str">
        <f ca="1">IF(displayID,INDEX(ID!$C$10:$C$317,Gradebook!A50),INDEX(ID!$B$10:$B$317,Gradebook!A50))</f>
        <v>Račić Stefan</v>
      </c>
      <c r="C50" s="103" t="s">
        <v>192</v>
      </c>
      <c r="D50" s="98">
        <v>0</v>
      </c>
      <c r="E50" s="98"/>
      <c r="F50" s="98"/>
      <c r="G50" s="106"/>
      <c r="H50" s="98"/>
      <c r="I50" s="98"/>
      <c r="J50" s="105">
        <v>4</v>
      </c>
      <c r="K50" s="98"/>
      <c r="L50" s="106"/>
      <c r="M50" s="98"/>
      <c r="N50" s="98"/>
      <c r="O50" s="104">
        <f t="shared" si="2"/>
        <v>0</v>
      </c>
      <c r="P50" s="99">
        <f t="shared" si="3"/>
        <v>4</v>
      </c>
      <c r="Q50" s="100">
        <f t="shared" si="14"/>
        <v>0.04</v>
      </c>
      <c r="R50" s="101" t="str">
        <f t="shared" si="5"/>
        <v>F</v>
      </c>
    </row>
    <row r="51" spans="1:18" s="102" customFormat="1" ht="15" x14ac:dyDescent="0.25">
      <c r="A51" s="96">
        <f t="shared" ca="1" si="12"/>
        <v>41</v>
      </c>
      <c r="B51" s="97" t="str">
        <f ca="1">IF(displayID,INDEX(ID!$C$10:$C$317,Gradebook!A51),INDEX(ID!$B$10:$B$317,Gradebook!A51))</f>
        <v>Medenica Boško</v>
      </c>
      <c r="C51" s="103" t="s">
        <v>193</v>
      </c>
      <c r="D51" s="98">
        <v>0</v>
      </c>
      <c r="E51" s="98"/>
      <c r="F51" s="98"/>
      <c r="G51" s="106">
        <v>4</v>
      </c>
      <c r="H51" s="98"/>
      <c r="I51" s="98"/>
      <c r="J51" s="105">
        <f t="shared" si="9"/>
        <v>4</v>
      </c>
      <c r="K51" s="98"/>
      <c r="L51" s="106"/>
      <c r="M51" s="98"/>
      <c r="N51" s="98"/>
      <c r="O51" s="104">
        <f t="shared" si="2"/>
        <v>0</v>
      </c>
      <c r="P51" s="99">
        <f t="shared" si="3"/>
        <v>4</v>
      </c>
      <c r="Q51" s="100">
        <f t="shared" si="14"/>
        <v>2.7027027027027029E-2</v>
      </c>
      <c r="R51" s="101" t="str">
        <f t="shared" si="5"/>
        <v>F</v>
      </c>
    </row>
    <row r="52" spans="1:18" s="102" customFormat="1" ht="15" x14ac:dyDescent="0.25">
      <c r="A52" s="96">
        <f t="shared" ca="1" si="12"/>
        <v>42</v>
      </c>
      <c r="B52" s="97" t="str">
        <f ca="1">IF(displayID,INDEX(ID!$C$10:$C$317,Gradebook!A52),INDEX(ID!$B$10:$B$317,Gradebook!A52))</f>
        <v>Medojević Duško</v>
      </c>
      <c r="C52" s="103" t="s">
        <v>194</v>
      </c>
      <c r="D52" s="98">
        <v>0</v>
      </c>
      <c r="E52" s="98"/>
      <c r="F52" s="98"/>
      <c r="G52" s="106">
        <v>20</v>
      </c>
      <c r="H52" s="98"/>
      <c r="I52" s="98"/>
      <c r="J52" s="105">
        <v>44</v>
      </c>
      <c r="K52" s="98"/>
      <c r="L52" s="106"/>
      <c r="M52" s="98"/>
      <c r="N52" s="98"/>
      <c r="O52" s="104">
        <f t="shared" si="2"/>
        <v>0</v>
      </c>
      <c r="P52" s="99">
        <f t="shared" si="3"/>
        <v>44</v>
      </c>
      <c r="Q52" s="100">
        <f t="shared" si="14"/>
        <v>0.29729729729729731</v>
      </c>
      <c r="R52" s="101" t="str">
        <f t="shared" si="5"/>
        <v>F</v>
      </c>
    </row>
    <row r="53" spans="1:18" s="102" customFormat="1" ht="15" x14ac:dyDescent="0.25">
      <c r="A53" s="96">
        <f t="shared" ca="1" si="12"/>
        <v>43</v>
      </c>
      <c r="B53" s="97" t="str">
        <f ca="1">IF(displayID,INDEX(ID!$C$10:$C$317,Gradebook!A53),INDEX(ID!$B$10:$B$317,Gradebook!A53))</f>
        <v>Knežević Miroslav</v>
      </c>
      <c r="C53" s="103" t="s">
        <v>195</v>
      </c>
      <c r="D53" s="98">
        <v>0</v>
      </c>
      <c r="E53" s="98"/>
      <c r="F53" s="98"/>
      <c r="G53" s="106"/>
      <c r="H53" s="98"/>
      <c r="I53" s="98"/>
      <c r="J53" s="105">
        <f t="shared" si="9"/>
        <v>0</v>
      </c>
      <c r="K53" s="98"/>
      <c r="L53" s="106"/>
      <c r="M53" s="98"/>
      <c r="N53" s="98"/>
      <c r="O53" s="104">
        <f t="shared" si="2"/>
        <v>0</v>
      </c>
      <c r="P53" s="99">
        <f t="shared" si="3"/>
        <v>0</v>
      </c>
      <c r="Q53" s="100" t="str">
        <f t="shared" si="14"/>
        <v/>
      </c>
      <c r="R53" s="101" t="str">
        <f t="shared" si="5"/>
        <v/>
      </c>
    </row>
    <row r="54" spans="1:18" s="102" customFormat="1" ht="15" x14ac:dyDescent="0.25">
      <c r="A54" s="96">
        <f t="shared" ca="1" si="12"/>
        <v>44</v>
      </c>
      <c r="B54" s="97" t="str">
        <f ca="1">IF(displayID,INDEX(ID!$C$10:$C$317,Gradebook!A54),INDEX(ID!$B$10:$B$317,Gradebook!A54))</f>
        <v>Popović Dalibor</v>
      </c>
      <c r="C54" s="103" t="s">
        <v>196</v>
      </c>
      <c r="D54" s="98">
        <v>0</v>
      </c>
      <c r="E54" s="98"/>
      <c r="F54" s="98"/>
      <c r="G54" s="106">
        <v>0</v>
      </c>
      <c r="H54" s="98"/>
      <c r="I54" s="98"/>
      <c r="J54" s="105">
        <f t="shared" si="9"/>
        <v>0</v>
      </c>
      <c r="K54" s="98"/>
      <c r="L54" s="106"/>
      <c r="M54" s="98"/>
      <c r="N54" s="98"/>
      <c r="O54" s="104">
        <f t="shared" si="2"/>
        <v>0</v>
      </c>
      <c r="P54" s="99">
        <f t="shared" si="3"/>
        <v>0</v>
      </c>
      <c r="Q54" s="100" t="str">
        <f t="shared" si="14"/>
        <v/>
      </c>
      <c r="R54" s="101" t="str">
        <f t="shared" si="5"/>
        <v/>
      </c>
    </row>
    <row r="55" spans="1:18" s="102" customFormat="1" ht="15" x14ac:dyDescent="0.25">
      <c r="A55" s="96">
        <f t="shared" ca="1" si="12"/>
        <v>45</v>
      </c>
      <c r="B55" s="97" t="str">
        <f ca="1">IF(displayID,INDEX(ID!$C$10:$C$317,Gradebook!A55),INDEX(ID!$B$10:$B$317,Gradebook!A55))</f>
        <v>Mitrović Biljana</v>
      </c>
      <c r="C55" s="103" t="s">
        <v>197</v>
      </c>
      <c r="D55" s="98">
        <v>0</v>
      </c>
      <c r="E55" s="98"/>
      <c r="F55" s="98"/>
      <c r="G55" s="106"/>
      <c r="H55" s="98"/>
      <c r="I55" s="98"/>
      <c r="J55" s="105">
        <v>16</v>
      </c>
      <c r="K55" s="98"/>
      <c r="L55" s="106"/>
      <c r="M55" s="98"/>
      <c r="N55" s="98"/>
      <c r="O55" s="104">
        <f t="shared" si="2"/>
        <v>0</v>
      </c>
      <c r="P55" s="99">
        <f t="shared" si="3"/>
        <v>16</v>
      </c>
      <c r="Q55" s="100">
        <f t="shared" ref="Q55:Q58" si="15">IF(SUM(D55:O55)=0,"",$Q$8+P55/(SUMIF(D55:O55,"&lt;&gt;",$D$8:$O$8)-SUMIF(D55:O55,"=E",$D$8:$O$8)))</f>
        <v>0.16</v>
      </c>
      <c r="R55" s="101" t="str">
        <f t="shared" si="5"/>
        <v>F</v>
      </c>
    </row>
    <row r="56" spans="1:18" s="102" customFormat="1" ht="15" x14ac:dyDescent="0.25">
      <c r="A56" s="96">
        <f t="shared" ca="1" si="12"/>
        <v>46</v>
      </c>
      <c r="B56" s="97" t="str">
        <f ca="1">IF(displayID,INDEX(ID!$C$10:$C$317,Gradebook!A56),INDEX(ID!$B$10:$B$317,Gradebook!A56))</f>
        <v>Gluščević Marko</v>
      </c>
      <c r="C56" s="103" t="s">
        <v>198</v>
      </c>
      <c r="D56" s="98">
        <v>0</v>
      </c>
      <c r="E56" s="98"/>
      <c r="F56" s="98"/>
      <c r="G56" s="106">
        <v>12</v>
      </c>
      <c r="H56" s="98"/>
      <c r="I56" s="98"/>
      <c r="J56" s="105">
        <v>32</v>
      </c>
      <c r="K56" s="98"/>
      <c r="L56" s="106"/>
      <c r="M56" s="98"/>
      <c r="N56" s="98"/>
      <c r="O56" s="104">
        <f t="shared" si="2"/>
        <v>0</v>
      </c>
      <c r="P56" s="99">
        <f t="shared" si="3"/>
        <v>32</v>
      </c>
      <c r="Q56" s="100">
        <f t="shared" si="15"/>
        <v>0.21621621621621623</v>
      </c>
      <c r="R56" s="101" t="str">
        <f t="shared" si="5"/>
        <v>F</v>
      </c>
    </row>
    <row r="57" spans="1:18" s="102" customFormat="1" ht="15" x14ac:dyDescent="0.25">
      <c r="A57" s="96">
        <f t="shared" ref="A57:A86" ca="1" si="16">OFFSET(A57,-1,0,1,1)+1</f>
        <v>47</v>
      </c>
      <c r="B57" s="97" t="str">
        <f ca="1">IF(displayID,INDEX(ID!$C$10:$C$317,Gradebook!A57),INDEX(ID!$B$10:$B$317,Gradebook!A57))</f>
        <v>Laković Svetozar</v>
      </c>
      <c r="C57" s="103" t="s">
        <v>199</v>
      </c>
      <c r="D57" s="98">
        <v>0</v>
      </c>
      <c r="E57" s="98"/>
      <c r="F57" s="98"/>
      <c r="G57" s="106"/>
      <c r="H57" s="98"/>
      <c r="I57" s="98"/>
      <c r="J57" s="105">
        <f t="shared" si="9"/>
        <v>0</v>
      </c>
      <c r="K57" s="98"/>
      <c r="L57" s="106"/>
      <c r="M57" s="98"/>
      <c r="N57" s="98"/>
      <c r="O57" s="104">
        <f t="shared" si="2"/>
        <v>0</v>
      </c>
      <c r="P57" s="99">
        <f t="shared" si="3"/>
        <v>0</v>
      </c>
      <c r="Q57" s="100" t="str">
        <f t="shared" si="15"/>
        <v/>
      </c>
      <c r="R57" s="101" t="str">
        <f t="shared" si="5"/>
        <v/>
      </c>
    </row>
    <row r="58" spans="1:18" s="102" customFormat="1" ht="15" x14ac:dyDescent="0.25">
      <c r="A58" s="96">
        <f t="shared" ca="1" si="16"/>
        <v>48</v>
      </c>
      <c r="B58" s="97" t="str">
        <f ca="1">IF(displayID,INDEX(ID!$C$10:$C$317,Gradebook!A58),INDEX(ID!$B$10:$B$317,Gradebook!A58))</f>
        <v>Rajković Srđan</v>
      </c>
      <c r="C58" s="103" t="s">
        <v>200</v>
      </c>
      <c r="D58" s="98">
        <v>0</v>
      </c>
      <c r="E58" s="98"/>
      <c r="F58" s="98"/>
      <c r="G58" s="106"/>
      <c r="H58" s="98"/>
      <c r="I58" s="98"/>
      <c r="J58" s="105">
        <f t="shared" si="9"/>
        <v>0</v>
      </c>
      <c r="K58" s="98"/>
      <c r="L58" s="106"/>
      <c r="M58" s="98"/>
      <c r="N58" s="98"/>
      <c r="O58" s="104">
        <f t="shared" si="2"/>
        <v>0</v>
      </c>
      <c r="P58" s="99">
        <f t="shared" si="3"/>
        <v>0</v>
      </c>
      <c r="Q58" s="100" t="str">
        <f t="shared" si="15"/>
        <v/>
      </c>
      <c r="R58" s="101" t="str">
        <f t="shared" si="5"/>
        <v/>
      </c>
    </row>
    <row r="59" spans="1:18" s="102" customFormat="1" ht="15" x14ac:dyDescent="0.25">
      <c r="A59" s="96">
        <f t="shared" ca="1" si="16"/>
        <v>49</v>
      </c>
      <c r="B59" s="97" t="str">
        <f ca="1">IF(displayID,INDEX(ID!$C$10:$C$317,Gradebook!A59),INDEX(ID!$B$10:$B$317,Gradebook!A59))</f>
        <v>Radulović Aleksandar</v>
      </c>
      <c r="C59" s="103" t="s">
        <v>201</v>
      </c>
      <c r="D59" s="98">
        <v>0</v>
      </c>
      <c r="E59" s="98"/>
      <c r="F59" s="98"/>
      <c r="G59" s="106"/>
      <c r="H59" s="98"/>
      <c r="I59" s="98"/>
      <c r="J59" s="105">
        <f t="shared" si="9"/>
        <v>0</v>
      </c>
      <c r="K59" s="98"/>
      <c r="L59" s="106"/>
      <c r="M59" s="98"/>
      <c r="N59" s="98"/>
      <c r="O59" s="104">
        <f t="shared" si="2"/>
        <v>0</v>
      </c>
      <c r="P59" s="99">
        <f t="shared" si="3"/>
        <v>0</v>
      </c>
      <c r="Q59" s="100" t="str">
        <f t="shared" ref="Q59" si="17">IF(SUM(D59:O59)=0,"",$Q$8+P59/(SUMIF(D59:O59,"&lt;&gt;",$D$8:$O$8)-SUMIF(D59:O59,"=E",$D$8:$O$8)))</f>
        <v/>
      </c>
      <c r="R59" s="101" t="str">
        <f t="shared" si="5"/>
        <v/>
      </c>
    </row>
    <row r="60" spans="1:18" s="102" customFormat="1" ht="15" x14ac:dyDescent="0.25">
      <c r="A60" s="96">
        <f t="shared" ca="1" si="16"/>
        <v>50</v>
      </c>
      <c r="B60" s="97" t="str">
        <f ca="1">IF(displayID,INDEX(ID!$C$10:$C$317,Gradebook!A60),INDEX(ID!$B$10:$B$317,Gradebook!A60))</f>
        <v>Mijatović Martina</v>
      </c>
      <c r="C60" s="103" t="s">
        <v>202</v>
      </c>
      <c r="D60" s="98">
        <v>0</v>
      </c>
      <c r="E60" s="98"/>
      <c r="F60" s="98"/>
      <c r="G60" s="106"/>
      <c r="H60" s="98"/>
      <c r="I60" s="98"/>
      <c r="J60" s="105">
        <f t="shared" si="9"/>
        <v>0</v>
      </c>
      <c r="K60" s="98"/>
      <c r="L60" s="106"/>
      <c r="M60" s="98"/>
      <c r="N60" s="98"/>
      <c r="O60" s="104">
        <f t="shared" si="2"/>
        <v>0</v>
      </c>
      <c r="P60" s="99">
        <f t="shared" si="3"/>
        <v>0</v>
      </c>
      <c r="Q60" s="100" t="str">
        <f t="shared" ref="Q60:Q75" si="18">IF(SUM(D60:O60)=0,"",$Q$8+P60/(SUMIF(D60:O60,"&lt;&gt;",$D$8:$O$8)-SUMIF(D60:O60,"=E",$D$8:$O$8)))</f>
        <v/>
      </c>
      <c r="R60" s="101" t="str">
        <f t="shared" si="5"/>
        <v/>
      </c>
    </row>
    <row r="61" spans="1:18" s="102" customFormat="1" ht="15" x14ac:dyDescent="0.25">
      <c r="A61" s="96">
        <f t="shared" ca="1" si="16"/>
        <v>51</v>
      </c>
      <c r="B61" s="97" t="str">
        <f ca="1">IF(displayID,INDEX(ID!$C$10:$C$317,Gradebook!A61),INDEX(ID!$B$10:$B$317,Gradebook!A61))</f>
        <v>Ćulafić Anđela</v>
      </c>
      <c r="C61" s="103" t="s">
        <v>203</v>
      </c>
      <c r="D61" s="98">
        <v>0</v>
      </c>
      <c r="E61" s="98"/>
      <c r="F61" s="98"/>
      <c r="G61" s="106">
        <v>4</v>
      </c>
      <c r="H61" s="98"/>
      <c r="I61" s="98"/>
      <c r="J61" s="105">
        <f t="shared" si="9"/>
        <v>4</v>
      </c>
      <c r="K61" s="98"/>
      <c r="L61" s="106"/>
      <c r="M61" s="98"/>
      <c r="N61" s="98"/>
      <c r="O61" s="104">
        <f t="shared" si="2"/>
        <v>0</v>
      </c>
      <c r="P61" s="99">
        <f t="shared" si="3"/>
        <v>4</v>
      </c>
      <c r="Q61" s="100">
        <f t="shared" si="18"/>
        <v>2.7027027027027029E-2</v>
      </c>
      <c r="R61" s="101" t="str">
        <f t="shared" si="5"/>
        <v>F</v>
      </c>
    </row>
    <row r="62" spans="1:18" s="102" customFormat="1" ht="15" x14ac:dyDescent="0.25">
      <c r="A62" s="96">
        <f t="shared" ca="1" si="16"/>
        <v>52</v>
      </c>
      <c r="B62" s="97" t="str">
        <f ca="1">IF(displayID,INDEX(ID!$C$10:$C$317,Gradebook!A62),INDEX(ID!$B$10:$B$317,Gradebook!A62))</f>
        <v>Kovačina Ivana</v>
      </c>
      <c r="C62" s="103" t="s">
        <v>204</v>
      </c>
      <c r="D62" s="98">
        <v>0</v>
      </c>
      <c r="E62" s="98"/>
      <c r="F62" s="98"/>
      <c r="G62" s="106"/>
      <c r="H62" s="98"/>
      <c r="I62" s="98"/>
      <c r="J62" s="105">
        <v>4</v>
      </c>
      <c r="K62" s="98"/>
      <c r="L62" s="106"/>
      <c r="M62" s="98"/>
      <c r="N62" s="98"/>
      <c r="O62" s="104">
        <f t="shared" si="2"/>
        <v>0</v>
      </c>
      <c r="P62" s="99">
        <f t="shared" si="3"/>
        <v>4</v>
      </c>
      <c r="Q62" s="100">
        <f t="shared" si="18"/>
        <v>0.04</v>
      </c>
      <c r="R62" s="101" t="str">
        <f t="shared" si="5"/>
        <v>F</v>
      </c>
    </row>
    <row r="63" spans="1:18" s="102" customFormat="1" ht="15" x14ac:dyDescent="0.25">
      <c r="A63" s="96">
        <f t="shared" ca="1" si="16"/>
        <v>53</v>
      </c>
      <c r="B63" s="97" t="str">
        <f ca="1">IF(displayID,INDEX(ID!$C$10:$C$317,Gradebook!A63),INDEX(ID!$B$10:$B$317,Gradebook!A63))</f>
        <v>Striković Milena</v>
      </c>
      <c r="C63" s="103" t="s">
        <v>86</v>
      </c>
      <c r="D63" s="98">
        <v>0</v>
      </c>
      <c r="E63" s="98"/>
      <c r="F63" s="98"/>
      <c r="G63" s="106">
        <v>20</v>
      </c>
      <c r="H63" s="98"/>
      <c r="I63" s="98"/>
      <c r="J63" s="105">
        <v>24</v>
      </c>
      <c r="K63" s="98"/>
      <c r="L63" s="106"/>
      <c r="M63" s="98"/>
      <c r="N63" s="98"/>
      <c r="O63" s="104">
        <f t="shared" si="2"/>
        <v>0</v>
      </c>
      <c r="P63" s="99">
        <f t="shared" si="3"/>
        <v>24</v>
      </c>
      <c r="Q63" s="100">
        <f t="shared" si="18"/>
        <v>0.16216216216216217</v>
      </c>
      <c r="R63" s="101" t="str">
        <f t="shared" si="5"/>
        <v>F</v>
      </c>
    </row>
    <row r="64" spans="1:18" s="102" customFormat="1" ht="15" x14ac:dyDescent="0.25">
      <c r="A64" s="96">
        <f t="shared" ca="1" si="16"/>
        <v>54</v>
      </c>
      <c r="B64" s="97" t="str">
        <f ca="1">IF(displayID,INDEX(ID!$C$10:$C$317,Gradebook!A64),INDEX(ID!$B$10:$B$317,Gradebook!A64))</f>
        <v>Hajrović Mejra</v>
      </c>
      <c r="C64" s="103" t="s">
        <v>38</v>
      </c>
      <c r="D64" s="98">
        <v>0</v>
      </c>
      <c r="E64" s="98"/>
      <c r="F64" s="98"/>
      <c r="G64" s="106"/>
      <c r="H64" s="98"/>
      <c r="I64" s="98"/>
      <c r="J64" s="105">
        <f t="shared" si="9"/>
        <v>0</v>
      </c>
      <c r="K64" s="98"/>
      <c r="L64" s="106"/>
      <c r="M64" s="98"/>
      <c r="N64" s="98"/>
      <c r="O64" s="104">
        <f t="shared" si="2"/>
        <v>0</v>
      </c>
      <c r="P64" s="99">
        <f t="shared" si="3"/>
        <v>0</v>
      </c>
      <c r="Q64" s="100" t="str">
        <f t="shared" si="18"/>
        <v/>
      </c>
      <c r="R64" s="101" t="str">
        <f t="shared" si="5"/>
        <v/>
      </c>
    </row>
    <row r="65" spans="1:18" s="102" customFormat="1" ht="15" x14ac:dyDescent="0.25">
      <c r="A65" s="96">
        <f t="shared" ca="1" si="16"/>
        <v>55</v>
      </c>
      <c r="B65" s="97" t="str">
        <f ca="1">IF(displayID,INDEX(ID!$C$10:$C$317,Gradebook!A65),INDEX(ID!$B$10:$B$317,Gradebook!A65))</f>
        <v>Živković Nina</v>
      </c>
      <c r="C65" s="103" t="s">
        <v>205</v>
      </c>
      <c r="D65" s="98">
        <v>0</v>
      </c>
      <c r="E65" s="98"/>
      <c r="F65" s="98"/>
      <c r="G65" s="106">
        <v>20</v>
      </c>
      <c r="H65" s="98"/>
      <c r="I65" s="98"/>
      <c r="J65" s="105">
        <v>32</v>
      </c>
      <c r="K65" s="98"/>
      <c r="L65" s="106"/>
      <c r="M65" s="98"/>
      <c r="N65" s="98"/>
      <c r="O65" s="104">
        <f t="shared" si="2"/>
        <v>0</v>
      </c>
      <c r="P65" s="99">
        <f t="shared" si="3"/>
        <v>32</v>
      </c>
      <c r="Q65" s="100">
        <f t="shared" si="18"/>
        <v>0.21621621621621623</v>
      </c>
      <c r="R65" s="101" t="str">
        <f t="shared" si="5"/>
        <v>F</v>
      </c>
    </row>
    <row r="66" spans="1:18" s="102" customFormat="1" ht="15" x14ac:dyDescent="0.25">
      <c r="A66" s="96">
        <f t="shared" ca="1" si="16"/>
        <v>56</v>
      </c>
      <c r="B66" s="97" t="str">
        <f ca="1">IF(displayID,INDEX(ID!$C$10:$C$317,Gradebook!A66),INDEX(ID!$B$10:$B$317,Gradebook!A66))</f>
        <v>Danilović Radivoje</v>
      </c>
      <c r="C66" s="103" t="s">
        <v>206</v>
      </c>
      <c r="D66" s="98">
        <v>0</v>
      </c>
      <c r="E66" s="98"/>
      <c r="F66" s="98"/>
      <c r="G66" s="106"/>
      <c r="H66" s="98"/>
      <c r="I66" s="98"/>
      <c r="J66" s="105">
        <v>32</v>
      </c>
      <c r="K66" s="98"/>
      <c r="L66" s="106"/>
      <c r="M66" s="98"/>
      <c r="N66" s="98"/>
      <c r="O66" s="104">
        <f t="shared" si="2"/>
        <v>0</v>
      </c>
      <c r="P66" s="99">
        <f t="shared" si="3"/>
        <v>32</v>
      </c>
      <c r="Q66" s="100">
        <f t="shared" si="18"/>
        <v>0.32</v>
      </c>
      <c r="R66" s="101" t="str">
        <f t="shared" si="5"/>
        <v>F</v>
      </c>
    </row>
    <row r="67" spans="1:18" s="102" customFormat="1" ht="15" x14ac:dyDescent="0.25">
      <c r="A67" s="96">
        <f t="shared" ca="1" si="16"/>
        <v>57</v>
      </c>
      <c r="B67" s="97" t="str">
        <f ca="1">IF(displayID,INDEX(ID!$C$10:$C$317,Gradebook!A67),INDEX(ID!$B$10:$B$317,Gradebook!A67))</f>
        <v>Pecić Kristina</v>
      </c>
      <c r="C67" s="103" t="s">
        <v>90</v>
      </c>
      <c r="D67" s="98">
        <v>0</v>
      </c>
      <c r="E67" s="98"/>
      <c r="F67" s="98"/>
      <c r="G67" s="106">
        <v>8</v>
      </c>
      <c r="H67" s="98"/>
      <c r="I67" s="98"/>
      <c r="J67" s="105">
        <f t="shared" si="9"/>
        <v>8</v>
      </c>
      <c r="K67" s="98"/>
      <c r="L67" s="106"/>
      <c r="M67" s="98"/>
      <c r="N67" s="98"/>
      <c r="O67" s="104">
        <f t="shared" si="2"/>
        <v>0</v>
      </c>
      <c r="P67" s="99">
        <f t="shared" si="3"/>
        <v>8</v>
      </c>
      <c r="Q67" s="100">
        <f t="shared" si="18"/>
        <v>5.4054054054054057E-2</v>
      </c>
      <c r="R67" s="101" t="str">
        <f t="shared" si="5"/>
        <v>F</v>
      </c>
    </row>
    <row r="68" spans="1:18" s="102" customFormat="1" ht="15" x14ac:dyDescent="0.25">
      <c r="A68" s="96">
        <f t="shared" ca="1" si="16"/>
        <v>58</v>
      </c>
      <c r="B68" s="97" t="str">
        <f ca="1">IF(displayID,INDEX(ID!$C$10:$C$317,Gradebook!A68),INDEX(ID!$B$10:$B$317,Gradebook!A68))</f>
        <v>Škrijelj Ermin</v>
      </c>
      <c r="C68" s="103" t="s">
        <v>92</v>
      </c>
      <c r="D68" s="98">
        <v>0</v>
      </c>
      <c r="E68" s="98"/>
      <c r="F68" s="98"/>
      <c r="G68" s="106">
        <v>20</v>
      </c>
      <c r="H68" s="98"/>
      <c r="I68" s="98"/>
      <c r="J68" s="105">
        <v>24</v>
      </c>
      <c r="K68" s="98"/>
      <c r="L68" s="106"/>
      <c r="M68" s="98"/>
      <c r="N68" s="98"/>
      <c r="O68" s="104">
        <f t="shared" si="2"/>
        <v>0</v>
      </c>
      <c r="P68" s="99">
        <f t="shared" si="3"/>
        <v>24</v>
      </c>
      <c r="Q68" s="100">
        <f t="shared" si="18"/>
        <v>0.16216216216216217</v>
      </c>
      <c r="R68" s="101" t="str">
        <f t="shared" si="5"/>
        <v>F</v>
      </c>
    </row>
    <row r="69" spans="1:18" s="102" customFormat="1" ht="15" x14ac:dyDescent="0.25">
      <c r="A69" s="96">
        <f t="shared" ca="1" si="16"/>
        <v>59</v>
      </c>
      <c r="B69" s="97" t="str">
        <f ca="1">IF(displayID,INDEX(ID!$C$10:$C$317,Gradebook!A69),INDEX(ID!$B$10:$B$317,Gradebook!A69))</f>
        <v>Šikmanović Ivan</v>
      </c>
      <c r="C69" s="103" t="s">
        <v>207</v>
      </c>
      <c r="D69" s="98">
        <v>0</v>
      </c>
      <c r="E69" s="98"/>
      <c r="F69" s="98"/>
      <c r="G69" s="106"/>
      <c r="H69" s="98"/>
      <c r="I69" s="98"/>
      <c r="J69" s="105">
        <f t="shared" si="9"/>
        <v>0</v>
      </c>
      <c r="K69" s="98"/>
      <c r="L69" s="106"/>
      <c r="M69" s="98"/>
      <c r="N69" s="98"/>
      <c r="O69" s="104">
        <f t="shared" si="2"/>
        <v>0</v>
      </c>
      <c r="P69" s="99">
        <f t="shared" si="3"/>
        <v>0</v>
      </c>
      <c r="Q69" s="100" t="str">
        <f t="shared" si="18"/>
        <v/>
      </c>
      <c r="R69" s="101" t="str">
        <f t="shared" si="5"/>
        <v/>
      </c>
    </row>
    <row r="70" spans="1:18" s="102" customFormat="1" ht="15" x14ac:dyDescent="0.25">
      <c r="A70" s="96">
        <f t="shared" ca="1" si="16"/>
        <v>60</v>
      </c>
      <c r="B70" s="97" t="str">
        <f ca="1">IF(displayID,INDEX(ID!$C$10:$C$317,Gradebook!A70),INDEX(ID!$B$10:$B$317,Gradebook!A70))</f>
        <v>Raičević Dara</v>
      </c>
      <c r="C70" s="103" t="s">
        <v>208</v>
      </c>
      <c r="D70" s="98">
        <v>0</v>
      </c>
      <c r="E70" s="98"/>
      <c r="F70" s="98"/>
      <c r="G70" s="106">
        <v>4</v>
      </c>
      <c r="H70" s="98"/>
      <c r="I70" s="98"/>
      <c r="J70" s="105">
        <v>36</v>
      </c>
      <c r="K70" s="98"/>
      <c r="L70" s="106"/>
      <c r="M70" s="98"/>
      <c r="N70" s="98"/>
      <c r="O70" s="104">
        <f t="shared" si="2"/>
        <v>0</v>
      </c>
      <c r="P70" s="99">
        <f t="shared" si="3"/>
        <v>36</v>
      </c>
      <c r="Q70" s="100">
        <f t="shared" si="18"/>
        <v>0.24324324324324326</v>
      </c>
      <c r="R70" s="101" t="str">
        <f t="shared" si="5"/>
        <v>F</v>
      </c>
    </row>
    <row r="71" spans="1:18" s="102" customFormat="1" ht="15" x14ac:dyDescent="0.25">
      <c r="A71" s="96">
        <f t="shared" ca="1" si="16"/>
        <v>61</v>
      </c>
      <c r="B71" s="97" t="str">
        <f ca="1">IF(displayID,INDEX(ID!$C$10:$C$317,Gradebook!A71),INDEX(ID!$B$10:$B$317,Gradebook!A71))</f>
        <v>Urdešić Iva</v>
      </c>
      <c r="C71" s="103" t="s">
        <v>209</v>
      </c>
      <c r="D71" s="98">
        <v>0</v>
      </c>
      <c r="E71" s="98"/>
      <c r="F71" s="98"/>
      <c r="G71" s="106">
        <v>8</v>
      </c>
      <c r="H71" s="98"/>
      <c r="I71" s="98"/>
      <c r="J71" s="105">
        <v>12</v>
      </c>
      <c r="K71" s="98"/>
      <c r="L71" s="106"/>
      <c r="M71" s="98"/>
      <c r="N71" s="98"/>
      <c r="O71" s="104">
        <f t="shared" si="2"/>
        <v>0</v>
      </c>
      <c r="P71" s="99">
        <f t="shared" si="3"/>
        <v>12</v>
      </c>
      <c r="Q71" s="100">
        <f t="shared" si="18"/>
        <v>8.1081081081081086E-2</v>
      </c>
      <c r="R71" s="101" t="str">
        <f t="shared" si="5"/>
        <v>F</v>
      </c>
    </row>
    <row r="72" spans="1:18" s="102" customFormat="1" ht="15" x14ac:dyDescent="0.25">
      <c r="A72" s="96">
        <f t="shared" ca="1" si="16"/>
        <v>62</v>
      </c>
      <c r="B72" s="97" t="str">
        <f ca="1">IF(displayID,INDEX(ID!$C$10:$C$317,Gradebook!A72),INDEX(ID!$B$10:$B$317,Gradebook!A72))</f>
        <v>Kandić Milutin</v>
      </c>
      <c r="C72" s="103" t="s">
        <v>69</v>
      </c>
      <c r="D72" s="98">
        <v>0</v>
      </c>
      <c r="E72" s="98"/>
      <c r="F72" s="98"/>
      <c r="G72" s="106"/>
      <c r="H72" s="98"/>
      <c r="I72" s="98"/>
      <c r="J72" s="105">
        <f t="shared" si="9"/>
        <v>0</v>
      </c>
      <c r="K72" s="98"/>
      <c r="L72" s="106"/>
      <c r="M72" s="98"/>
      <c r="N72" s="98"/>
      <c r="O72" s="104">
        <f t="shared" si="2"/>
        <v>0</v>
      </c>
      <c r="P72" s="99">
        <f t="shared" si="3"/>
        <v>0</v>
      </c>
      <c r="Q72" s="100" t="str">
        <f t="shared" si="18"/>
        <v/>
      </c>
      <c r="R72" s="101" t="str">
        <f t="shared" si="5"/>
        <v/>
      </c>
    </row>
    <row r="73" spans="1:18" s="102" customFormat="1" ht="15" customHeight="1" x14ac:dyDescent="0.25">
      <c r="A73" s="96">
        <f t="shared" ca="1" si="16"/>
        <v>63</v>
      </c>
      <c r="B73" s="97" t="str">
        <f ca="1">IF(displayID,INDEX(ID!$C$10:$C$317,Gradebook!A73),INDEX(ID!$B$10:$B$317,Gradebook!A73))</f>
        <v>Deletić Stanica</v>
      </c>
      <c r="C73" s="103" t="s">
        <v>210</v>
      </c>
      <c r="D73" s="98">
        <v>0</v>
      </c>
      <c r="E73" s="98"/>
      <c r="F73" s="98"/>
      <c r="G73" s="106">
        <v>0</v>
      </c>
      <c r="H73" s="98"/>
      <c r="I73" s="98"/>
      <c r="J73" s="105">
        <v>12</v>
      </c>
      <c r="K73" s="98"/>
      <c r="L73" s="106"/>
      <c r="M73" s="98"/>
      <c r="N73" s="98"/>
      <c r="O73" s="104">
        <f t="shared" si="2"/>
        <v>0</v>
      </c>
      <c r="P73" s="99">
        <f t="shared" si="3"/>
        <v>12</v>
      </c>
      <c r="Q73" s="100">
        <f t="shared" si="18"/>
        <v>8.1081081081081086E-2</v>
      </c>
      <c r="R73" s="101" t="str">
        <f t="shared" si="5"/>
        <v>F</v>
      </c>
    </row>
    <row r="74" spans="1:18" s="102" customFormat="1" ht="15" x14ac:dyDescent="0.25">
      <c r="A74" s="96">
        <f t="shared" ca="1" si="16"/>
        <v>64</v>
      </c>
      <c r="B74" s="97" t="str">
        <f ca="1">IF(displayID,INDEX(ID!$C$10:$C$317,Gradebook!A74),INDEX(ID!$B$10:$B$317,Gradebook!A74))</f>
        <v>Veković Milica</v>
      </c>
      <c r="C74" s="103" t="s">
        <v>211</v>
      </c>
      <c r="D74" s="98">
        <v>0</v>
      </c>
      <c r="E74" s="98"/>
      <c r="F74" s="98"/>
      <c r="G74" s="106">
        <v>12</v>
      </c>
      <c r="H74" s="98"/>
      <c r="I74" s="98"/>
      <c r="J74" s="105">
        <v>28</v>
      </c>
      <c r="K74" s="98"/>
      <c r="L74" s="106"/>
      <c r="M74" s="98"/>
      <c r="N74" s="98"/>
      <c r="O74" s="104">
        <f t="shared" si="2"/>
        <v>0</v>
      </c>
      <c r="P74" s="99">
        <f t="shared" si="3"/>
        <v>28</v>
      </c>
      <c r="Q74" s="100">
        <f t="shared" si="18"/>
        <v>0.1891891891891892</v>
      </c>
      <c r="R74" s="101" t="str">
        <f t="shared" si="5"/>
        <v>F</v>
      </c>
    </row>
    <row r="75" spans="1:18" s="102" customFormat="1" ht="15" x14ac:dyDescent="0.25">
      <c r="A75" s="96">
        <f t="shared" ca="1" si="16"/>
        <v>65</v>
      </c>
      <c r="B75" s="97" t="str">
        <f ca="1">IF(displayID,INDEX(ID!$C$10:$C$317,Gradebook!A75),INDEX(ID!$B$10:$B$317,Gradebook!A75))</f>
        <v>Radojević Milana</v>
      </c>
      <c r="C75" s="103" t="s">
        <v>212</v>
      </c>
      <c r="D75" s="98">
        <v>0</v>
      </c>
      <c r="E75" s="98"/>
      <c r="F75" s="98"/>
      <c r="G75" s="106"/>
      <c r="H75" s="98"/>
      <c r="I75" s="98"/>
      <c r="J75" s="105">
        <f t="shared" si="9"/>
        <v>0</v>
      </c>
      <c r="K75" s="98"/>
      <c r="L75" s="106"/>
      <c r="M75" s="98"/>
      <c r="N75" s="98"/>
      <c r="O75" s="104">
        <f t="shared" si="2"/>
        <v>0</v>
      </c>
      <c r="P75" s="99">
        <f t="shared" si="3"/>
        <v>0</v>
      </c>
      <c r="Q75" s="100" t="str">
        <f t="shared" si="18"/>
        <v/>
      </c>
      <c r="R75" s="101" t="str">
        <f t="shared" si="5"/>
        <v/>
      </c>
    </row>
    <row r="76" spans="1:18" s="102" customFormat="1" ht="15" customHeight="1" x14ac:dyDescent="0.25">
      <c r="A76" s="96">
        <f t="shared" ca="1" si="16"/>
        <v>66</v>
      </c>
      <c r="B76" s="97" t="str">
        <f ca="1">IF(displayID,INDEX(ID!$C$10:$C$317,Gradebook!A76),INDEX(ID!$B$10:$B$317,Gradebook!A76))</f>
        <v>Mustagrudić Iman</v>
      </c>
      <c r="C76" s="103" t="s">
        <v>95</v>
      </c>
      <c r="D76" s="98">
        <v>0</v>
      </c>
      <c r="E76" s="98"/>
      <c r="F76" s="98"/>
      <c r="G76" s="106"/>
      <c r="H76" s="98"/>
      <c r="I76" s="98"/>
      <c r="J76" s="105">
        <v>16</v>
      </c>
      <c r="K76" s="98"/>
      <c r="L76" s="106"/>
      <c r="M76" s="98"/>
      <c r="N76" s="98"/>
      <c r="O76" s="104">
        <f t="shared" si="2"/>
        <v>0</v>
      </c>
      <c r="P76" s="99">
        <f t="shared" si="3"/>
        <v>16</v>
      </c>
      <c r="Q76" s="100">
        <f t="shared" ref="Q76:Q86" si="19">IF(SUM(D76:O76)=0,"",$Q$8+P76/(SUMIF(D76:O76,"&lt;&gt;",$D$8:$O$8)-SUMIF(D76:O76,"=E",$D$8:$O$8)))</f>
        <v>0.16</v>
      </c>
      <c r="R76" s="101" t="str">
        <f t="shared" si="5"/>
        <v>F</v>
      </c>
    </row>
    <row r="77" spans="1:18" s="102" customFormat="1" ht="15" customHeight="1" x14ac:dyDescent="0.25">
      <c r="A77" s="96">
        <f t="shared" ca="1" si="16"/>
        <v>67</v>
      </c>
      <c r="B77" s="97" t="str">
        <f ca="1">IF(displayID,INDEX(ID!$C$10:$C$317,Gradebook!A77),INDEX(ID!$B$10:$B$317,Gradebook!A77))</f>
        <v>Maslovarić Kristina</v>
      </c>
      <c r="C77" s="103" t="s">
        <v>213</v>
      </c>
      <c r="D77" s="98">
        <v>0</v>
      </c>
      <c r="E77" s="98"/>
      <c r="F77" s="98"/>
      <c r="G77" s="106">
        <v>28</v>
      </c>
      <c r="H77" s="98"/>
      <c r="I77" s="98"/>
      <c r="J77" s="105">
        <f t="shared" ref="J77:J86" si="20">SUM(G77:H77)+0+0+0</f>
        <v>28</v>
      </c>
      <c r="K77" s="98"/>
      <c r="L77" s="106"/>
      <c r="M77" s="98"/>
      <c r="N77" s="98"/>
      <c r="O77" s="104">
        <f t="shared" ref="O77:O86" si="21">SUM(L77:M77)</f>
        <v>0</v>
      </c>
      <c r="P77" s="99">
        <f t="shared" ref="P77:P86" si="22">SUM(D77,J77,O77)</f>
        <v>28</v>
      </c>
      <c r="Q77" s="100">
        <f t="shared" si="19"/>
        <v>0.1891891891891892</v>
      </c>
      <c r="R77" s="101" t="str">
        <f t="shared" ref="R77:R86" si="23">IF(P77&gt;89,"A",IF(P77&gt;79,"B",IF(P77&gt;69,"C",IF(P77&gt;59,"D",IF(P77&gt;49,"E",IF(P77&gt;1,"F",IF(P77=0,"")))))))</f>
        <v>F</v>
      </c>
    </row>
    <row r="78" spans="1:18" s="102" customFormat="1" ht="15" customHeight="1" x14ac:dyDescent="0.25">
      <c r="A78" s="96">
        <f t="shared" ca="1" si="16"/>
        <v>68</v>
      </c>
      <c r="B78" s="97" t="str">
        <f ca="1">IF(displayID,INDEX(ID!$C$10:$C$317,Gradebook!A78),INDEX(ID!$B$10:$B$317,Gradebook!A78))</f>
        <v>Radojičić Marija</v>
      </c>
      <c r="C78" s="103" t="s">
        <v>214</v>
      </c>
      <c r="D78" s="98">
        <v>0</v>
      </c>
      <c r="E78" s="98"/>
      <c r="F78" s="98"/>
      <c r="G78" s="106">
        <v>4</v>
      </c>
      <c r="H78" s="98"/>
      <c r="I78" s="98"/>
      <c r="J78" s="105">
        <v>28</v>
      </c>
      <c r="K78" s="98"/>
      <c r="L78" s="106"/>
      <c r="M78" s="98"/>
      <c r="N78" s="98"/>
      <c r="O78" s="104">
        <f t="shared" si="21"/>
        <v>0</v>
      </c>
      <c r="P78" s="99">
        <f t="shared" si="22"/>
        <v>28</v>
      </c>
      <c r="Q78" s="100">
        <f t="shared" si="19"/>
        <v>0.1891891891891892</v>
      </c>
      <c r="R78" s="101" t="str">
        <f t="shared" si="23"/>
        <v>F</v>
      </c>
    </row>
    <row r="79" spans="1:18" s="102" customFormat="1" ht="15" customHeight="1" x14ac:dyDescent="0.25">
      <c r="A79" s="96">
        <f t="shared" ca="1" si="16"/>
        <v>69</v>
      </c>
      <c r="B79" s="97" t="str">
        <f ca="1">IF(displayID,INDEX(ID!$C$10:$C$317,Gradebook!A79),INDEX(ID!$B$10:$B$317,Gradebook!A79))</f>
        <v>Blagojević Miloš</v>
      </c>
      <c r="C79" s="103" t="s">
        <v>97</v>
      </c>
      <c r="D79" s="98">
        <v>0</v>
      </c>
      <c r="E79" s="98"/>
      <c r="F79" s="98"/>
      <c r="G79" s="106">
        <v>8</v>
      </c>
      <c r="H79" s="98"/>
      <c r="I79" s="98"/>
      <c r="J79" s="105">
        <v>28</v>
      </c>
      <c r="K79" s="98"/>
      <c r="L79" s="106"/>
      <c r="M79" s="98"/>
      <c r="N79" s="98"/>
      <c r="O79" s="104">
        <f t="shared" si="21"/>
        <v>0</v>
      </c>
      <c r="P79" s="99">
        <f t="shared" si="22"/>
        <v>28</v>
      </c>
      <c r="Q79" s="100">
        <f t="shared" si="19"/>
        <v>0.1891891891891892</v>
      </c>
      <c r="R79" s="101" t="str">
        <f t="shared" si="23"/>
        <v>F</v>
      </c>
    </row>
    <row r="80" spans="1:18" s="102" customFormat="1" ht="15" customHeight="1" x14ac:dyDescent="0.25">
      <c r="A80" s="96">
        <f t="shared" ca="1" si="16"/>
        <v>70</v>
      </c>
      <c r="B80" s="97" t="str">
        <f ca="1">IF(displayID,INDEX(ID!$C$10:$C$317,Gradebook!A80),INDEX(ID!$B$10:$B$317,Gradebook!A80))</f>
        <v>Krlović Dragan</v>
      </c>
      <c r="C80" s="103" t="s">
        <v>70</v>
      </c>
      <c r="D80" s="98">
        <v>0</v>
      </c>
      <c r="E80" s="98"/>
      <c r="F80" s="98"/>
      <c r="G80" s="106">
        <v>4</v>
      </c>
      <c r="H80" s="98"/>
      <c r="I80" s="98"/>
      <c r="J80" s="105">
        <v>20</v>
      </c>
      <c r="K80" s="98"/>
      <c r="L80" s="106"/>
      <c r="M80" s="98"/>
      <c r="N80" s="98"/>
      <c r="O80" s="104">
        <f t="shared" si="21"/>
        <v>0</v>
      </c>
      <c r="P80" s="99">
        <f t="shared" si="22"/>
        <v>20</v>
      </c>
      <c r="Q80" s="100">
        <f t="shared" si="19"/>
        <v>0.13513513513513514</v>
      </c>
      <c r="R80" s="101" t="str">
        <f t="shared" si="23"/>
        <v>F</v>
      </c>
    </row>
    <row r="81" spans="1:18" s="102" customFormat="1" ht="15" customHeight="1" x14ac:dyDescent="0.25">
      <c r="A81" s="96">
        <f t="shared" ca="1" si="16"/>
        <v>71</v>
      </c>
      <c r="B81" s="97" t="str">
        <f ca="1">IF(displayID,INDEX(ID!$C$10:$C$317,Gradebook!A81),INDEX(ID!$B$10:$B$317,Gradebook!A81))</f>
        <v>Kajošaj Almir</v>
      </c>
      <c r="C81" s="103" t="s">
        <v>215</v>
      </c>
      <c r="D81" s="98">
        <v>0</v>
      </c>
      <c r="E81" s="98"/>
      <c r="F81" s="98"/>
      <c r="G81" s="106">
        <v>8</v>
      </c>
      <c r="H81" s="98"/>
      <c r="I81" s="98"/>
      <c r="J81" s="105">
        <v>4</v>
      </c>
      <c r="K81" s="98"/>
      <c r="L81" s="106"/>
      <c r="M81" s="98"/>
      <c r="N81" s="98"/>
      <c r="O81" s="104">
        <f t="shared" si="21"/>
        <v>0</v>
      </c>
      <c r="P81" s="99">
        <f t="shared" si="22"/>
        <v>4</v>
      </c>
      <c r="Q81" s="100">
        <f t="shared" si="19"/>
        <v>2.7027027027027029E-2</v>
      </c>
      <c r="R81" s="101" t="str">
        <f t="shared" si="23"/>
        <v>F</v>
      </c>
    </row>
    <row r="82" spans="1:18" s="102" customFormat="1" ht="15" customHeight="1" x14ac:dyDescent="0.25">
      <c r="A82" s="96">
        <f t="shared" ca="1" si="16"/>
        <v>72</v>
      </c>
      <c r="B82" s="97" t="str">
        <f ca="1">IF(displayID,INDEX(ID!$C$10:$C$317,Gradebook!A82),INDEX(ID!$B$10:$B$317,Gradebook!A82))</f>
        <v>Kadić Milovan</v>
      </c>
      <c r="C82" s="103" t="s">
        <v>216</v>
      </c>
      <c r="D82" s="98">
        <v>0</v>
      </c>
      <c r="E82" s="98"/>
      <c r="F82" s="98"/>
      <c r="G82" s="106"/>
      <c r="H82" s="98"/>
      <c r="I82" s="98"/>
      <c r="J82" s="105">
        <f t="shared" si="20"/>
        <v>0</v>
      </c>
      <c r="K82" s="98"/>
      <c r="L82" s="106"/>
      <c r="M82" s="98"/>
      <c r="N82" s="98"/>
      <c r="O82" s="104">
        <f t="shared" si="21"/>
        <v>0</v>
      </c>
      <c r="P82" s="99">
        <f t="shared" si="22"/>
        <v>0</v>
      </c>
      <c r="Q82" s="100" t="str">
        <f t="shared" si="19"/>
        <v/>
      </c>
      <c r="R82" s="101" t="str">
        <f t="shared" si="23"/>
        <v/>
      </c>
    </row>
    <row r="83" spans="1:18" s="102" customFormat="1" ht="15" customHeight="1" x14ac:dyDescent="0.25">
      <c r="A83" s="96">
        <f t="shared" ca="1" si="16"/>
        <v>73</v>
      </c>
      <c r="B83" s="97" t="str">
        <f ca="1">IF(displayID,INDEX(ID!$C$10:$C$317,Gradebook!A83),INDEX(ID!$B$10:$B$317,Gradebook!A83))</f>
        <v>Globarević Aleksandar</v>
      </c>
      <c r="C83" s="103" t="s">
        <v>100</v>
      </c>
      <c r="D83" s="98">
        <v>0</v>
      </c>
      <c r="E83" s="98"/>
      <c r="F83" s="98"/>
      <c r="G83" s="106">
        <v>20</v>
      </c>
      <c r="H83" s="98"/>
      <c r="I83" s="98"/>
      <c r="J83" s="105">
        <v>36</v>
      </c>
      <c r="K83" s="98"/>
      <c r="L83" s="106"/>
      <c r="M83" s="98"/>
      <c r="N83" s="98"/>
      <c r="O83" s="104">
        <f t="shared" si="21"/>
        <v>0</v>
      </c>
      <c r="P83" s="99">
        <f t="shared" si="22"/>
        <v>36</v>
      </c>
      <c r="Q83" s="100">
        <f t="shared" si="19"/>
        <v>0.24324324324324326</v>
      </c>
      <c r="R83" s="101" t="str">
        <f t="shared" si="23"/>
        <v>F</v>
      </c>
    </row>
    <row r="84" spans="1:18" s="102" customFormat="1" ht="15" customHeight="1" x14ac:dyDescent="0.25">
      <c r="A84" s="96">
        <f t="shared" ca="1" si="16"/>
        <v>74</v>
      </c>
      <c r="B84" s="97" t="str">
        <f ca="1">IF(displayID,INDEX(ID!$C$10:$C$317,Gradebook!A84),INDEX(ID!$B$10:$B$317,Gradebook!A84))</f>
        <v>Radulović Mitar</v>
      </c>
      <c r="C84" s="103" t="s">
        <v>102</v>
      </c>
      <c r="D84" s="98">
        <v>0</v>
      </c>
      <c r="E84" s="98"/>
      <c r="F84" s="98"/>
      <c r="G84" s="106">
        <v>8</v>
      </c>
      <c r="H84" s="98"/>
      <c r="I84" s="98"/>
      <c r="J84" s="105">
        <v>16</v>
      </c>
      <c r="K84" s="98"/>
      <c r="L84" s="106"/>
      <c r="M84" s="98"/>
      <c r="N84" s="98"/>
      <c r="O84" s="104">
        <f t="shared" si="21"/>
        <v>0</v>
      </c>
      <c r="P84" s="99">
        <f t="shared" si="22"/>
        <v>16</v>
      </c>
      <c r="Q84" s="100">
        <f t="shared" si="19"/>
        <v>0.10810810810810811</v>
      </c>
      <c r="R84" s="101" t="str">
        <f t="shared" si="23"/>
        <v>F</v>
      </c>
    </row>
    <row r="85" spans="1:18" s="102" customFormat="1" ht="15" customHeight="1" x14ac:dyDescent="0.25">
      <c r="A85" s="96">
        <f t="shared" ca="1" si="16"/>
        <v>75</v>
      </c>
      <c r="B85" s="97" t="str">
        <f ca="1">IF(displayID,INDEX(ID!$C$10:$C$317,Gradebook!A85),INDEX(ID!$B$10:$B$317,Gradebook!A85))</f>
        <v>Đurović Ivo</v>
      </c>
      <c r="C85" s="103" t="s">
        <v>217</v>
      </c>
      <c r="D85" s="98">
        <v>0</v>
      </c>
      <c r="E85" s="98"/>
      <c r="F85" s="98"/>
      <c r="G85" s="106"/>
      <c r="H85" s="98"/>
      <c r="I85" s="98"/>
      <c r="J85" s="105">
        <v>16</v>
      </c>
      <c r="K85" s="98"/>
      <c r="L85" s="106"/>
      <c r="M85" s="98"/>
      <c r="N85" s="98"/>
      <c r="O85" s="104">
        <f t="shared" si="21"/>
        <v>0</v>
      </c>
      <c r="P85" s="99">
        <f t="shared" si="22"/>
        <v>16</v>
      </c>
      <c r="Q85" s="100">
        <f t="shared" si="19"/>
        <v>0.16</v>
      </c>
      <c r="R85" s="101" t="str">
        <f t="shared" si="23"/>
        <v>F</v>
      </c>
    </row>
    <row r="86" spans="1:18" s="102" customFormat="1" ht="15" customHeight="1" x14ac:dyDescent="0.25">
      <c r="A86" s="96">
        <f t="shared" ca="1" si="16"/>
        <v>76</v>
      </c>
      <c r="B86" s="97" t="str">
        <f ca="1">IF(displayID,INDEX(ID!$C$10:$C$317,Gradebook!A86),INDEX(ID!$B$10:$B$317,Gradebook!A86))</f>
        <v>Cvijović Kristina</v>
      </c>
      <c r="C86" s="103" t="s">
        <v>218</v>
      </c>
      <c r="D86" s="98">
        <v>0</v>
      </c>
      <c r="E86" s="98"/>
      <c r="F86" s="98"/>
      <c r="G86" s="106"/>
      <c r="H86" s="98"/>
      <c r="I86" s="98"/>
      <c r="J86" s="105">
        <f t="shared" si="20"/>
        <v>0</v>
      </c>
      <c r="K86" s="98"/>
      <c r="L86" s="106"/>
      <c r="M86" s="98"/>
      <c r="N86" s="98"/>
      <c r="O86" s="104">
        <f t="shared" si="21"/>
        <v>0</v>
      </c>
      <c r="P86" s="99">
        <f t="shared" si="22"/>
        <v>0</v>
      </c>
      <c r="Q86" s="100" t="str">
        <f t="shared" si="19"/>
        <v/>
      </c>
      <c r="R86" s="101" t="str">
        <f t="shared" si="23"/>
        <v/>
      </c>
    </row>
    <row r="87" spans="1:18" ht="15" x14ac:dyDescent="0.25">
      <c r="A87" s="51" t="s">
        <v>18</v>
      </c>
      <c r="B87" s="47" t="s">
        <v>11</v>
      </c>
      <c r="C87" s="47"/>
      <c r="D87" s="48"/>
      <c r="E87" s="48"/>
      <c r="F87" s="48"/>
      <c r="G87" s="48"/>
      <c r="H87" s="48"/>
      <c r="I87" s="48"/>
      <c r="J87" s="91"/>
      <c r="K87" s="48"/>
      <c r="L87" s="48"/>
      <c r="M87" s="48"/>
      <c r="N87" s="48"/>
      <c r="O87" s="48"/>
      <c r="P87" s="19"/>
      <c r="Q87" s="18" t="str">
        <f>IF(SUM(D87:O87)=0,"",$Q$8+P87/(SUMIF(D87:O87,"&lt;&gt;",$D$8:$O$8)-SUMIF(D87:O87,"=E",$D$8:$O$8)))</f>
        <v/>
      </c>
      <c r="R87" s="13"/>
    </row>
    <row r="88" spans="1:18" ht="15" x14ac:dyDescent="0.25">
      <c r="B88" s="8" t="s">
        <v>13</v>
      </c>
      <c r="C88" s="8"/>
      <c r="D88" s="31">
        <f>IF(SUM(D11:D87)=0,0,AVERAGE(D11:D87))</f>
        <v>0</v>
      </c>
      <c r="E88" s="31">
        <f>IF(SUM(E11:E87)=0,0,AVERAGE(E11:E87))</f>
        <v>0</v>
      </c>
      <c r="F88" s="31"/>
      <c r="G88" s="31">
        <f>IF(SUM(G11:G87)=0,0,AVERAGE(G11:G87))</f>
        <v>11.659574468085106</v>
      </c>
      <c r="H88" s="31">
        <f>IF(SUM(H11:H87)=0,0,AVERAGE(H11:H87))</f>
        <v>0</v>
      </c>
      <c r="I88" s="31"/>
      <c r="J88" s="91"/>
      <c r="K88" s="31">
        <f>IF(SUM(K11:K87)=0,0,AVERAGE(K11:K87))</f>
        <v>0</v>
      </c>
      <c r="L88" s="31">
        <f>IF(SUM(L11:L87)=0,0,AVERAGE(L11:L87))</f>
        <v>0</v>
      </c>
      <c r="M88" s="31">
        <f>IF(SUM(M11:M87)=0,0,AVERAGE(M11:M87))</f>
        <v>0</v>
      </c>
      <c r="N88" s="31"/>
      <c r="O88" s="31">
        <f>IF(SUM(O11:O87)=0,0,AVERAGE(O11:O87))</f>
        <v>0</v>
      </c>
      <c r="P88" s="35" t="s">
        <v>22</v>
      </c>
      <c r="Q88" s="20">
        <f>AVERAGE(Q11:Q87)</f>
        <v>0.15820430600091623</v>
      </c>
      <c r="R88" s="14" t="str">
        <f>IF(Q88="","",INDEX(Ocjena!$B$10:$B$15,MATCH(Q88,Ocjena!$A$10:$A$15,1)))</f>
        <v>F</v>
      </c>
    </row>
    <row r="89" spans="1:18" x14ac:dyDescent="0.2">
      <c r="B89" s="8" t="s">
        <v>14</v>
      </c>
      <c r="C89" s="8"/>
      <c r="D89" s="53" t="str">
        <f>IF(OR(D8=0,D88=0),"",D88/D8)</f>
        <v/>
      </c>
      <c r="E89" s="53" t="str">
        <f>IF(OR(E8=0,E88=0),"",E88/E8)</f>
        <v/>
      </c>
      <c r="F89" s="53"/>
      <c r="G89" s="53">
        <f>IF(OR(G8=0,G88=0),"",G88/G8)</f>
        <v>0.24290780141843971</v>
      </c>
      <c r="H89" s="53" t="str">
        <f>IF(OR(H8=0,H88=0),"",H88/H8)</f>
        <v/>
      </c>
      <c r="I89" s="53"/>
      <c r="J89" s="53" t="e">
        <f>IF(OR(J8=0,J88=0),"",J88/J8)+0+0+0</f>
        <v>#VALUE!</v>
      </c>
      <c r="K89" s="53" t="str">
        <f>IF(OR(K8=0,K88=0),"",K88/K8)</f>
        <v/>
      </c>
      <c r="L89" s="53" t="str">
        <f>IF(OR(L8=0,L88=0),"",L88/L8)</f>
        <v/>
      </c>
      <c r="M89" s="53" t="str">
        <f>IF(OR(M8=0,M88=0),"",M88/M8)</f>
        <v/>
      </c>
      <c r="N89" s="53"/>
      <c r="O89" s="53" t="str">
        <f>IF(OR(O8=0,O88=0),"",O88/O8)</f>
        <v/>
      </c>
    </row>
    <row r="90" spans="1:18" x14ac:dyDescent="0.2">
      <c r="B90" s="8" t="s">
        <v>20</v>
      </c>
      <c r="C90" s="8"/>
      <c r="D90" s="53" t="str">
        <f>IF(OR(D8=0,D88=0),"",MEDIAN(D11:D87)/D8)</f>
        <v/>
      </c>
      <c r="E90" s="53" t="str">
        <f>IF(OR(E8=0,E88=0),"",MEDIAN(E11:E87)/E8)</f>
        <v/>
      </c>
      <c r="F90" s="53"/>
      <c r="G90" s="53">
        <f>IF(OR(G8=0,G88=0),"",MEDIAN(G11:G87)/G8)</f>
        <v>0.16666666666666666</v>
      </c>
      <c r="H90" s="53" t="str">
        <f>IF(OR(H8=0,H88=0),"",MEDIAN(H11:H87)/H8)</f>
        <v/>
      </c>
      <c r="I90" s="53"/>
      <c r="J90" s="53" t="e">
        <f>IF(OR(J8=0,J88=0),"",MEDIAN(J11:J87)/J8)+0+0+0</f>
        <v>#VALUE!</v>
      </c>
      <c r="K90" s="53" t="str">
        <f>IF(OR(K8=0,K88=0),"",MEDIAN(K11:K87)/K8)</f>
        <v/>
      </c>
      <c r="L90" s="53" t="str">
        <f>IF(OR(L8=0,L88=0),"",MEDIAN(L11:L87)/L8)</f>
        <v/>
      </c>
      <c r="M90" s="53" t="str">
        <f>IF(OR(M8=0,M88=0),"",MEDIAN(M11:M87)/M8)</f>
        <v/>
      </c>
      <c r="N90" s="53"/>
      <c r="O90" s="53" t="str">
        <f>IF(OR(O8=0,O88=0),"",MEDIAN(O11:O87)/O8)</f>
        <v/>
      </c>
      <c r="P90" s="35" t="s">
        <v>20</v>
      </c>
      <c r="Q90" s="20">
        <f>MEDIAN(Q11:Q87)</f>
        <v>0.16</v>
      </c>
    </row>
    <row r="91" spans="1:18" x14ac:dyDescent="0.2">
      <c r="B91" s="8" t="s">
        <v>19</v>
      </c>
      <c r="C91" s="8"/>
      <c r="D91" s="53" t="str">
        <f>IF(OR(D8=0,D88=0),"",STDEV(D11:D87)/D8)</f>
        <v/>
      </c>
      <c r="E91" s="53" t="str">
        <f>IF(OR(E8=0,E88=0),"",STDEV(E11:E87)/E8)</f>
        <v/>
      </c>
      <c r="F91" s="53"/>
      <c r="G91" s="53">
        <f>IF(OR(G8=0,G88=0),"",STDEV(G11:G87)/G8)</f>
        <v>0.20251273833767225</v>
      </c>
      <c r="H91" s="53" t="str">
        <f>IF(OR(H8=0,H88=0),"",STDEV(H11:H87)/H8)</f>
        <v/>
      </c>
      <c r="I91" s="53"/>
      <c r="J91" s="53" t="e">
        <f>IF(OR(J8=0,J88=0),"",STDEV(J11:J87)/J8)+0+0+0</f>
        <v>#VALUE!</v>
      </c>
      <c r="K91" s="53" t="str">
        <f>IF(OR(K8=0,K88=0),"",STDEV(K11:K87)/K8)</f>
        <v/>
      </c>
      <c r="L91" s="53" t="str">
        <f>IF(OR(L8=0,L88=0),"",STDEV(L11:L87)/L8)</f>
        <v/>
      </c>
      <c r="M91" s="53" t="str">
        <f>IF(OR(M8=0,M88=0),"",STDEV(M11:M87)/M8)</f>
        <v/>
      </c>
      <c r="N91" s="53"/>
      <c r="O91" s="53" t="str">
        <f>IF(OR(O8=0,O88=0),"",STDEV(O11:O87)/O8)</f>
        <v/>
      </c>
      <c r="P91" s="35" t="s">
        <v>19</v>
      </c>
      <c r="Q91" s="20">
        <f>STDEV(Q11:Q87)</f>
        <v>8.6079332897809085E-2</v>
      </c>
      <c r="R91" s="51" t="s">
        <v>18</v>
      </c>
    </row>
  </sheetData>
  <autoFilter ref="O10:R58"/>
  <phoneticPr fontId="2" type="noConversion"/>
  <conditionalFormatting sqref="G87:G65357 L87:L65357 G1:G12 L1:L12 L14:L58 G14:G58">
    <cfRule type="cellIs" dxfId="62" priority="20635" stopIfTrue="1" operator="greaterThan">
      <formula>19</formula>
    </cfRule>
  </conditionalFormatting>
  <conditionalFormatting sqref="G87:G65357 G1:G12 G14:G58">
    <cfRule type="cellIs" dxfId="61" priority="14774" stopIfTrue="1" operator="greaterThan">
      <formula>19</formula>
    </cfRule>
    <cfRule type="cellIs" dxfId="60" priority="14776" stopIfTrue="1" operator="greaterThan">
      <formula>19</formula>
    </cfRule>
    <cfRule type="cellIs" dxfId="59" priority="14777" stopIfTrue="1" operator="greaterThan">
      <formula>19</formula>
    </cfRule>
    <cfRule type="cellIs" dxfId="58" priority="14778" stopIfTrue="1" operator="greaterThan">
      <formula>19</formula>
    </cfRule>
  </conditionalFormatting>
  <conditionalFormatting sqref="L87:L65357 L1:L12 L14:L58">
    <cfRule type="cellIs" dxfId="57" priority="14775" stopIfTrue="1" operator="greaterThan">
      <formula>19</formula>
    </cfRule>
  </conditionalFormatting>
  <conditionalFormatting sqref="O1:O12 O14:O65357">
    <cfRule type="cellIs" dxfId="56" priority="14772" stopIfTrue="1" operator="lessThan">
      <formula>20</formula>
    </cfRule>
    <cfRule type="cellIs" dxfId="55" priority="14773" stopIfTrue="1" operator="greaterThan">
      <formula>19</formula>
    </cfRule>
  </conditionalFormatting>
  <conditionalFormatting sqref="J87:J65357 J7:J8">
    <cfRule type="cellIs" dxfId="54" priority="14767" stopIfTrue="1" operator="lessThan">
      <formula>20</formula>
    </cfRule>
  </conditionalFormatting>
  <conditionalFormatting sqref="S11">
    <cfRule type="iconSet" priority="14758">
      <iconSet>
        <cfvo type="percent" val="0"/>
        <cfvo type="percent" val="$R$11"/>
        <cfvo type="percent" val="$Q$11"/>
      </iconSet>
    </cfRule>
    <cfRule type="iconSet" priority="14760">
      <iconSet iconSet="3Flags" showValue="0">
        <cfvo type="percent" val="0"/>
        <cfvo type="percent" val="49"/>
        <cfvo type="percent" val="50"/>
      </iconSet>
    </cfRule>
    <cfRule type="iconSet" priority="14764">
      <iconSet iconSet="3Flags">
        <cfvo type="percent" val="0"/>
        <cfvo type="percent" val="33"/>
        <cfvo type="percent" val="67"/>
      </iconSet>
    </cfRule>
  </conditionalFormatting>
  <conditionalFormatting sqref="P11:P12 P14:P86">
    <cfRule type="cellIs" dxfId="53" priority="8775" stopIfTrue="1" operator="greaterThan">
      <formula>49</formula>
    </cfRule>
  </conditionalFormatting>
  <conditionalFormatting sqref="G11:G12 L11:L12 L14:L58 G14:G58">
    <cfRule type="cellIs" dxfId="52" priority="8774" stopIfTrue="1" operator="greaterThan">
      <formula>19</formula>
    </cfRule>
  </conditionalFormatting>
  <conditionalFormatting sqref="O11:O12 O14:O86">
    <cfRule type="cellIs" dxfId="51" priority="8772" stopIfTrue="1" operator="lessThan">
      <formula>24</formula>
    </cfRule>
  </conditionalFormatting>
  <conditionalFormatting sqref="O11:O12 O14:O86">
    <cfRule type="cellIs" dxfId="50" priority="8770" stopIfTrue="1" operator="greaterThan">
      <formula>23</formula>
    </cfRule>
    <cfRule type="cellIs" dxfId="49" priority="8771" stopIfTrue="1" operator="greaterThan">
      <formula>24</formula>
    </cfRule>
  </conditionalFormatting>
  <conditionalFormatting sqref="O11:O12 O14:O86">
    <cfRule type="cellIs" dxfId="48" priority="8768" stopIfTrue="1" operator="greaterThan">
      <formula>19</formula>
    </cfRule>
    <cfRule type="colorScale" priority="8769">
      <colorScale>
        <cfvo type="num" val="19"/>
        <cfvo type="num" val="48"/>
        <color rgb="FFDF9671"/>
        <color rgb="FFFFEF9C"/>
      </colorScale>
    </cfRule>
  </conditionalFormatting>
  <conditionalFormatting sqref="R12">
    <cfRule type="dataBar" priority="8755">
      <dataBar>
        <cfvo type="min"/>
        <cfvo type="max"/>
        <color rgb="FF638EC6"/>
      </dataBar>
      <extLst>
        <ext xmlns:x14="http://schemas.microsoft.com/office/spreadsheetml/2009/9/main" uri="{B025F937-C7B1-47D3-B67F-A62EFF666E3E}">
          <x14:id>{CFE84F55-6030-4AB9-B4F5-9437C9E02631}</x14:id>
        </ext>
      </extLst>
    </cfRule>
    <cfRule type="iconSet" priority="8757">
      <iconSet iconSet="3Flags">
        <cfvo type="percent" val="0"/>
        <cfvo type="percent" val="33"/>
        <cfvo type="percent" val="67"/>
      </iconSet>
    </cfRule>
    <cfRule type="colorScale" priority="8760">
      <colorScale>
        <cfvo type="formula" val="&quot;F&quot;"/>
        <cfvo type="formula" val="&quot;A&quot;"/>
        <color rgb="FFFF0000"/>
        <color theme="9" tint="-0.249977111117893"/>
      </colorScale>
    </cfRule>
    <cfRule type="colorScale" priority="8761">
      <colorScale>
        <cfvo type="min"/>
        <cfvo type="max"/>
        <color rgb="FFFF0000"/>
        <color theme="9" tint="-0.499984740745262"/>
      </colorScale>
    </cfRule>
  </conditionalFormatting>
  <conditionalFormatting sqref="K12">
    <cfRule type="iconSet" priority="8756">
      <iconSet iconSet="3Flags">
        <cfvo type="percent" val="0"/>
        <cfvo type="percent" val="33"/>
        <cfvo type="percent" val="67"/>
      </iconSet>
    </cfRule>
  </conditionalFormatting>
  <conditionalFormatting sqref="R14">
    <cfRule type="dataBar" priority="8734">
      <dataBar>
        <cfvo type="min"/>
        <cfvo type="max"/>
        <color rgb="FF638EC6"/>
      </dataBar>
      <extLst>
        <ext xmlns:x14="http://schemas.microsoft.com/office/spreadsheetml/2009/9/main" uri="{B025F937-C7B1-47D3-B67F-A62EFF666E3E}">
          <x14:id>{5EBE6255-8823-4368-A39B-847BC6AE8062}</x14:id>
        </ext>
      </extLst>
    </cfRule>
    <cfRule type="iconSet" priority="8736">
      <iconSet iconSet="3Flags">
        <cfvo type="percent" val="0"/>
        <cfvo type="percent" val="33"/>
        <cfvo type="percent" val="67"/>
      </iconSet>
    </cfRule>
    <cfRule type="colorScale" priority="8739">
      <colorScale>
        <cfvo type="formula" val="&quot;F&quot;"/>
        <cfvo type="formula" val="&quot;A&quot;"/>
        <color rgb="FFFF0000"/>
        <color theme="9" tint="-0.249977111117893"/>
      </colorScale>
    </cfRule>
    <cfRule type="colorScale" priority="8740">
      <colorScale>
        <cfvo type="min"/>
        <cfvo type="max"/>
        <color rgb="FFFF0000"/>
        <color theme="9" tint="-0.499984740745262"/>
      </colorScale>
    </cfRule>
  </conditionalFormatting>
  <conditionalFormatting sqref="K14">
    <cfRule type="iconSet" priority="8735">
      <iconSet iconSet="3Flags">
        <cfvo type="percent" val="0"/>
        <cfvo type="percent" val="33"/>
        <cfvo type="percent" val="67"/>
      </iconSet>
    </cfRule>
  </conditionalFormatting>
  <conditionalFormatting sqref="R11:R12 R14:R86">
    <cfRule type="dataBar" priority="8708">
      <dataBar>
        <cfvo type="min"/>
        <cfvo type="max"/>
        <color rgb="FF638EC6"/>
      </dataBar>
      <extLst>
        <ext xmlns:x14="http://schemas.microsoft.com/office/spreadsheetml/2009/9/main" uri="{B025F937-C7B1-47D3-B67F-A62EFF666E3E}">
          <x14:id>{D43D43F8-3A46-418D-9A00-30CF3EA14CEE}</x14:id>
        </ext>
      </extLst>
    </cfRule>
    <cfRule type="iconSet" priority="8710">
      <iconSet iconSet="3Flags">
        <cfvo type="percent" val="0"/>
        <cfvo type="percent" val="33"/>
        <cfvo type="percent" val="67"/>
      </iconSet>
    </cfRule>
    <cfRule type="colorScale" priority="8713">
      <colorScale>
        <cfvo type="formula" val="&quot;F&quot;"/>
        <cfvo type="formula" val="&quot;A&quot;"/>
        <color rgb="FFFF0000"/>
        <color theme="9" tint="-0.249977111117893"/>
      </colorScale>
    </cfRule>
    <cfRule type="colorScale" priority="8714">
      <colorScale>
        <cfvo type="min"/>
        <cfvo type="max"/>
        <color rgb="FFFF0000"/>
        <color theme="9" tint="-0.499984740745262"/>
      </colorScale>
    </cfRule>
  </conditionalFormatting>
  <conditionalFormatting sqref="K11">
    <cfRule type="iconSet" priority="8709">
      <iconSet iconSet="3Flags">
        <cfvo type="percent" val="0"/>
        <cfvo type="percent" val="33"/>
        <cfvo type="percent" val="67"/>
      </iconSet>
    </cfRule>
  </conditionalFormatting>
  <conditionalFormatting sqref="R15">
    <cfRule type="dataBar" priority="8637">
      <dataBar>
        <cfvo type="min"/>
        <cfvo type="max"/>
        <color rgb="FF638EC6"/>
      </dataBar>
      <extLst>
        <ext xmlns:x14="http://schemas.microsoft.com/office/spreadsheetml/2009/9/main" uri="{B025F937-C7B1-47D3-B67F-A62EFF666E3E}">
          <x14:id>{7172EE0B-CBDA-4BAB-9A9F-1C5000ED179A}</x14:id>
        </ext>
      </extLst>
    </cfRule>
    <cfRule type="iconSet" priority="8639">
      <iconSet iconSet="3Flags">
        <cfvo type="percent" val="0"/>
        <cfvo type="percent" val="33"/>
        <cfvo type="percent" val="67"/>
      </iconSet>
    </cfRule>
    <cfRule type="colorScale" priority="8642">
      <colorScale>
        <cfvo type="formula" val="&quot;F&quot;"/>
        <cfvo type="formula" val="&quot;A&quot;"/>
        <color rgb="FFFF0000"/>
        <color theme="9" tint="-0.249977111117893"/>
      </colorScale>
    </cfRule>
    <cfRule type="colorScale" priority="8643">
      <colorScale>
        <cfvo type="min"/>
        <cfvo type="max"/>
        <color rgb="FFFF0000"/>
        <color theme="9" tint="-0.499984740745262"/>
      </colorScale>
    </cfRule>
  </conditionalFormatting>
  <conditionalFormatting sqref="K15">
    <cfRule type="iconSet" priority="8638">
      <iconSet iconSet="3Flags">
        <cfvo type="percent" val="0"/>
        <cfvo type="percent" val="33"/>
        <cfvo type="percent" val="67"/>
      </iconSet>
    </cfRule>
  </conditionalFormatting>
  <conditionalFormatting sqref="R16">
    <cfRule type="dataBar" priority="8448">
      <dataBar>
        <cfvo type="min"/>
        <cfvo type="max"/>
        <color rgb="FF638EC6"/>
      </dataBar>
      <extLst>
        <ext xmlns:x14="http://schemas.microsoft.com/office/spreadsheetml/2009/9/main" uri="{B025F937-C7B1-47D3-B67F-A62EFF666E3E}">
          <x14:id>{05B55538-1C78-4535-B307-5B77E87B1759}</x14:id>
        </ext>
      </extLst>
    </cfRule>
    <cfRule type="iconSet" priority="8450">
      <iconSet iconSet="3Flags">
        <cfvo type="percent" val="0"/>
        <cfvo type="percent" val="33"/>
        <cfvo type="percent" val="67"/>
      </iconSet>
    </cfRule>
    <cfRule type="colorScale" priority="8453">
      <colorScale>
        <cfvo type="formula" val="&quot;F&quot;"/>
        <cfvo type="formula" val="&quot;A&quot;"/>
        <color rgb="FFFF0000"/>
        <color theme="9" tint="-0.249977111117893"/>
      </colorScale>
    </cfRule>
    <cfRule type="colorScale" priority="8454">
      <colorScale>
        <cfvo type="min"/>
        <cfvo type="max"/>
        <color rgb="FFFF0000"/>
        <color theme="9" tint="-0.499984740745262"/>
      </colorScale>
    </cfRule>
  </conditionalFormatting>
  <conditionalFormatting sqref="R16">
    <cfRule type="colorScale" priority="8451">
      <colorScale>
        <cfvo type="formula" val="$R$11"/>
        <cfvo type="formula" val="#REF!"/>
        <color rgb="FFFF7128"/>
        <color rgb="FFFFEF9C"/>
      </colorScale>
    </cfRule>
    <cfRule type="colorScale" priority="8452">
      <colorScale>
        <cfvo type="min"/>
        <cfvo type="percentile" val="50"/>
        <cfvo type="max"/>
        <color rgb="FFF8696B"/>
        <color rgb="FFFFEB84"/>
        <color rgb="FF63BE7B"/>
      </colorScale>
    </cfRule>
  </conditionalFormatting>
  <conditionalFormatting sqref="K16">
    <cfRule type="iconSet" priority="8449">
      <iconSet iconSet="3Flags">
        <cfvo type="percent" val="0"/>
        <cfvo type="percent" val="33"/>
        <cfvo type="percent" val="67"/>
      </iconSet>
    </cfRule>
  </conditionalFormatting>
  <conditionalFormatting sqref="R18">
    <cfRule type="dataBar" priority="8401">
      <dataBar>
        <cfvo type="min"/>
        <cfvo type="max"/>
        <color rgb="FF638EC6"/>
      </dataBar>
      <extLst>
        <ext xmlns:x14="http://schemas.microsoft.com/office/spreadsheetml/2009/9/main" uri="{B025F937-C7B1-47D3-B67F-A62EFF666E3E}">
          <x14:id>{89AD53B4-691B-4FBA-9E37-E77B867FD9C0}</x14:id>
        </ext>
      </extLst>
    </cfRule>
    <cfRule type="iconSet" priority="8403">
      <iconSet iconSet="3Flags">
        <cfvo type="percent" val="0"/>
        <cfvo type="percent" val="33"/>
        <cfvo type="percent" val="67"/>
      </iconSet>
    </cfRule>
    <cfRule type="colorScale" priority="8406">
      <colorScale>
        <cfvo type="formula" val="&quot;F&quot;"/>
        <cfvo type="formula" val="&quot;A&quot;"/>
        <color rgb="FFFF0000"/>
        <color theme="9" tint="-0.249977111117893"/>
      </colorScale>
    </cfRule>
    <cfRule type="colorScale" priority="8407">
      <colorScale>
        <cfvo type="min"/>
        <cfvo type="max"/>
        <color rgb="FFFF0000"/>
        <color theme="9" tint="-0.499984740745262"/>
      </colorScale>
    </cfRule>
  </conditionalFormatting>
  <conditionalFormatting sqref="R18">
    <cfRule type="colorScale" priority="8404">
      <colorScale>
        <cfvo type="formula" val="$R$11"/>
        <cfvo type="formula" val="#REF!"/>
        <color rgb="FFFF7128"/>
        <color rgb="FFFFEF9C"/>
      </colorScale>
    </cfRule>
    <cfRule type="colorScale" priority="8405">
      <colorScale>
        <cfvo type="min"/>
        <cfvo type="percentile" val="50"/>
        <cfvo type="max"/>
        <color rgb="FFF8696B"/>
        <color rgb="FFFFEB84"/>
        <color rgb="FF63BE7B"/>
      </colorScale>
    </cfRule>
  </conditionalFormatting>
  <conditionalFormatting sqref="K18">
    <cfRule type="iconSet" priority="8402">
      <iconSet iconSet="3Flags">
        <cfvo type="percent" val="0"/>
        <cfvo type="percent" val="33"/>
        <cfvo type="percent" val="67"/>
      </iconSet>
    </cfRule>
  </conditionalFormatting>
  <conditionalFormatting sqref="R17">
    <cfRule type="dataBar" priority="8333">
      <dataBar>
        <cfvo type="min"/>
        <cfvo type="max"/>
        <color rgb="FF638EC6"/>
      </dataBar>
      <extLst>
        <ext xmlns:x14="http://schemas.microsoft.com/office/spreadsheetml/2009/9/main" uri="{B025F937-C7B1-47D3-B67F-A62EFF666E3E}">
          <x14:id>{B34D7984-9C4B-4323-B6A0-4B653873BA4E}</x14:id>
        </ext>
      </extLst>
    </cfRule>
    <cfRule type="iconSet" priority="8335">
      <iconSet iconSet="3Flags">
        <cfvo type="percent" val="0"/>
        <cfvo type="percent" val="33"/>
        <cfvo type="percent" val="67"/>
      </iconSet>
    </cfRule>
    <cfRule type="colorScale" priority="8338">
      <colorScale>
        <cfvo type="formula" val="&quot;F&quot;"/>
        <cfvo type="formula" val="&quot;A&quot;"/>
        <color rgb="FFFF0000"/>
        <color theme="9" tint="-0.249977111117893"/>
      </colorScale>
    </cfRule>
    <cfRule type="colorScale" priority="8339">
      <colorScale>
        <cfvo type="min"/>
        <cfvo type="max"/>
        <color rgb="FFFF0000"/>
        <color theme="9" tint="-0.499984740745262"/>
      </colorScale>
    </cfRule>
  </conditionalFormatting>
  <conditionalFormatting sqref="R17">
    <cfRule type="colorScale" priority="8336">
      <colorScale>
        <cfvo type="formula" val="$R$11"/>
        <cfvo type="formula" val="#REF!"/>
        <color rgb="FFFF7128"/>
        <color rgb="FFFFEF9C"/>
      </colorScale>
    </cfRule>
    <cfRule type="colorScale" priority="8337">
      <colorScale>
        <cfvo type="min"/>
        <cfvo type="percentile" val="50"/>
        <cfvo type="max"/>
        <color rgb="FFF8696B"/>
        <color rgb="FFFFEB84"/>
        <color rgb="FF63BE7B"/>
      </colorScale>
    </cfRule>
  </conditionalFormatting>
  <conditionalFormatting sqref="K17">
    <cfRule type="iconSet" priority="8334">
      <iconSet iconSet="3Flags">
        <cfvo type="percent" val="0"/>
        <cfvo type="percent" val="33"/>
        <cfvo type="percent" val="67"/>
      </iconSet>
    </cfRule>
  </conditionalFormatting>
  <conditionalFormatting sqref="R19">
    <cfRule type="dataBar" priority="8283">
      <dataBar>
        <cfvo type="min"/>
        <cfvo type="max"/>
        <color rgb="FF638EC6"/>
      </dataBar>
      <extLst>
        <ext xmlns:x14="http://schemas.microsoft.com/office/spreadsheetml/2009/9/main" uri="{B025F937-C7B1-47D3-B67F-A62EFF666E3E}">
          <x14:id>{1DD1DC01-BAA6-4069-B3FD-B9141622FACC}</x14:id>
        </ext>
      </extLst>
    </cfRule>
    <cfRule type="iconSet" priority="8285">
      <iconSet iconSet="3Flags">
        <cfvo type="percent" val="0"/>
        <cfvo type="percent" val="33"/>
        <cfvo type="percent" val="67"/>
      </iconSet>
    </cfRule>
    <cfRule type="colorScale" priority="8288">
      <colorScale>
        <cfvo type="formula" val="&quot;F&quot;"/>
        <cfvo type="formula" val="&quot;A&quot;"/>
        <color rgb="FFFF0000"/>
        <color theme="9" tint="-0.249977111117893"/>
      </colorScale>
    </cfRule>
    <cfRule type="colorScale" priority="8289">
      <colorScale>
        <cfvo type="min"/>
        <cfvo type="max"/>
        <color rgb="FFFF0000"/>
        <color theme="9" tint="-0.499984740745262"/>
      </colorScale>
    </cfRule>
  </conditionalFormatting>
  <conditionalFormatting sqref="R19">
    <cfRule type="colorScale" priority="8286">
      <colorScale>
        <cfvo type="formula" val="$R$11"/>
        <cfvo type="formula" val="#REF!"/>
        <color rgb="FFFF7128"/>
        <color rgb="FFFFEF9C"/>
      </colorScale>
    </cfRule>
    <cfRule type="colorScale" priority="8287">
      <colorScale>
        <cfvo type="min"/>
        <cfvo type="percentile" val="50"/>
        <cfvo type="max"/>
        <color rgb="FFF8696B"/>
        <color rgb="FFFFEB84"/>
        <color rgb="FF63BE7B"/>
      </colorScale>
    </cfRule>
  </conditionalFormatting>
  <conditionalFormatting sqref="K19">
    <cfRule type="iconSet" priority="8284">
      <iconSet iconSet="3Flags">
        <cfvo type="percent" val="0"/>
        <cfvo type="percent" val="33"/>
        <cfvo type="percent" val="67"/>
      </iconSet>
    </cfRule>
  </conditionalFormatting>
  <conditionalFormatting sqref="R20">
    <cfRule type="dataBar" priority="8168">
      <dataBar>
        <cfvo type="min"/>
        <cfvo type="max"/>
        <color rgb="FF638EC6"/>
      </dataBar>
      <extLst>
        <ext xmlns:x14="http://schemas.microsoft.com/office/spreadsheetml/2009/9/main" uri="{B025F937-C7B1-47D3-B67F-A62EFF666E3E}">
          <x14:id>{7A7CD1DA-84D0-4EF9-AF2F-443EE5E15421}</x14:id>
        </ext>
      </extLst>
    </cfRule>
    <cfRule type="iconSet" priority="8170">
      <iconSet iconSet="3Flags">
        <cfvo type="percent" val="0"/>
        <cfvo type="percent" val="33"/>
        <cfvo type="percent" val="67"/>
      </iconSet>
    </cfRule>
    <cfRule type="colorScale" priority="8173">
      <colorScale>
        <cfvo type="formula" val="&quot;F&quot;"/>
        <cfvo type="formula" val="&quot;A&quot;"/>
        <color rgb="FFFF0000"/>
        <color theme="9" tint="-0.249977111117893"/>
      </colorScale>
    </cfRule>
    <cfRule type="colorScale" priority="8174">
      <colorScale>
        <cfvo type="min"/>
        <cfvo type="max"/>
        <color rgb="FFFF0000"/>
        <color theme="9" tint="-0.499984740745262"/>
      </colorScale>
    </cfRule>
  </conditionalFormatting>
  <conditionalFormatting sqref="R20">
    <cfRule type="colorScale" priority="8171">
      <colorScale>
        <cfvo type="formula" val="$R$11"/>
        <cfvo type="formula" val="#REF!"/>
        <color rgb="FFFF7128"/>
        <color rgb="FFFFEF9C"/>
      </colorScale>
    </cfRule>
    <cfRule type="colorScale" priority="8172">
      <colorScale>
        <cfvo type="min"/>
        <cfvo type="percentile" val="50"/>
        <cfvo type="max"/>
        <color rgb="FFF8696B"/>
        <color rgb="FFFFEB84"/>
        <color rgb="FF63BE7B"/>
      </colorScale>
    </cfRule>
  </conditionalFormatting>
  <conditionalFormatting sqref="K20">
    <cfRule type="iconSet" priority="8169">
      <iconSet iconSet="3Flags">
        <cfvo type="percent" val="0"/>
        <cfvo type="percent" val="33"/>
        <cfvo type="percent" val="67"/>
      </iconSet>
    </cfRule>
  </conditionalFormatting>
  <conditionalFormatting sqref="R21">
    <cfRule type="dataBar" priority="8097">
      <dataBar>
        <cfvo type="min"/>
        <cfvo type="max"/>
        <color rgb="FF638EC6"/>
      </dataBar>
      <extLst>
        <ext xmlns:x14="http://schemas.microsoft.com/office/spreadsheetml/2009/9/main" uri="{B025F937-C7B1-47D3-B67F-A62EFF666E3E}">
          <x14:id>{ADEBF262-5876-41AD-B370-8F03456F6A1A}</x14:id>
        </ext>
      </extLst>
    </cfRule>
    <cfRule type="iconSet" priority="8099">
      <iconSet iconSet="3Flags">
        <cfvo type="percent" val="0"/>
        <cfvo type="percent" val="33"/>
        <cfvo type="percent" val="67"/>
      </iconSet>
    </cfRule>
    <cfRule type="colorScale" priority="8102">
      <colorScale>
        <cfvo type="formula" val="&quot;F&quot;"/>
        <cfvo type="formula" val="&quot;A&quot;"/>
        <color rgb="FFFF0000"/>
        <color theme="9" tint="-0.249977111117893"/>
      </colorScale>
    </cfRule>
    <cfRule type="colorScale" priority="8103">
      <colorScale>
        <cfvo type="min"/>
        <cfvo type="max"/>
        <color rgb="FFFF0000"/>
        <color theme="9" tint="-0.499984740745262"/>
      </colorScale>
    </cfRule>
  </conditionalFormatting>
  <conditionalFormatting sqref="R21">
    <cfRule type="colorScale" priority="8100">
      <colorScale>
        <cfvo type="formula" val="$R$11"/>
        <cfvo type="formula" val="#REF!"/>
        <color rgb="FFFF7128"/>
        <color rgb="FFFFEF9C"/>
      </colorScale>
    </cfRule>
    <cfRule type="colorScale" priority="8101">
      <colorScale>
        <cfvo type="min"/>
        <cfvo type="percentile" val="50"/>
        <cfvo type="max"/>
        <color rgb="FFF8696B"/>
        <color rgb="FFFFEB84"/>
        <color rgb="FF63BE7B"/>
      </colorScale>
    </cfRule>
  </conditionalFormatting>
  <conditionalFormatting sqref="K21">
    <cfRule type="iconSet" priority="8098">
      <iconSet iconSet="3Flags">
        <cfvo type="percent" val="0"/>
        <cfvo type="percent" val="33"/>
        <cfvo type="percent" val="67"/>
      </iconSet>
    </cfRule>
  </conditionalFormatting>
  <conditionalFormatting sqref="R22">
    <cfRule type="dataBar" priority="7999">
      <dataBar>
        <cfvo type="min"/>
        <cfvo type="max"/>
        <color rgb="FF638EC6"/>
      </dataBar>
      <extLst>
        <ext xmlns:x14="http://schemas.microsoft.com/office/spreadsheetml/2009/9/main" uri="{B025F937-C7B1-47D3-B67F-A62EFF666E3E}">
          <x14:id>{19CE7703-8631-424C-8253-9ED6CAD0C074}</x14:id>
        </ext>
      </extLst>
    </cfRule>
    <cfRule type="iconSet" priority="8001">
      <iconSet iconSet="3Flags">
        <cfvo type="percent" val="0"/>
        <cfvo type="percent" val="33"/>
        <cfvo type="percent" val="67"/>
      </iconSet>
    </cfRule>
    <cfRule type="colorScale" priority="8004">
      <colorScale>
        <cfvo type="formula" val="&quot;F&quot;"/>
        <cfvo type="formula" val="&quot;A&quot;"/>
        <color rgb="FFFF0000"/>
        <color theme="9" tint="-0.249977111117893"/>
      </colorScale>
    </cfRule>
    <cfRule type="colorScale" priority="8005">
      <colorScale>
        <cfvo type="min"/>
        <cfvo type="max"/>
        <color rgb="FFFF0000"/>
        <color theme="9" tint="-0.499984740745262"/>
      </colorScale>
    </cfRule>
  </conditionalFormatting>
  <conditionalFormatting sqref="R22">
    <cfRule type="colorScale" priority="8002">
      <colorScale>
        <cfvo type="formula" val="$R$11"/>
        <cfvo type="formula" val="#REF!"/>
        <color rgb="FFFF7128"/>
        <color rgb="FFFFEF9C"/>
      </colorScale>
    </cfRule>
    <cfRule type="colorScale" priority="8003">
      <colorScale>
        <cfvo type="min"/>
        <cfvo type="percentile" val="50"/>
        <cfvo type="max"/>
        <color rgb="FFF8696B"/>
        <color rgb="FFFFEB84"/>
        <color rgb="FF63BE7B"/>
      </colorScale>
    </cfRule>
  </conditionalFormatting>
  <conditionalFormatting sqref="K22">
    <cfRule type="iconSet" priority="8000">
      <iconSet iconSet="3Flags">
        <cfvo type="percent" val="0"/>
        <cfvo type="percent" val="33"/>
        <cfvo type="percent" val="67"/>
      </iconSet>
    </cfRule>
  </conditionalFormatting>
  <conditionalFormatting sqref="R23">
    <cfRule type="dataBar" priority="7903">
      <dataBar>
        <cfvo type="min"/>
        <cfvo type="max"/>
        <color rgb="FF638EC6"/>
      </dataBar>
      <extLst>
        <ext xmlns:x14="http://schemas.microsoft.com/office/spreadsheetml/2009/9/main" uri="{B025F937-C7B1-47D3-B67F-A62EFF666E3E}">
          <x14:id>{F9834CF3-82EC-4697-8C55-9DB4DED1FF43}</x14:id>
        </ext>
      </extLst>
    </cfRule>
    <cfRule type="iconSet" priority="7905">
      <iconSet iconSet="3Flags">
        <cfvo type="percent" val="0"/>
        <cfvo type="percent" val="33"/>
        <cfvo type="percent" val="67"/>
      </iconSet>
    </cfRule>
    <cfRule type="colorScale" priority="7908">
      <colorScale>
        <cfvo type="formula" val="&quot;F&quot;"/>
        <cfvo type="formula" val="&quot;A&quot;"/>
        <color rgb="FFFF0000"/>
        <color theme="9" tint="-0.249977111117893"/>
      </colorScale>
    </cfRule>
    <cfRule type="colorScale" priority="7909">
      <colorScale>
        <cfvo type="min"/>
        <cfvo type="max"/>
        <color rgb="FFFF0000"/>
        <color theme="9" tint="-0.499984740745262"/>
      </colorScale>
    </cfRule>
  </conditionalFormatting>
  <conditionalFormatting sqref="R23">
    <cfRule type="colorScale" priority="7906">
      <colorScale>
        <cfvo type="formula" val="$R$11"/>
        <cfvo type="formula" val="#REF!"/>
        <color rgb="FFFF7128"/>
        <color rgb="FFFFEF9C"/>
      </colorScale>
    </cfRule>
    <cfRule type="colorScale" priority="7907">
      <colorScale>
        <cfvo type="min"/>
        <cfvo type="percentile" val="50"/>
        <cfvo type="max"/>
        <color rgb="FFF8696B"/>
        <color rgb="FFFFEB84"/>
        <color rgb="FF63BE7B"/>
      </colorScale>
    </cfRule>
  </conditionalFormatting>
  <conditionalFormatting sqref="K23">
    <cfRule type="iconSet" priority="7904">
      <iconSet iconSet="3Flags">
        <cfvo type="percent" val="0"/>
        <cfvo type="percent" val="33"/>
        <cfvo type="percent" val="67"/>
      </iconSet>
    </cfRule>
  </conditionalFormatting>
  <conditionalFormatting sqref="R24">
    <cfRule type="dataBar" priority="7831">
      <dataBar>
        <cfvo type="min"/>
        <cfvo type="max"/>
        <color rgb="FF638EC6"/>
      </dataBar>
      <extLst>
        <ext xmlns:x14="http://schemas.microsoft.com/office/spreadsheetml/2009/9/main" uri="{B025F937-C7B1-47D3-B67F-A62EFF666E3E}">
          <x14:id>{D2B99048-9B39-4764-9F4C-42BCB0E8763B}</x14:id>
        </ext>
      </extLst>
    </cfRule>
    <cfRule type="iconSet" priority="7833">
      <iconSet iconSet="3Flags">
        <cfvo type="percent" val="0"/>
        <cfvo type="percent" val="33"/>
        <cfvo type="percent" val="67"/>
      </iconSet>
    </cfRule>
    <cfRule type="colorScale" priority="7836">
      <colorScale>
        <cfvo type="formula" val="&quot;F&quot;"/>
        <cfvo type="formula" val="&quot;A&quot;"/>
        <color rgb="FFFF0000"/>
        <color theme="9" tint="-0.249977111117893"/>
      </colorScale>
    </cfRule>
    <cfRule type="colorScale" priority="7837">
      <colorScale>
        <cfvo type="min"/>
        <cfvo type="max"/>
        <color rgb="FFFF0000"/>
        <color theme="9" tint="-0.499984740745262"/>
      </colorScale>
    </cfRule>
  </conditionalFormatting>
  <conditionalFormatting sqref="R24">
    <cfRule type="colorScale" priority="7834">
      <colorScale>
        <cfvo type="formula" val="$R$11"/>
        <cfvo type="formula" val="#REF!"/>
        <color rgb="FFFF7128"/>
        <color rgb="FFFFEF9C"/>
      </colorScale>
    </cfRule>
    <cfRule type="colorScale" priority="7835">
      <colorScale>
        <cfvo type="min"/>
        <cfvo type="percentile" val="50"/>
        <cfvo type="max"/>
        <color rgb="FFF8696B"/>
        <color rgb="FFFFEB84"/>
        <color rgb="FF63BE7B"/>
      </colorScale>
    </cfRule>
  </conditionalFormatting>
  <conditionalFormatting sqref="K24">
    <cfRule type="iconSet" priority="7832">
      <iconSet iconSet="3Flags">
        <cfvo type="percent" val="0"/>
        <cfvo type="percent" val="33"/>
        <cfvo type="percent" val="67"/>
      </iconSet>
    </cfRule>
  </conditionalFormatting>
  <conditionalFormatting sqref="R25">
    <cfRule type="dataBar" priority="7807">
      <dataBar>
        <cfvo type="min"/>
        <cfvo type="max"/>
        <color rgb="FF638EC6"/>
      </dataBar>
      <extLst>
        <ext xmlns:x14="http://schemas.microsoft.com/office/spreadsheetml/2009/9/main" uri="{B025F937-C7B1-47D3-B67F-A62EFF666E3E}">
          <x14:id>{260906D0-F6CF-4968-A2C8-E28DA2F92683}</x14:id>
        </ext>
      </extLst>
    </cfRule>
    <cfRule type="iconSet" priority="7809">
      <iconSet iconSet="3Flags">
        <cfvo type="percent" val="0"/>
        <cfvo type="percent" val="33"/>
        <cfvo type="percent" val="67"/>
      </iconSet>
    </cfRule>
    <cfRule type="colorScale" priority="7812">
      <colorScale>
        <cfvo type="formula" val="&quot;F&quot;"/>
        <cfvo type="formula" val="&quot;A&quot;"/>
        <color rgb="FFFF0000"/>
        <color theme="9" tint="-0.249977111117893"/>
      </colorScale>
    </cfRule>
    <cfRule type="colorScale" priority="7813">
      <colorScale>
        <cfvo type="min"/>
        <cfvo type="max"/>
        <color rgb="FFFF0000"/>
        <color theme="9" tint="-0.499984740745262"/>
      </colorScale>
    </cfRule>
  </conditionalFormatting>
  <conditionalFormatting sqref="R25">
    <cfRule type="colorScale" priority="7810">
      <colorScale>
        <cfvo type="formula" val="$R$11"/>
        <cfvo type="formula" val="#REF!"/>
        <color rgb="FFFF7128"/>
        <color rgb="FFFFEF9C"/>
      </colorScale>
    </cfRule>
    <cfRule type="colorScale" priority="7811">
      <colorScale>
        <cfvo type="min"/>
        <cfvo type="percentile" val="50"/>
        <cfvo type="max"/>
        <color rgb="FFF8696B"/>
        <color rgb="FFFFEB84"/>
        <color rgb="FF63BE7B"/>
      </colorScale>
    </cfRule>
  </conditionalFormatting>
  <conditionalFormatting sqref="K25">
    <cfRule type="iconSet" priority="7808">
      <iconSet iconSet="3Flags">
        <cfvo type="percent" val="0"/>
        <cfvo type="percent" val="33"/>
        <cfvo type="percent" val="67"/>
      </iconSet>
    </cfRule>
  </conditionalFormatting>
  <conditionalFormatting sqref="R26">
    <cfRule type="dataBar" priority="7783">
      <dataBar>
        <cfvo type="min"/>
        <cfvo type="max"/>
        <color rgb="FF638EC6"/>
      </dataBar>
      <extLst>
        <ext xmlns:x14="http://schemas.microsoft.com/office/spreadsheetml/2009/9/main" uri="{B025F937-C7B1-47D3-B67F-A62EFF666E3E}">
          <x14:id>{8EE61CC9-7E78-420C-B7A2-6085AE0A807F}</x14:id>
        </ext>
      </extLst>
    </cfRule>
    <cfRule type="iconSet" priority="7785">
      <iconSet iconSet="3Flags">
        <cfvo type="percent" val="0"/>
        <cfvo type="percent" val="33"/>
        <cfvo type="percent" val="67"/>
      </iconSet>
    </cfRule>
    <cfRule type="colorScale" priority="7788">
      <colorScale>
        <cfvo type="formula" val="&quot;F&quot;"/>
        <cfvo type="formula" val="&quot;A&quot;"/>
        <color rgb="FFFF0000"/>
        <color theme="9" tint="-0.249977111117893"/>
      </colorScale>
    </cfRule>
    <cfRule type="colorScale" priority="7789">
      <colorScale>
        <cfvo type="min"/>
        <cfvo type="max"/>
        <color rgb="FFFF0000"/>
        <color theme="9" tint="-0.499984740745262"/>
      </colorScale>
    </cfRule>
  </conditionalFormatting>
  <conditionalFormatting sqref="R26">
    <cfRule type="colorScale" priority="7786">
      <colorScale>
        <cfvo type="formula" val="$R$11"/>
        <cfvo type="formula" val="#REF!"/>
        <color rgb="FFFF7128"/>
        <color rgb="FFFFEF9C"/>
      </colorScale>
    </cfRule>
    <cfRule type="colorScale" priority="7787">
      <colorScale>
        <cfvo type="min"/>
        <cfvo type="percentile" val="50"/>
        <cfvo type="max"/>
        <color rgb="FFF8696B"/>
        <color rgb="FFFFEB84"/>
        <color rgb="FF63BE7B"/>
      </colorScale>
    </cfRule>
  </conditionalFormatting>
  <conditionalFormatting sqref="K26">
    <cfRule type="iconSet" priority="7784">
      <iconSet iconSet="3Flags">
        <cfvo type="percent" val="0"/>
        <cfvo type="percent" val="33"/>
        <cfvo type="percent" val="67"/>
      </iconSet>
    </cfRule>
  </conditionalFormatting>
  <conditionalFormatting sqref="R27">
    <cfRule type="dataBar" priority="7711">
      <dataBar>
        <cfvo type="min"/>
        <cfvo type="max"/>
        <color rgb="FF638EC6"/>
      </dataBar>
      <extLst>
        <ext xmlns:x14="http://schemas.microsoft.com/office/spreadsheetml/2009/9/main" uri="{B025F937-C7B1-47D3-B67F-A62EFF666E3E}">
          <x14:id>{D2281F44-2BFE-47EB-BA9C-EC8965F55AC5}</x14:id>
        </ext>
      </extLst>
    </cfRule>
    <cfRule type="iconSet" priority="7713">
      <iconSet iconSet="3Flags">
        <cfvo type="percent" val="0"/>
        <cfvo type="percent" val="33"/>
        <cfvo type="percent" val="67"/>
      </iconSet>
    </cfRule>
    <cfRule type="colorScale" priority="7716">
      <colorScale>
        <cfvo type="formula" val="&quot;F&quot;"/>
        <cfvo type="formula" val="&quot;A&quot;"/>
        <color rgb="FFFF0000"/>
        <color theme="9" tint="-0.249977111117893"/>
      </colorScale>
    </cfRule>
    <cfRule type="colorScale" priority="7717">
      <colorScale>
        <cfvo type="min"/>
        <cfvo type="max"/>
        <color rgb="FFFF0000"/>
        <color theme="9" tint="-0.499984740745262"/>
      </colorScale>
    </cfRule>
  </conditionalFormatting>
  <conditionalFormatting sqref="R27">
    <cfRule type="colorScale" priority="7714">
      <colorScale>
        <cfvo type="formula" val="$R$11"/>
        <cfvo type="formula" val="#REF!"/>
        <color rgb="FFFF7128"/>
        <color rgb="FFFFEF9C"/>
      </colorScale>
    </cfRule>
    <cfRule type="colorScale" priority="7715">
      <colorScale>
        <cfvo type="min"/>
        <cfvo type="percentile" val="50"/>
        <cfvo type="max"/>
        <color rgb="FFF8696B"/>
        <color rgb="FFFFEB84"/>
        <color rgb="FF63BE7B"/>
      </colorScale>
    </cfRule>
  </conditionalFormatting>
  <conditionalFormatting sqref="K27">
    <cfRule type="iconSet" priority="7712">
      <iconSet iconSet="3Flags">
        <cfvo type="percent" val="0"/>
        <cfvo type="percent" val="33"/>
        <cfvo type="percent" val="67"/>
      </iconSet>
    </cfRule>
  </conditionalFormatting>
  <conditionalFormatting sqref="R28">
    <cfRule type="dataBar" priority="7639">
      <dataBar>
        <cfvo type="min"/>
        <cfvo type="max"/>
        <color rgb="FF638EC6"/>
      </dataBar>
      <extLst>
        <ext xmlns:x14="http://schemas.microsoft.com/office/spreadsheetml/2009/9/main" uri="{B025F937-C7B1-47D3-B67F-A62EFF666E3E}">
          <x14:id>{73A16E69-ABBF-4C8B-83F7-D51CC8FB35C4}</x14:id>
        </ext>
      </extLst>
    </cfRule>
    <cfRule type="iconSet" priority="7641">
      <iconSet iconSet="3Flags">
        <cfvo type="percent" val="0"/>
        <cfvo type="percent" val="33"/>
        <cfvo type="percent" val="67"/>
      </iconSet>
    </cfRule>
    <cfRule type="colorScale" priority="7644">
      <colorScale>
        <cfvo type="formula" val="&quot;F&quot;"/>
        <cfvo type="formula" val="&quot;A&quot;"/>
        <color rgb="FFFF0000"/>
        <color theme="9" tint="-0.249977111117893"/>
      </colorScale>
    </cfRule>
    <cfRule type="colorScale" priority="7645">
      <colorScale>
        <cfvo type="min"/>
        <cfvo type="max"/>
        <color rgb="FFFF0000"/>
        <color theme="9" tint="-0.499984740745262"/>
      </colorScale>
    </cfRule>
  </conditionalFormatting>
  <conditionalFormatting sqref="R28">
    <cfRule type="colorScale" priority="7642">
      <colorScale>
        <cfvo type="formula" val="$R$11"/>
        <cfvo type="formula" val="#REF!"/>
        <color rgb="FFFF7128"/>
        <color rgb="FFFFEF9C"/>
      </colorScale>
    </cfRule>
    <cfRule type="colorScale" priority="7643">
      <colorScale>
        <cfvo type="min"/>
        <cfvo type="percentile" val="50"/>
        <cfvo type="max"/>
        <color rgb="FFF8696B"/>
        <color rgb="FFFFEB84"/>
        <color rgb="FF63BE7B"/>
      </colorScale>
    </cfRule>
  </conditionalFormatting>
  <conditionalFormatting sqref="K28">
    <cfRule type="iconSet" priority="7640">
      <iconSet iconSet="3Flags">
        <cfvo type="percent" val="0"/>
        <cfvo type="percent" val="33"/>
        <cfvo type="percent" val="67"/>
      </iconSet>
    </cfRule>
  </conditionalFormatting>
  <conditionalFormatting sqref="R29">
    <cfRule type="dataBar" priority="7615">
      <dataBar>
        <cfvo type="min"/>
        <cfvo type="max"/>
        <color rgb="FF638EC6"/>
      </dataBar>
      <extLst>
        <ext xmlns:x14="http://schemas.microsoft.com/office/spreadsheetml/2009/9/main" uri="{B025F937-C7B1-47D3-B67F-A62EFF666E3E}">
          <x14:id>{ADFABF79-53CD-4A22-A6D3-899B987750C6}</x14:id>
        </ext>
      </extLst>
    </cfRule>
    <cfRule type="iconSet" priority="7617">
      <iconSet iconSet="3Flags">
        <cfvo type="percent" val="0"/>
        <cfvo type="percent" val="33"/>
        <cfvo type="percent" val="67"/>
      </iconSet>
    </cfRule>
    <cfRule type="colorScale" priority="7620">
      <colorScale>
        <cfvo type="formula" val="&quot;F&quot;"/>
        <cfvo type="formula" val="&quot;A&quot;"/>
        <color rgb="FFFF0000"/>
        <color theme="9" tint="-0.249977111117893"/>
      </colorScale>
    </cfRule>
    <cfRule type="colorScale" priority="7621">
      <colorScale>
        <cfvo type="min"/>
        <cfvo type="max"/>
        <color rgb="FFFF0000"/>
        <color theme="9" tint="-0.499984740745262"/>
      </colorScale>
    </cfRule>
  </conditionalFormatting>
  <conditionalFormatting sqref="R29">
    <cfRule type="colorScale" priority="7618">
      <colorScale>
        <cfvo type="formula" val="$R$11"/>
        <cfvo type="formula" val="#REF!"/>
        <color rgb="FFFF7128"/>
        <color rgb="FFFFEF9C"/>
      </colorScale>
    </cfRule>
    <cfRule type="colorScale" priority="7619">
      <colorScale>
        <cfvo type="min"/>
        <cfvo type="percentile" val="50"/>
        <cfvo type="max"/>
        <color rgb="FFF8696B"/>
        <color rgb="FFFFEB84"/>
        <color rgb="FF63BE7B"/>
      </colorScale>
    </cfRule>
  </conditionalFormatting>
  <conditionalFormatting sqref="K29">
    <cfRule type="iconSet" priority="7616">
      <iconSet iconSet="3Flags">
        <cfvo type="percent" val="0"/>
        <cfvo type="percent" val="33"/>
        <cfvo type="percent" val="67"/>
      </iconSet>
    </cfRule>
  </conditionalFormatting>
  <conditionalFormatting sqref="R30">
    <cfRule type="dataBar" priority="7567">
      <dataBar>
        <cfvo type="min"/>
        <cfvo type="max"/>
        <color rgb="FF638EC6"/>
      </dataBar>
      <extLst>
        <ext xmlns:x14="http://schemas.microsoft.com/office/spreadsheetml/2009/9/main" uri="{B025F937-C7B1-47D3-B67F-A62EFF666E3E}">
          <x14:id>{E6BB7729-05F4-4F57-B0FB-2BC406468AFD}</x14:id>
        </ext>
      </extLst>
    </cfRule>
    <cfRule type="iconSet" priority="7569">
      <iconSet iconSet="3Flags">
        <cfvo type="percent" val="0"/>
        <cfvo type="percent" val="33"/>
        <cfvo type="percent" val="67"/>
      </iconSet>
    </cfRule>
    <cfRule type="colorScale" priority="7572">
      <colorScale>
        <cfvo type="formula" val="&quot;F&quot;"/>
        <cfvo type="formula" val="&quot;A&quot;"/>
        <color rgb="FFFF0000"/>
        <color theme="9" tint="-0.249977111117893"/>
      </colorScale>
    </cfRule>
    <cfRule type="colorScale" priority="7573">
      <colorScale>
        <cfvo type="min"/>
        <cfvo type="max"/>
        <color rgb="FFFF0000"/>
        <color theme="9" tint="-0.499984740745262"/>
      </colorScale>
    </cfRule>
  </conditionalFormatting>
  <conditionalFormatting sqref="R30">
    <cfRule type="colorScale" priority="7570">
      <colorScale>
        <cfvo type="formula" val="$R$11"/>
        <cfvo type="formula" val="#REF!"/>
        <color rgb="FFFF7128"/>
        <color rgb="FFFFEF9C"/>
      </colorScale>
    </cfRule>
    <cfRule type="colorScale" priority="7571">
      <colorScale>
        <cfvo type="min"/>
        <cfvo type="percentile" val="50"/>
        <cfvo type="max"/>
        <color rgb="FFF8696B"/>
        <color rgb="FFFFEB84"/>
        <color rgb="FF63BE7B"/>
      </colorScale>
    </cfRule>
  </conditionalFormatting>
  <conditionalFormatting sqref="K30">
    <cfRule type="iconSet" priority="7568">
      <iconSet iconSet="3Flags">
        <cfvo type="percent" val="0"/>
        <cfvo type="percent" val="33"/>
        <cfvo type="percent" val="67"/>
      </iconSet>
    </cfRule>
  </conditionalFormatting>
  <conditionalFormatting sqref="R31">
    <cfRule type="dataBar" priority="7543">
      <dataBar>
        <cfvo type="min"/>
        <cfvo type="max"/>
        <color rgb="FF638EC6"/>
      </dataBar>
      <extLst>
        <ext xmlns:x14="http://schemas.microsoft.com/office/spreadsheetml/2009/9/main" uri="{B025F937-C7B1-47D3-B67F-A62EFF666E3E}">
          <x14:id>{8EBEC1D1-2597-4B74-A512-DB636295D531}</x14:id>
        </ext>
      </extLst>
    </cfRule>
    <cfRule type="iconSet" priority="7545">
      <iconSet iconSet="3Flags">
        <cfvo type="percent" val="0"/>
        <cfvo type="percent" val="33"/>
        <cfvo type="percent" val="67"/>
      </iconSet>
    </cfRule>
    <cfRule type="colorScale" priority="7548">
      <colorScale>
        <cfvo type="formula" val="&quot;F&quot;"/>
        <cfvo type="formula" val="&quot;A&quot;"/>
        <color rgb="FFFF0000"/>
        <color theme="9" tint="-0.249977111117893"/>
      </colorScale>
    </cfRule>
    <cfRule type="colorScale" priority="7549">
      <colorScale>
        <cfvo type="min"/>
        <cfvo type="max"/>
        <color rgb="FFFF0000"/>
        <color theme="9" tint="-0.499984740745262"/>
      </colorScale>
    </cfRule>
  </conditionalFormatting>
  <conditionalFormatting sqref="R31">
    <cfRule type="colorScale" priority="7546">
      <colorScale>
        <cfvo type="formula" val="$R$11"/>
        <cfvo type="formula" val="#REF!"/>
        <color rgb="FFFF7128"/>
        <color rgb="FFFFEF9C"/>
      </colorScale>
    </cfRule>
    <cfRule type="colorScale" priority="7547">
      <colorScale>
        <cfvo type="min"/>
        <cfvo type="percentile" val="50"/>
        <cfvo type="max"/>
        <color rgb="FFF8696B"/>
        <color rgb="FFFFEB84"/>
        <color rgb="FF63BE7B"/>
      </colorScale>
    </cfRule>
  </conditionalFormatting>
  <conditionalFormatting sqref="K31">
    <cfRule type="iconSet" priority="7544">
      <iconSet iconSet="3Flags">
        <cfvo type="percent" val="0"/>
        <cfvo type="percent" val="33"/>
        <cfvo type="percent" val="67"/>
      </iconSet>
    </cfRule>
  </conditionalFormatting>
  <conditionalFormatting sqref="R32">
    <cfRule type="dataBar" priority="7447">
      <dataBar>
        <cfvo type="min"/>
        <cfvo type="max"/>
        <color rgb="FF638EC6"/>
      </dataBar>
      <extLst>
        <ext xmlns:x14="http://schemas.microsoft.com/office/spreadsheetml/2009/9/main" uri="{B025F937-C7B1-47D3-B67F-A62EFF666E3E}">
          <x14:id>{DF37B25B-CA1C-4475-B293-C742C0618385}</x14:id>
        </ext>
      </extLst>
    </cfRule>
    <cfRule type="iconSet" priority="7449">
      <iconSet iconSet="3Flags">
        <cfvo type="percent" val="0"/>
        <cfvo type="percent" val="33"/>
        <cfvo type="percent" val="67"/>
      </iconSet>
    </cfRule>
    <cfRule type="colorScale" priority="7452">
      <colorScale>
        <cfvo type="formula" val="&quot;F&quot;"/>
        <cfvo type="formula" val="&quot;A&quot;"/>
        <color rgb="FFFF0000"/>
        <color theme="9" tint="-0.249977111117893"/>
      </colorScale>
    </cfRule>
    <cfRule type="colorScale" priority="7453">
      <colorScale>
        <cfvo type="min"/>
        <cfvo type="max"/>
        <color rgb="FFFF0000"/>
        <color theme="9" tint="-0.499984740745262"/>
      </colorScale>
    </cfRule>
  </conditionalFormatting>
  <conditionalFormatting sqref="R32">
    <cfRule type="colorScale" priority="7450">
      <colorScale>
        <cfvo type="formula" val="$R$11"/>
        <cfvo type="formula" val="#REF!"/>
        <color rgb="FFFF7128"/>
        <color rgb="FFFFEF9C"/>
      </colorScale>
    </cfRule>
    <cfRule type="colorScale" priority="7451">
      <colorScale>
        <cfvo type="min"/>
        <cfvo type="percentile" val="50"/>
        <cfvo type="max"/>
        <color rgb="FFF8696B"/>
        <color rgb="FFFFEB84"/>
        <color rgb="FF63BE7B"/>
      </colorScale>
    </cfRule>
  </conditionalFormatting>
  <conditionalFormatting sqref="K32">
    <cfRule type="iconSet" priority="7448">
      <iconSet iconSet="3Flags">
        <cfvo type="percent" val="0"/>
        <cfvo type="percent" val="33"/>
        <cfvo type="percent" val="67"/>
      </iconSet>
    </cfRule>
  </conditionalFormatting>
  <conditionalFormatting sqref="R33">
    <cfRule type="dataBar" priority="7399">
      <dataBar>
        <cfvo type="min"/>
        <cfvo type="max"/>
        <color rgb="FF638EC6"/>
      </dataBar>
      <extLst>
        <ext xmlns:x14="http://schemas.microsoft.com/office/spreadsheetml/2009/9/main" uri="{B025F937-C7B1-47D3-B67F-A62EFF666E3E}">
          <x14:id>{17D27228-E167-4366-AA6E-096697ED9B51}</x14:id>
        </ext>
      </extLst>
    </cfRule>
    <cfRule type="iconSet" priority="7401">
      <iconSet iconSet="3Flags">
        <cfvo type="percent" val="0"/>
        <cfvo type="percent" val="33"/>
        <cfvo type="percent" val="67"/>
      </iconSet>
    </cfRule>
    <cfRule type="colorScale" priority="7404">
      <colorScale>
        <cfvo type="formula" val="&quot;F&quot;"/>
        <cfvo type="formula" val="&quot;A&quot;"/>
        <color rgb="FFFF0000"/>
        <color theme="9" tint="-0.249977111117893"/>
      </colorScale>
    </cfRule>
    <cfRule type="colorScale" priority="7405">
      <colorScale>
        <cfvo type="min"/>
        <cfvo type="max"/>
        <color rgb="FFFF0000"/>
        <color theme="9" tint="-0.499984740745262"/>
      </colorScale>
    </cfRule>
  </conditionalFormatting>
  <conditionalFormatting sqref="R33">
    <cfRule type="colorScale" priority="7402">
      <colorScale>
        <cfvo type="formula" val="$R$11"/>
        <cfvo type="formula" val="#REF!"/>
        <color rgb="FFFF7128"/>
        <color rgb="FFFFEF9C"/>
      </colorScale>
    </cfRule>
    <cfRule type="colorScale" priority="7403">
      <colorScale>
        <cfvo type="min"/>
        <cfvo type="percentile" val="50"/>
        <cfvo type="max"/>
        <color rgb="FFF8696B"/>
        <color rgb="FFFFEB84"/>
        <color rgb="FF63BE7B"/>
      </colorScale>
    </cfRule>
  </conditionalFormatting>
  <conditionalFormatting sqref="K33">
    <cfRule type="iconSet" priority="7400">
      <iconSet iconSet="3Flags">
        <cfvo type="percent" val="0"/>
        <cfvo type="percent" val="33"/>
        <cfvo type="percent" val="67"/>
      </iconSet>
    </cfRule>
  </conditionalFormatting>
  <conditionalFormatting sqref="R34">
    <cfRule type="dataBar" priority="7351">
      <dataBar>
        <cfvo type="min"/>
        <cfvo type="max"/>
        <color rgb="FF638EC6"/>
      </dataBar>
      <extLst>
        <ext xmlns:x14="http://schemas.microsoft.com/office/spreadsheetml/2009/9/main" uri="{B025F937-C7B1-47D3-B67F-A62EFF666E3E}">
          <x14:id>{3E2D077B-E4D6-4A47-BF31-26A2EB1EEA9A}</x14:id>
        </ext>
      </extLst>
    </cfRule>
    <cfRule type="iconSet" priority="7353">
      <iconSet iconSet="3Flags">
        <cfvo type="percent" val="0"/>
        <cfvo type="percent" val="33"/>
        <cfvo type="percent" val="67"/>
      </iconSet>
    </cfRule>
    <cfRule type="colorScale" priority="7356">
      <colorScale>
        <cfvo type="formula" val="&quot;F&quot;"/>
        <cfvo type="formula" val="&quot;A&quot;"/>
        <color rgb="FFFF0000"/>
        <color theme="9" tint="-0.249977111117893"/>
      </colorScale>
    </cfRule>
    <cfRule type="colorScale" priority="7357">
      <colorScale>
        <cfvo type="min"/>
        <cfvo type="max"/>
        <color rgb="FFFF0000"/>
        <color theme="9" tint="-0.499984740745262"/>
      </colorScale>
    </cfRule>
  </conditionalFormatting>
  <conditionalFormatting sqref="R34">
    <cfRule type="colorScale" priority="7354">
      <colorScale>
        <cfvo type="formula" val="$R$11"/>
        <cfvo type="formula" val="#REF!"/>
        <color rgb="FFFF7128"/>
        <color rgb="FFFFEF9C"/>
      </colorScale>
    </cfRule>
    <cfRule type="colorScale" priority="7355">
      <colorScale>
        <cfvo type="min"/>
        <cfvo type="percentile" val="50"/>
        <cfvo type="max"/>
        <color rgb="FFF8696B"/>
        <color rgb="FFFFEB84"/>
        <color rgb="FF63BE7B"/>
      </colorScale>
    </cfRule>
  </conditionalFormatting>
  <conditionalFormatting sqref="K34">
    <cfRule type="iconSet" priority="7352">
      <iconSet iconSet="3Flags">
        <cfvo type="percent" val="0"/>
        <cfvo type="percent" val="33"/>
        <cfvo type="percent" val="67"/>
      </iconSet>
    </cfRule>
  </conditionalFormatting>
  <conditionalFormatting sqref="R35">
    <cfRule type="dataBar" priority="7231">
      <dataBar>
        <cfvo type="min"/>
        <cfvo type="max"/>
        <color rgb="FF638EC6"/>
      </dataBar>
      <extLst>
        <ext xmlns:x14="http://schemas.microsoft.com/office/spreadsheetml/2009/9/main" uri="{B025F937-C7B1-47D3-B67F-A62EFF666E3E}">
          <x14:id>{E2D4D616-A7BC-40FC-A5E8-368ACBBDB7C3}</x14:id>
        </ext>
      </extLst>
    </cfRule>
    <cfRule type="iconSet" priority="7233">
      <iconSet iconSet="3Flags">
        <cfvo type="percent" val="0"/>
        <cfvo type="percent" val="33"/>
        <cfvo type="percent" val="67"/>
      </iconSet>
    </cfRule>
    <cfRule type="colorScale" priority="7236">
      <colorScale>
        <cfvo type="formula" val="&quot;F&quot;"/>
        <cfvo type="formula" val="&quot;A&quot;"/>
        <color rgb="FFFF0000"/>
        <color theme="9" tint="-0.249977111117893"/>
      </colorScale>
    </cfRule>
    <cfRule type="colorScale" priority="7237">
      <colorScale>
        <cfvo type="min"/>
        <cfvo type="max"/>
        <color rgb="FFFF0000"/>
        <color theme="9" tint="-0.499984740745262"/>
      </colorScale>
    </cfRule>
  </conditionalFormatting>
  <conditionalFormatting sqref="R35">
    <cfRule type="colorScale" priority="7234">
      <colorScale>
        <cfvo type="formula" val="$R$11"/>
        <cfvo type="formula" val="#REF!"/>
        <color rgb="FFFF7128"/>
        <color rgb="FFFFEF9C"/>
      </colorScale>
    </cfRule>
    <cfRule type="colorScale" priority="7235">
      <colorScale>
        <cfvo type="min"/>
        <cfvo type="percentile" val="50"/>
        <cfvo type="max"/>
        <color rgb="FFF8696B"/>
        <color rgb="FFFFEB84"/>
        <color rgb="FF63BE7B"/>
      </colorScale>
    </cfRule>
  </conditionalFormatting>
  <conditionalFormatting sqref="K35">
    <cfRule type="iconSet" priority="7232">
      <iconSet iconSet="3Flags">
        <cfvo type="percent" val="0"/>
        <cfvo type="percent" val="33"/>
        <cfvo type="percent" val="67"/>
      </iconSet>
    </cfRule>
  </conditionalFormatting>
  <conditionalFormatting sqref="R36">
    <cfRule type="dataBar" priority="7111">
      <dataBar>
        <cfvo type="min"/>
        <cfvo type="max"/>
        <color rgb="FF638EC6"/>
      </dataBar>
      <extLst>
        <ext xmlns:x14="http://schemas.microsoft.com/office/spreadsheetml/2009/9/main" uri="{B025F937-C7B1-47D3-B67F-A62EFF666E3E}">
          <x14:id>{0B1C9204-1547-4F50-9E07-AF5CBD8F0A1B}</x14:id>
        </ext>
      </extLst>
    </cfRule>
    <cfRule type="iconSet" priority="7113">
      <iconSet iconSet="3Flags">
        <cfvo type="percent" val="0"/>
        <cfvo type="percent" val="33"/>
        <cfvo type="percent" val="67"/>
      </iconSet>
    </cfRule>
    <cfRule type="colorScale" priority="7116">
      <colorScale>
        <cfvo type="formula" val="&quot;F&quot;"/>
        <cfvo type="formula" val="&quot;A&quot;"/>
        <color rgb="FFFF0000"/>
        <color theme="9" tint="-0.249977111117893"/>
      </colorScale>
    </cfRule>
    <cfRule type="colorScale" priority="7117">
      <colorScale>
        <cfvo type="min"/>
        <cfvo type="max"/>
        <color rgb="FFFF0000"/>
        <color theme="9" tint="-0.499984740745262"/>
      </colorScale>
    </cfRule>
  </conditionalFormatting>
  <conditionalFormatting sqref="R36">
    <cfRule type="colorScale" priority="7114">
      <colorScale>
        <cfvo type="formula" val="$R$11"/>
        <cfvo type="formula" val="#REF!"/>
        <color rgb="FFFF7128"/>
        <color rgb="FFFFEF9C"/>
      </colorScale>
    </cfRule>
    <cfRule type="colorScale" priority="7115">
      <colorScale>
        <cfvo type="min"/>
        <cfvo type="percentile" val="50"/>
        <cfvo type="max"/>
        <color rgb="FFF8696B"/>
        <color rgb="FFFFEB84"/>
        <color rgb="FF63BE7B"/>
      </colorScale>
    </cfRule>
  </conditionalFormatting>
  <conditionalFormatting sqref="K36">
    <cfRule type="iconSet" priority="7112">
      <iconSet iconSet="3Flags">
        <cfvo type="percent" val="0"/>
        <cfvo type="percent" val="33"/>
        <cfvo type="percent" val="67"/>
      </iconSet>
    </cfRule>
  </conditionalFormatting>
  <conditionalFormatting sqref="R37">
    <cfRule type="dataBar" priority="6991">
      <dataBar>
        <cfvo type="min"/>
        <cfvo type="max"/>
        <color rgb="FF638EC6"/>
      </dataBar>
      <extLst>
        <ext xmlns:x14="http://schemas.microsoft.com/office/spreadsheetml/2009/9/main" uri="{B025F937-C7B1-47D3-B67F-A62EFF666E3E}">
          <x14:id>{8C6874BB-45BB-416A-A30E-D8E1DD6CABBD}</x14:id>
        </ext>
      </extLst>
    </cfRule>
    <cfRule type="iconSet" priority="6993">
      <iconSet iconSet="3Flags">
        <cfvo type="percent" val="0"/>
        <cfvo type="percent" val="33"/>
        <cfvo type="percent" val="67"/>
      </iconSet>
    </cfRule>
    <cfRule type="colorScale" priority="6996">
      <colorScale>
        <cfvo type="formula" val="&quot;F&quot;"/>
        <cfvo type="formula" val="&quot;A&quot;"/>
        <color rgb="FFFF0000"/>
        <color theme="9" tint="-0.249977111117893"/>
      </colorScale>
    </cfRule>
    <cfRule type="colorScale" priority="6997">
      <colorScale>
        <cfvo type="min"/>
        <cfvo type="max"/>
        <color rgb="FFFF0000"/>
        <color theme="9" tint="-0.499984740745262"/>
      </colorScale>
    </cfRule>
  </conditionalFormatting>
  <conditionalFormatting sqref="R37">
    <cfRule type="colorScale" priority="6994">
      <colorScale>
        <cfvo type="formula" val="$R$11"/>
        <cfvo type="formula" val="#REF!"/>
        <color rgb="FFFF7128"/>
        <color rgb="FFFFEF9C"/>
      </colorScale>
    </cfRule>
    <cfRule type="colorScale" priority="6995">
      <colorScale>
        <cfvo type="min"/>
        <cfvo type="percentile" val="50"/>
        <cfvo type="max"/>
        <color rgb="FFF8696B"/>
        <color rgb="FFFFEB84"/>
        <color rgb="FF63BE7B"/>
      </colorScale>
    </cfRule>
  </conditionalFormatting>
  <conditionalFormatting sqref="K37">
    <cfRule type="iconSet" priority="6992">
      <iconSet iconSet="3Flags">
        <cfvo type="percent" val="0"/>
        <cfvo type="percent" val="33"/>
        <cfvo type="percent" val="67"/>
      </iconSet>
    </cfRule>
  </conditionalFormatting>
  <conditionalFormatting sqref="R38">
    <cfRule type="dataBar" priority="6895">
      <dataBar>
        <cfvo type="min"/>
        <cfvo type="max"/>
        <color rgb="FF638EC6"/>
      </dataBar>
      <extLst>
        <ext xmlns:x14="http://schemas.microsoft.com/office/spreadsheetml/2009/9/main" uri="{B025F937-C7B1-47D3-B67F-A62EFF666E3E}">
          <x14:id>{A3F98D90-C97A-41A5-89EF-5A5D8F2C5DC7}</x14:id>
        </ext>
      </extLst>
    </cfRule>
    <cfRule type="iconSet" priority="6897">
      <iconSet iconSet="3Flags">
        <cfvo type="percent" val="0"/>
        <cfvo type="percent" val="33"/>
        <cfvo type="percent" val="67"/>
      </iconSet>
    </cfRule>
    <cfRule type="colorScale" priority="6900">
      <colorScale>
        <cfvo type="formula" val="&quot;F&quot;"/>
        <cfvo type="formula" val="&quot;A&quot;"/>
        <color rgb="FFFF0000"/>
        <color theme="9" tint="-0.249977111117893"/>
      </colorScale>
    </cfRule>
    <cfRule type="colorScale" priority="6901">
      <colorScale>
        <cfvo type="min"/>
        <cfvo type="max"/>
        <color rgb="FFFF0000"/>
        <color theme="9" tint="-0.499984740745262"/>
      </colorScale>
    </cfRule>
  </conditionalFormatting>
  <conditionalFormatting sqref="R38">
    <cfRule type="colorScale" priority="6898">
      <colorScale>
        <cfvo type="formula" val="$R$11"/>
        <cfvo type="formula" val="#REF!"/>
        <color rgb="FFFF7128"/>
        <color rgb="FFFFEF9C"/>
      </colorScale>
    </cfRule>
    <cfRule type="colorScale" priority="6899">
      <colorScale>
        <cfvo type="min"/>
        <cfvo type="percentile" val="50"/>
        <cfvo type="max"/>
        <color rgb="FFF8696B"/>
        <color rgb="FFFFEB84"/>
        <color rgb="FF63BE7B"/>
      </colorScale>
    </cfRule>
  </conditionalFormatting>
  <conditionalFormatting sqref="K38">
    <cfRule type="iconSet" priority="6896">
      <iconSet iconSet="3Flags">
        <cfvo type="percent" val="0"/>
        <cfvo type="percent" val="33"/>
        <cfvo type="percent" val="67"/>
      </iconSet>
    </cfRule>
  </conditionalFormatting>
  <conditionalFormatting sqref="R39">
    <cfRule type="dataBar" priority="6823">
      <dataBar>
        <cfvo type="min"/>
        <cfvo type="max"/>
        <color rgb="FF638EC6"/>
      </dataBar>
      <extLst>
        <ext xmlns:x14="http://schemas.microsoft.com/office/spreadsheetml/2009/9/main" uri="{B025F937-C7B1-47D3-B67F-A62EFF666E3E}">
          <x14:id>{A5D6A91E-3397-49C7-9CBC-E3BA6D782997}</x14:id>
        </ext>
      </extLst>
    </cfRule>
    <cfRule type="iconSet" priority="6825">
      <iconSet iconSet="3Flags">
        <cfvo type="percent" val="0"/>
        <cfvo type="percent" val="33"/>
        <cfvo type="percent" val="67"/>
      </iconSet>
    </cfRule>
    <cfRule type="colorScale" priority="6828">
      <colorScale>
        <cfvo type="formula" val="&quot;F&quot;"/>
        <cfvo type="formula" val="&quot;A&quot;"/>
        <color rgb="FFFF0000"/>
        <color theme="9" tint="-0.249977111117893"/>
      </colorScale>
    </cfRule>
    <cfRule type="colorScale" priority="6829">
      <colorScale>
        <cfvo type="min"/>
        <cfvo type="max"/>
        <color rgb="FFFF0000"/>
        <color theme="9" tint="-0.499984740745262"/>
      </colorScale>
    </cfRule>
  </conditionalFormatting>
  <conditionalFormatting sqref="R39">
    <cfRule type="colorScale" priority="6826">
      <colorScale>
        <cfvo type="formula" val="$R$11"/>
        <cfvo type="formula" val="#REF!"/>
        <color rgb="FFFF7128"/>
        <color rgb="FFFFEF9C"/>
      </colorScale>
    </cfRule>
    <cfRule type="colorScale" priority="6827">
      <colorScale>
        <cfvo type="min"/>
        <cfvo type="percentile" val="50"/>
        <cfvo type="max"/>
        <color rgb="FFF8696B"/>
        <color rgb="FFFFEB84"/>
        <color rgb="FF63BE7B"/>
      </colorScale>
    </cfRule>
  </conditionalFormatting>
  <conditionalFormatting sqref="K39">
    <cfRule type="iconSet" priority="6824">
      <iconSet iconSet="3Flags">
        <cfvo type="percent" val="0"/>
        <cfvo type="percent" val="33"/>
        <cfvo type="percent" val="67"/>
      </iconSet>
    </cfRule>
  </conditionalFormatting>
  <conditionalFormatting sqref="R40">
    <cfRule type="dataBar" priority="6799">
      <dataBar>
        <cfvo type="min"/>
        <cfvo type="max"/>
        <color rgb="FF638EC6"/>
      </dataBar>
      <extLst>
        <ext xmlns:x14="http://schemas.microsoft.com/office/spreadsheetml/2009/9/main" uri="{B025F937-C7B1-47D3-B67F-A62EFF666E3E}">
          <x14:id>{46FB0D0D-1779-4036-9681-ED64714E606B}</x14:id>
        </ext>
      </extLst>
    </cfRule>
    <cfRule type="iconSet" priority="6801">
      <iconSet iconSet="3Flags">
        <cfvo type="percent" val="0"/>
        <cfvo type="percent" val="33"/>
        <cfvo type="percent" val="67"/>
      </iconSet>
    </cfRule>
    <cfRule type="colorScale" priority="6804">
      <colorScale>
        <cfvo type="formula" val="&quot;F&quot;"/>
        <cfvo type="formula" val="&quot;A&quot;"/>
        <color rgb="FFFF0000"/>
        <color theme="9" tint="-0.249977111117893"/>
      </colorScale>
    </cfRule>
    <cfRule type="colorScale" priority="6805">
      <colorScale>
        <cfvo type="min"/>
        <cfvo type="max"/>
        <color rgb="FFFF0000"/>
        <color theme="9" tint="-0.499984740745262"/>
      </colorScale>
    </cfRule>
  </conditionalFormatting>
  <conditionalFormatting sqref="R40">
    <cfRule type="colorScale" priority="6802">
      <colorScale>
        <cfvo type="formula" val="$R$11"/>
        <cfvo type="formula" val="#REF!"/>
        <color rgb="FFFF7128"/>
        <color rgb="FFFFEF9C"/>
      </colorScale>
    </cfRule>
    <cfRule type="colorScale" priority="6803">
      <colorScale>
        <cfvo type="min"/>
        <cfvo type="percentile" val="50"/>
        <cfvo type="max"/>
        <color rgb="FFF8696B"/>
        <color rgb="FFFFEB84"/>
        <color rgb="FF63BE7B"/>
      </colorScale>
    </cfRule>
  </conditionalFormatting>
  <conditionalFormatting sqref="K40">
    <cfRule type="iconSet" priority="6800">
      <iconSet iconSet="3Flags">
        <cfvo type="percent" val="0"/>
        <cfvo type="percent" val="33"/>
        <cfvo type="percent" val="67"/>
      </iconSet>
    </cfRule>
  </conditionalFormatting>
  <conditionalFormatting sqref="R41">
    <cfRule type="dataBar" priority="6727">
      <dataBar>
        <cfvo type="min"/>
        <cfvo type="max"/>
        <color rgb="FF638EC6"/>
      </dataBar>
      <extLst>
        <ext xmlns:x14="http://schemas.microsoft.com/office/spreadsheetml/2009/9/main" uri="{B025F937-C7B1-47D3-B67F-A62EFF666E3E}">
          <x14:id>{EF068227-9484-4B7D-8200-2D91A1D760B8}</x14:id>
        </ext>
      </extLst>
    </cfRule>
    <cfRule type="iconSet" priority="6729">
      <iconSet iconSet="3Flags">
        <cfvo type="percent" val="0"/>
        <cfvo type="percent" val="33"/>
        <cfvo type="percent" val="67"/>
      </iconSet>
    </cfRule>
    <cfRule type="colorScale" priority="6732">
      <colorScale>
        <cfvo type="formula" val="&quot;F&quot;"/>
        <cfvo type="formula" val="&quot;A&quot;"/>
        <color rgb="FFFF0000"/>
        <color theme="9" tint="-0.249977111117893"/>
      </colorScale>
    </cfRule>
    <cfRule type="colorScale" priority="6733">
      <colorScale>
        <cfvo type="min"/>
        <cfvo type="max"/>
        <color rgb="FFFF0000"/>
        <color theme="9" tint="-0.499984740745262"/>
      </colorScale>
    </cfRule>
  </conditionalFormatting>
  <conditionalFormatting sqref="R41">
    <cfRule type="colorScale" priority="6730">
      <colorScale>
        <cfvo type="formula" val="$R$11"/>
        <cfvo type="formula" val="#REF!"/>
        <color rgb="FFFF7128"/>
        <color rgb="FFFFEF9C"/>
      </colorScale>
    </cfRule>
    <cfRule type="colorScale" priority="6731">
      <colorScale>
        <cfvo type="min"/>
        <cfvo type="percentile" val="50"/>
        <cfvo type="max"/>
        <color rgb="FFF8696B"/>
        <color rgb="FFFFEB84"/>
        <color rgb="FF63BE7B"/>
      </colorScale>
    </cfRule>
  </conditionalFormatting>
  <conditionalFormatting sqref="K41">
    <cfRule type="iconSet" priority="6728">
      <iconSet iconSet="3Flags">
        <cfvo type="percent" val="0"/>
        <cfvo type="percent" val="33"/>
        <cfvo type="percent" val="67"/>
      </iconSet>
    </cfRule>
  </conditionalFormatting>
  <conditionalFormatting sqref="R42">
    <cfRule type="dataBar" priority="6703">
      <dataBar>
        <cfvo type="min"/>
        <cfvo type="max"/>
        <color rgb="FF638EC6"/>
      </dataBar>
      <extLst>
        <ext xmlns:x14="http://schemas.microsoft.com/office/spreadsheetml/2009/9/main" uri="{B025F937-C7B1-47D3-B67F-A62EFF666E3E}">
          <x14:id>{7BD88542-FCBD-49C5-A349-46ED81D14CC2}</x14:id>
        </ext>
      </extLst>
    </cfRule>
    <cfRule type="iconSet" priority="6705">
      <iconSet iconSet="3Flags">
        <cfvo type="percent" val="0"/>
        <cfvo type="percent" val="33"/>
        <cfvo type="percent" val="67"/>
      </iconSet>
    </cfRule>
    <cfRule type="colorScale" priority="6708">
      <colorScale>
        <cfvo type="formula" val="&quot;F&quot;"/>
        <cfvo type="formula" val="&quot;A&quot;"/>
        <color rgb="FFFF0000"/>
        <color theme="9" tint="-0.249977111117893"/>
      </colorScale>
    </cfRule>
    <cfRule type="colorScale" priority="6709">
      <colorScale>
        <cfvo type="min"/>
        <cfvo type="max"/>
        <color rgb="FFFF0000"/>
        <color theme="9" tint="-0.499984740745262"/>
      </colorScale>
    </cfRule>
  </conditionalFormatting>
  <conditionalFormatting sqref="R42">
    <cfRule type="colorScale" priority="6706">
      <colorScale>
        <cfvo type="formula" val="$R$11"/>
        <cfvo type="formula" val="#REF!"/>
        <color rgb="FFFF7128"/>
        <color rgb="FFFFEF9C"/>
      </colorScale>
    </cfRule>
    <cfRule type="colorScale" priority="6707">
      <colorScale>
        <cfvo type="min"/>
        <cfvo type="percentile" val="50"/>
        <cfvo type="max"/>
        <color rgb="FFF8696B"/>
        <color rgb="FFFFEB84"/>
        <color rgb="FF63BE7B"/>
      </colorScale>
    </cfRule>
  </conditionalFormatting>
  <conditionalFormatting sqref="K42">
    <cfRule type="iconSet" priority="6704">
      <iconSet iconSet="3Flags">
        <cfvo type="percent" val="0"/>
        <cfvo type="percent" val="33"/>
        <cfvo type="percent" val="67"/>
      </iconSet>
    </cfRule>
  </conditionalFormatting>
  <conditionalFormatting sqref="R43">
    <cfRule type="dataBar" priority="6679">
      <dataBar>
        <cfvo type="min"/>
        <cfvo type="max"/>
        <color rgb="FF638EC6"/>
      </dataBar>
      <extLst>
        <ext xmlns:x14="http://schemas.microsoft.com/office/spreadsheetml/2009/9/main" uri="{B025F937-C7B1-47D3-B67F-A62EFF666E3E}">
          <x14:id>{776AE3FA-C23F-42FA-A652-93A64AC321CC}</x14:id>
        </ext>
      </extLst>
    </cfRule>
    <cfRule type="iconSet" priority="6681">
      <iconSet iconSet="3Flags">
        <cfvo type="percent" val="0"/>
        <cfvo type="percent" val="33"/>
        <cfvo type="percent" val="67"/>
      </iconSet>
    </cfRule>
    <cfRule type="colorScale" priority="6684">
      <colorScale>
        <cfvo type="formula" val="&quot;F&quot;"/>
        <cfvo type="formula" val="&quot;A&quot;"/>
        <color rgb="FFFF0000"/>
        <color theme="9" tint="-0.249977111117893"/>
      </colorScale>
    </cfRule>
    <cfRule type="colorScale" priority="6685">
      <colorScale>
        <cfvo type="min"/>
        <cfvo type="max"/>
        <color rgb="FFFF0000"/>
        <color theme="9" tint="-0.499984740745262"/>
      </colorScale>
    </cfRule>
  </conditionalFormatting>
  <conditionalFormatting sqref="R43">
    <cfRule type="colorScale" priority="6682">
      <colorScale>
        <cfvo type="formula" val="$R$11"/>
        <cfvo type="formula" val="#REF!"/>
        <color rgb="FFFF7128"/>
        <color rgb="FFFFEF9C"/>
      </colorScale>
    </cfRule>
    <cfRule type="colorScale" priority="6683">
      <colorScale>
        <cfvo type="min"/>
        <cfvo type="percentile" val="50"/>
        <cfvo type="max"/>
        <color rgb="FFF8696B"/>
        <color rgb="FFFFEB84"/>
        <color rgb="FF63BE7B"/>
      </colorScale>
    </cfRule>
  </conditionalFormatting>
  <conditionalFormatting sqref="K43">
    <cfRule type="iconSet" priority="6680">
      <iconSet iconSet="3Flags">
        <cfvo type="percent" val="0"/>
        <cfvo type="percent" val="33"/>
        <cfvo type="percent" val="67"/>
      </iconSet>
    </cfRule>
  </conditionalFormatting>
  <conditionalFormatting sqref="R44">
    <cfRule type="dataBar" priority="6631">
      <dataBar>
        <cfvo type="min"/>
        <cfvo type="max"/>
        <color rgb="FF638EC6"/>
      </dataBar>
      <extLst>
        <ext xmlns:x14="http://schemas.microsoft.com/office/spreadsheetml/2009/9/main" uri="{B025F937-C7B1-47D3-B67F-A62EFF666E3E}">
          <x14:id>{460E4BAC-9039-4372-AFD5-987E2F2F485C}</x14:id>
        </ext>
      </extLst>
    </cfRule>
    <cfRule type="iconSet" priority="6633">
      <iconSet iconSet="3Flags">
        <cfvo type="percent" val="0"/>
        <cfvo type="percent" val="33"/>
        <cfvo type="percent" val="67"/>
      </iconSet>
    </cfRule>
    <cfRule type="colorScale" priority="6636">
      <colorScale>
        <cfvo type="formula" val="&quot;F&quot;"/>
        <cfvo type="formula" val="&quot;A&quot;"/>
        <color rgb="FFFF0000"/>
        <color theme="9" tint="-0.249977111117893"/>
      </colorScale>
    </cfRule>
    <cfRule type="colorScale" priority="6637">
      <colorScale>
        <cfvo type="min"/>
        <cfvo type="max"/>
        <color rgb="FFFF0000"/>
        <color theme="9" tint="-0.499984740745262"/>
      </colorScale>
    </cfRule>
  </conditionalFormatting>
  <conditionalFormatting sqref="R44">
    <cfRule type="colorScale" priority="6634">
      <colorScale>
        <cfvo type="formula" val="$R$11"/>
        <cfvo type="formula" val="#REF!"/>
        <color rgb="FFFF7128"/>
        <color rgb="FFFFEF9C"/>
      </colorScale>
    </cfRule>
    <cfRule type="colorScale" priority="6635">
      <colorScale>
        <cfvo type="min"/>
        <cfvo type="percentile" val="50"/>
        <cfvo type="max"/>
        <color rgb="FFF8696B"/>
        <color rgb="FFFFEB84"/>
        <color rgb="FF63BE7B"/>
      </colorScale>
    </cfRule>
  </conditionalFormatting>
  <conditionalFormatting sqref="K44">
    <cfRule type="iconSet" priority="6632">
      <iconSet iconSet="3Flags">
        <cfvo type="percent" val="0"/>
        <cfvo type="percent" val="33"/>
        <cfvo type="percent" val="67"/>
      </iconSet>
    </cfRule>
  </conditionalFormatting>
  <conditionalFormatting sqref="R45">
    <cfRule type="dataBar" priority="6535">
      <dataBar>
        <cfvo type="min"/>
        <cfvo type="max"/>
        <color rgb="FF638EC6"/>
      </dataBar>
      <extLst>
        <ext xmlns:x14="http://schemas.microsoft.com/office/spreadsheetml/2009/9/main" uri="{B025F937-C7B1-47D3-B67F-A62EFF666E3E}">
          <x14:id>{F8A1D177-EAB6-450F-83AC-C9A138944713}</x14:id>
        </ext>
      </extLst>
    </cfRule>
    <cfRule type="iconSet" priority="6537">
      <iconSet iconSet="3Flags">
        <cfvo type="percent" val="0"/>
        <cfvo type="percent" val="33"/>
        <cfvo type="percent" val="67"/>
      </iconSet>
    </cfRule>
    <cfRule type="colorScale" priority="6540">
      <colorScale>
        <cfvo type="formula" val="&quot;F&quot;"/>
        <cfvo type="formula" val="&quot;A&quot;"/>
        <color rgb="FFFF0000"/>
        <color theme="9" tint="-0.249977111117893"/>
      </colorScale>
    </cfRule>
    <cfRule type="colorScale" priority="6541">
      <colorScale>
        <cfvo type="min"/>
        <cfvo type="max"/>
        <color rgb="FFFF0000"/>
        <color theme="9" tint="-0.499984740745262"/>
      </colorScale>
    </cfRule>
  </conditionalFormatting>
  <conditionalFormatting sqref="R45">
    <cfRule type="colorScale" priority="6538">
      <colorScale>
        <cfvo type="formula" val="$R$11"/>
        <cfvo type="formula" val="#REF!"/>
        <color rgb="FFFF7128"/>
        <color rgb="FFFFEF9C"/>
      </colorScale>
    </cfRule>
    <cfRule type="colorScale" priority="6539">
      <colorScale>
        <cfvo type="min"/>
        <cfvo type="percentile" val="50"/>
        <cfvo type="max"/>
        <color rgb="FFF8696B"/>
        <color rgb="FFFFEB84"/>
        <color rgb="FF63BE7B"/>
      </colorScale>
    </cfRule>
  </conditionalFormatting>
  <conditionalFormatting sqref="K45">
    <cfRule type="iconSet" priority="6536">
      <iconSet iconSet="3Flags">
        <cfvo type="percent" val="0"/>
        <cfvo type="percent" val="33"/>
        <cfvo type="percent" val="67"/>
      </iconSet>
    </cfRule>
  </conditionalFormatting>
  <conditionalFormatting sqref="R46">
    <cfRule type="dataBar" priority="6487">
      <dataBar>
        <cfvo type="min"/>
        <cfvo type="max"/>
        <color rgb="FF638EC6"/>
      </dataBar>
      <extLst>
        <ext xmlns:x14="http://schemas.microsoft.com/office/spreadsheetml/2009/9/main" uri="{B025F937-C7B1-47D3-B67F-A62EFF666E3E}">
          <x14:id>{C4566FCB-B200-4D30-B20A-EA18B8FF5F90}</x14:id>
        </ext>
      </extLst>
    </cfRule>
    <cfRule type="iconSet" priority="6489">
      <iconSet iconSet="3Flags">
        <cfvo type="percent" val="0"/>
        <cfvo type="percent" val="33"/>
        <cfvo type="percent" val="67"/>
      </iconSet>
    </cfRule>
    <cfRule type="colorScale" priority="6492">
      <colorScale>
        <cfvo type="formula" val="&quot;F&quot;"/>
        <cfvo type="formula" val="&quot;A&quot;"/>
        <color rgb="FFFF0000"/>
        <color theme="9" tint="-0.249977111117893"/>
      </colorScale>
    </cfRule>
    <cfRule type="colorScale" priority="6493">
      <colorScale>
        <cfvo type="min"/>
        <cfvo type="max"/>
        <color rgb="FFFF0000"/>
        <color theme="9" tint="-0.499984740745262"/>
      </colorScale>
    </cfRule>
  </conditionalFormatting>
  <conditionalFormatting sqref="R46">
    <cfRule type="colorScale" priority="6490">
      <colorScale>
        <cfvo type="formula" val="$R$11"/>
        <cfvo type="formula" val="#REF!"/>
        <color rgb="FFFF7128"/>
        <color rgb="FFFFEF9C"/>
      </colorScale>
    </cfRule>
    <cfRule type="colorScale" priority="6491">
      <colorScale>
        <cfvo type="min"/>
        <cfvo type="percentile" val="50"/>
        <cfvo type="max"/>
        <color rgb="FFF8696B"/>
        <color rgb="FFFFEB84"/>
        <color rgb="FF63BE7B"/>
      </colorScale>
    </cfRule>
  </conditionalFormatting>
  <conditionalFormatting sqref="K46">
    <cfRule type="iconSet" priority="6488">
      <iconSet iconSet="3Flags">
        <cfvo type="percent" val="0"/>
        <cfvo type="percent" val="33"/>
        <cfvo type="percent" val="67"/>
      </iconSet>
    </cfRule>
  </conditionalFormatting>
  <conditionalFormatting sqref="R47">
    <cfRule type="dataBar" priority="6463">
      <dataBar>
        <cfvo type="min"/>
        <cfvo type="max"/>
        <color rgb="FF638EC6"/>
      </dataBar>
      <extLst>
        <ext xmlns:x14="http://schemas.microsoft.com/office/spreadsheetml/2009/9/main" uri="{B025F937-C7B1-47D3-B67F-A62EFF666E3E}">
          <x14:id>{C4FF901D-8561-4842-A600-A286B6ECB983}</x14:id>
        </ext>
      </extLst>
    </cfRule>
    <cfRule type="iconSet" priority="6465">
      <iconSet iconSet="3Flags">
        <cfvo type="percent" val="0"/>
        <cfvo type="percent" val="33"/>
        <cfvo type="percent" val="67"/>
      </iconSet>
    </cfRule>
    <cfRule type="colorScale" priority="6468">
      <colorScale>
        <cfvo type="formula" val="&quot;F&quot;"/>
        <cfvo type="formula" val="&quot;A&quot;"/>
        <color rgb="FFFF0000"/>
        <color theme="9" tint="-0.249977111117893"/>
      </colorScale>
    </cfRule>
    <cfRule type="colorScale" priority="6469">
      <colorScale>
        <cfvo type="min"/>
        <cfvo type="max"/>
        <color rgb="FFFF0000"/>
        <color theme="9" tint="-0.499984740745262"/>
      </colorScale>
    </cfRule>
  </conditionalFormatting>
  <conditionalFormatting sqref="R47">
    <cfRule type="colorScale" priority="6466">
      <colorScale>
        <cfvo type="formula" val="$R$11"/>
        <cfvo type="formula" val="#REF!"/>
        <color rgb="FFFF7128"/>
        <color rgb="FFFFEF9C"/>
      </colorScale>
    </cfRule>
    <cfRule type="colorScale" priority="6467">
      <colorScale>
        <cfvo type="min"/>
        <cfvo type="percentile" val="50"/>
        <cfvo type="max"/>
        <color rgb="FFF8696B"/>
        <color rgb="FFFFEB84"/>
        <color rgb="FF63BE7B"/>
      </colorScale>
    </cfRule>
  </conditionalFormatting>
  <conditionalFormatting sqref="K47">
    <cfRule type="iconSet" priority="6464">
      <iconSet iconSet="3Flags">
        <cfvo type="percent" val="0"/>
        <cfvo type="percent" val="33"/>
        <cfvo type="percent" val="67"/>
      </iconSet>
    </cfRule>
  </conditionalFormatting>
  <conditionalFormatting sqref="R48">
    <cfRule type="dataBar" priority="6439">
      <dataBar>
        <cfvo type="min"/>
        <cfvo type="max"/>
        <color rgb="FF638EC6"/>
      </dataBar>
      <extLst>
        <ext xmlns:x14="http://schemas.microsoft.com/office/spreadsheetml/2009/9/main" uri="{B025F937-C7B1-47D3-B67F-A62EFF666E3E}">
          <x14:id>{1A5B9CA6-DEF8-4F8D-8707-EFFDEDBCB3BB}</x14:id>
        </ext>
      </extLst>
    </cfRule>
    <cfRule type="iconSet" priority="6441">
      <iconSet iconSet="3Flags">
        <cfvo type="percent" val="0"/>
        <cfvo type="percent" val="33"/>
        <cfvo type="percent" val="67"/>
      </iconSet>
    </cfRule>
    <cfRule type="colorScale" priority="6444">
      <colorScale>
        <cfvo type="formula" val="&quot;F&quot;"/>
        <cfvo type="formula" val="&quot;A&quot;"/>
        <color rgb="FFFF0000"/>
        <color theme="9" tint="-0.249977111117893"/>
      </colorScale>
    </cfRule>
    <cfRule type="colorScale" priority="6445">
      <colorScale>
        <cfvo type="min"/>
        <cfvo type="max"/>
        <color rgb="FFFF0000"/>
        <color theme="9" tint="-0.499984740745262"/>
      </colorScale>
    </cfRule>
  </conditionalFormatting>
  <conditionalFormatting sqref="R48">
    <cfRule type="colorScale" priority="6442">
      <colorScale>
        <cfvo type="formula" val="$R$11"/>
        <cfvo type="formula" val="#REF!"/>
        <color rgb="FFFF7128"/>
        <color rgb="FFFFEF9C"/>
      </colorScale>
    </cfRule>
    <cfRule type="colorScale" priority="6443">
      <colorScale>
        <cfvo type="min"/>
        <cfvo type="percentile" val="50"/>
        <cfvo type="max"/>
        <color rgb="FFF8696B"/>
        <color rgb="FFFFEB84"/>
        <color rgb="FF63BE7B"/>
      </colorScale>
    </cfRule>
  </conditionalFormatting>
  <conditionalFormatting sqref="K48">
    <cfRule type="iconSet" priority="6440">
      <iconSet iconSet="3Flags">
        <cfvo type="percent" val="0"/>
        <cfvo type="percent" val="33"/>
        <cfvo type="percent" val="67"/>
      </iconSet>
    </cfRule>
  </conditionalFormatting>
  <conditionalFormatting sqref="R49">
    <cfRule type="dataBar" priority="6367">
      <dataBar>
        <cfvo type="min"/>
        <cfvo type="max"/>
        <color rgb="FF638EC6"/>
      </dataBar>
      <extLst>
        <ext xmlns:x14="http://schemas.microsoft.com/office/spreadsheetml/2009/9/main" uri="{B025F937-C7B1-47D3-B67F-A62EFF666E3E}">
          <x14:id>{4EED4799-6C63-4B6C-B575-9DCE80815FFD}</x14:id>
        </ext>
      </extLst>
    </cfRule>
    <cfRule type="iconSet" priority="6369">
      <iconSet iconSet="3Flags">
        <cfvo type="percent" val="0"/>
        <cfvo type="percent" val="33"/>
        <cfvo type="percent" val="67"/>
      </iconSet>
    </cfRule>
    <cfRule type="colorScale" priority="6372">
      <colorScale>
        <cfvo type="formula" val="&quot;F&quot;"/>
        <cfvo type="formula" val="&quot;A&quot;"/>
        <color rgb="FFFF0000"/>
        <color theme="9" tint="-0.249977111117893"/>
      </colorScale>
    </cfRule>
    <cfRule type="colorScale" priority="6373">
      <colorScale>
        <cfvo type="min"/>
        <cfvo type="max"/>
        <color rgb="FFFF0000"/>
        <color theme="9" tint="-0.499984740745262"/>
      </colorScale>
    </cfRule>
  </conditionalFormatting>
  <conditionalFormatting sqref="R49">
    <cfRule type="colorScale" priority="6370">
      <colorScale>
        <cfvo type="formula" val="$R$11"/>
        <cfvo type="formula" val="#REF!"/>
        <color rgb="FFFF7128"/>
        <color rgb="FFFFEF9C"/>
      </colorScale>
    </cfRule>
    <cfRule type="colorScale" priority="6371">
      <colorScale>
        <cfvo type="min"/>
        <cfvo type="percentile" val="50"/>
        <cfvo type="max"/>
        <color rgb="FFF8696B"/>
        <color rgb="FFFFEB84"/>
        <color rgb="FF63BE7B"/>
      </colorScale>
    </cfRule>
  </conditionalFormatting>
  <conditionalFormatting sqref="K49">
    <cfRule type="iconSet" priority="6368">
      <iconSet iconSet="3Flags">
        <cfvo type="percent" val="0"/>
        <cfvo type="percent" val="33"/>
        <cfvo type="percent" val="67"/>
      </iconSet>
    </cfRule>
  </conditionalFormatting>
  <conditionalFormatting sqref="R50">
    <cfRule type="dataBar" priority="6319">
      <dataBar>
        <cfvo type="min"/>
        <cfvo type="max"/>
        <color rgb="FF638EC6"/>
      </dataBar>
      <extLst>
        <ext xmlns:x14="http://schemas.microsoft.com/office/spreadsheetml/2009/9/main" uri="{B025F937-C7B1-47D3-B67F-A62EFF666E3E}">
          <x14:id>{BB2D19E3-C14D-4C31-B755-01DDD560653E}</x14:id>
        </ext>
      </extLst>
    </cfRule>
    <cfRule type="iconSet" priority="6321">
      <iconSet iconSet="3Flags">
        <cfvo type="percent" val="0"/>
        <cfvo type="percent" val="33"/>
        <cfvo type="percent" val="67"/>
      </iconSet>
    </cfRule>
    <cfRule type="colorScale" priority="6324">
      <colorScale>
        <cfvo type="formula" val="&quot;F&quot;"/>
        <cfvo type="formula" val="&quot;A&quot;"/>
        <color rgb="FFFF0000"/>
        <color theme="9" tint="-0.249977111117893"/>
      </colorScale>
    </cfRule>
    <cfRule type="colorScale" priority="6325">
      <colorScale>
        <cfvo type="min"/>
        <cfvo type="max"/>
        <color rgb="FFFF0000"/>
        <color theme="9" tint="-0.499984740745262"/>
      </colorScale>
    </cfRule>
  </conditionalFormatting>
  <conditionalFormatting sqref="R50">
    <cfRule type="colorScale" priority="6322">
      <colorScale>
        <cfvo type="formula" val="$R$11"/>
        <cfvo type="formula" val="#REF!"/>
        <color rgb="FFFF7128"/>
        <color rgb="FFFFEF9C"/>
      </colorScale>
    </cfRule>
    <cfRule type="colorScale" priority="6323">
      <colorScale>
        <cfvo type="min"/>
        <cfvo type="percentile" val="50"/>
        <cfvo type="max"/>
        <color rgb="FFF8696B"/>
        <color rgb="FFFFEB84"/>
        <color rgb="FF63BE7B"/>
      </colorScale>
    </cfRule>
  </conditionalFormatting>
  <conditionalFormatting sqref="K50">
    <cfRule type="iconSet" priority="6320">
      <iconSet iconSet="3Flags">
        <cfvo type="percent" val="0"/>
        <cfvo type="percent" val="33"/>
        <cfvo type="percent" val="67"/>
      </iconSet>
    </cfRule>
  </conditionalFormatting>
  <conditionalFormatting sqref="R51">
    <cfRule type="dataBar" priority="6103">
      <dataBar>
        <cfvo type="min"/>
        <cfvo type="max"/>
        <color rgb="FF638EC6"/>
      </dataBar>
      <extLst>
        <ext xmlns:x14="http://schemas.microsoft.com/office/spreadsheetml/2009/9/main" uri="{B025F937-C7B1-47D3-B67F-A62EFF666E3E}">
          <x14:id>{C0A0C8C1-995A-4FF8-85B5-CC1E6AF7F54F}</x14:id>
        </ext>
      </extLst>
    </cfRule>
    <cfRule type="iconSet" priority="6105">
      <iconSet iconSet="3Flags">
        <cfvo type="percent" val="0"/>
        <cfvo type="percent" val="33"/>
        <cfvo type="percent" val="67"/>
      </iconSet>
    </cfRule>
    <cfRule type="colorScale" priority="6108">
      <colorScale>
        <cfvo type="formula" val="&quot;F&quot;"/>
        <cfvo type="formula" val="&quot;A&quot;"/>
        <color rgb="FFFF0000"/>
        <color theme="9" tint="-0.249977111117893"/>
      </colorScale>
    </cfRule>
    <cfRule type="colorScale" priority="6109">
      <colorScale>
        <cfvo type="min"/>
        <cfvo type="max"/>
        <color rgb="FFFF0000"/>
        <color theme="9" tint="-0.499984740745262"/>
      </colorScale>
    </cfRule>
  </conditionalFormatting>
  <conditionalFormatting sqref="R51">
    <cfRule type="colorScale" priority="6106">
      <colorScale>
        <cfvo type="formula" val="$R$11"/>
        <cfvo type="formula" val="#REF!"/>
        <color rgb="FFFF7128"/>
        <color rgb="FFFFEF9C"/>
      </colorScale>
    </cfRule>
    <cfRule type="colorScale" priority="6107">
      <colorScale>
        <cfvo type="min"/>
        <cfvo type="percentile" val="50"/>
        <cfvo type="max"/>
        <color rgb="FFF8696B"/>
        <color rgb="FFFFEB84"/>
        <color rgb="FF63BE7B"/>
      </colorScale>
    </cfRule>
  </conditionalFormatting>
  <conditionalFormatting sqref="K51">
    <cfRule type="iconSet" priority="6104">
      <iconSet iconSet="3Flags">
        <cfvo type="percent" val="0"/>
        <cfvo type="percent" val="33"/>
        <cfvo type="percent" val="67"/>
      </iconSet>
    </cfRule>
  </conditionalFormatting>
  <conditionalFormatting sqref="R52">
    <cfRule type="dataBar" priority="6079">
      <dataBar>
        <cfvo type="min"/>
        <cfvo type="max"/>
        <color rgb="FF638EC6"/>
      </dataBar>
      <extLst>
        <ext xmlns:x14="http://schemas.microsoft.com/office/spreadsheetml/2009/9/main" uri="{B025F937-C7B1-47D3-B67F-A62EFF666E3E}">
          <x14:id>{CC4DE947-0075-4A64-A39F-7D654CB3F5EC}</x14:id>
        </ext>
      </extLst>
    </cfRule>
    <cfRule type="iconSet" priority="6081">
      <iconSet iconSet="3Flags">
        <cfvo type="percent" val="0"/>
        <cfvo type="percent" val="33"/>
        <cfvo type="percent" val="67"/>
      </iconSet>
    </cfRule>
    <cfRule type="colorScale" priority="6084">
      <colorScale>
        <cfvo type="formula" val="&quot;F&quot;"/>
        <cfvo type="formula" val="&quot;A&quot;"/>
        <color rgb="FFFF0000"/>
        <color theme="9" tint="-0.249977111117893"/>
      </colorScale>
    </cfRule>
    <cfRule type="colorScale" priority="6085">
      <colorScale>
        <cfvo type="min"/>
        <cfvo type="max"/>
        <color rgb="FFFF0000"/>
        <color theme="9" tint="-0.499984740745262"/>
      </colorScale>
    </cfRule>
  </conditionalFormatting>
  <conditionalFormatting sqref="R52">
    <cfRule type="colorScale" priority="6082">
      <colorScale>
        <cfvo type="formula" val="$R$11"/>
        <cfvo type="formula" val="#REF!"/>
        <color rgb="FFFF7128"/>
        <color rgb="FFFFEF9C"/>
      </colorScale>
    </cfRule>
    <cfRule type="colorScale" priority="6083">
      <colorScale>
        <cfvo type="min"/>
        <cfvo type="percentile" val="50"/>
        <cfvo type="max"/>
        <color rgb="FFF8696B"/>
        <color rgb="FFFFEB84"/>
        <color rgb="FF63BE7B"/>
      </colorScale>
    </cfRule>
  </conditionalFormatting>
  <conditionalFormatting sqref="K52">
    <cfRule type="iconSet" priority="6080">
      <iconSet iconSet="3Flags">
        <cfvo type="percent" val="0"/>
        <cfvo type="percent" val="33"/>
        <cfvo type="percent" val="67"/>
      </iconSet>
    </cfRule>
  </conditionalFormatting>
  <conditionalFormatting sqref="R53">
    <cfRule type="dataBar" priority="5911">
      <dataBar>
        <cfvo type="min"/>
        <cfvo type="max"/>
        <color rgb="FF638EC6"/>
      </dataBar>
      <extLst>
        <ext xmlns:x14="http://schemas.microsoft.com/office/spreadsheetml/2009/9/main" uri="{B025F937-C7B1-47D3-B67F-A62EFF666E3E}">
          <x14:id>{DC2441E0-CCA2-48D7-AC39-213E84B2BD11}</x14:id>
        </ext>
      </extLst>
    </cfRule>
    <cfRule type="iconSet" priority="5913">
      <iconSet iconSet="3Flags">
        <cfvo type="percent" val="0"/>
        <cfvo type="percent" val="33"/>
        <cfvo type="percent" val="67"/>
      </iconSet>
    </cfRule>
    <cfRule type="colorScale" priority="5916">
      <colorScale>
        <cfvo type="formula" val="&quot;F&quot;"/>
        <cfvo type="formula" val="&quot;A&quot;"/>
        <color rgb="FFFF0000"/>
        <color theme="9" tint="-0.249977111117893"/>
      </colorScale>
    </cfRule>
    <cfRule type="colorScale" priority="5917">
      <colorScale>
        <cfvo type="min"/>
        <cfvo type="max"/>
        <color rgb="FFFF0000"/>
        <color theme="9" tint="-0.499984740745262"/>
      </colorScale>
    </cfRule>
  </conditionalFormatting>
  <conditionalFormatting sqref="R53">
    <cfRule type="colorScale" priority="5914">
      <colorScale>
        <cfvo type="formula" val="$R$11"/>
        <cfvo type="formula" val="#REF!"/>
        <color rgb="FFFF7128"/>
        <color rgb="FFFFEF9C"/>
      </colorScale>
    </cfRule>
    <cfRule type="colorScale" priority="5915">
      <colorScale>
        <cfvo type="min"/>
        <cfvo type="percentile" val="50"/>
        <cfvo type="max"/>
        <color rgb="FFF8696B"/>
        <color rgb="FFFFEB84"/>
        <color rgb="FF63BE7B"/>
      </colorScale>
    </cfRule>
  </conditionalFormatting>
  <conditionalFormatting sqref="K53">
    <cfRule type="iconSet" priority="5912">
      <iconSet iconSet="3Flags">
        <cfvo type="percent" val="0"/>
        <cfvo type="percent" val="33"/>
        <cfvo type="percent" val="67"/>
      </iconSet>
    </cfRule>
  </conditionalFormatting>
  <conditionalFormatting sqref="R54">
    <cfRule type="dataBar" priority="5863">
      <dataBar>
        <cfvo type="min"/>
        <cfvo type="max"/>
        <color rgb="FF638EC6"/>
      </dataBar>
      <extLst>
        <ext xmlns:x14="http://schemas.microsoft.com/office/spreadsheetml/2009/9/main" uri="{B025F937-C7B1-47D3-B67F-A62EFF666E3E}">
          <x14:id>{B1E792FE-953A-4719-ACE7-6B53B9B79FE3}</x14:id>
        </ext>
      </extLst>
    </cfRule>
    <cfRule type="iconSet" priority="5865">
      <iconSet iconSet="3Flags">
        <cfvo type="percent" val="0"/>
        <cfvo type="percent" val="33"/>
        <cfvo type="percent" val="67"/>
      </iconSet>
    </cfRule>
    <cfRule type="colorScale" priority="5868">
      <colorScale>
        <cfvo type="formula" val="&quot;F&quot;"/>
        <cfvo type="formula" val="&quot;A&quot;"/>
        <color rgb="FFFF0000"/>
        <color theme="9" tint="-0.249977111117893"/>
      </colorScale>
    </cfRule>
    <cfRule type="colorScale" priority="5869">
      <colorScale>
        <cfvo type="min"/>
        <cfvo type="max"/>
        <color rgb="FFFF0000"/>
        <color theme="9" tint="-0.499984740745262"/>
      </colorScale>
    </cfRule>
  </conditionalFormatting>
  <conditionalFormatting sqref="R54">
    <cfRule type="colorScale" priority="5866">
      <colorScale>
        <cfvo type="formula" val="$R$11"/>
        <cfvo type="formula" val="#REF!"/>
        <color rgb="FFFF7128"/>
        <color rgb="FFFFEF9C"/>
      </colorScale>
    </cfRule>
    <cfRule type="colorScale" priority="5867">
      <colorScale>
        <cfvo type="min"/>
        <cfvo type="percentile" val="50"/>
        <cfvo type="max"/>
        <color rgb="FFF8696B"/>
        <color rgb="FFFFEB84"/>
        <color rgb="FF63BE7B"/>
      </colorScale>
    </cfRule>
  </conditionalFormatting>
  <conditionalFormatting sqref="K54">
    <cfRule type="iconSet" priority="5864">
      <iconSet iconSet="3Flags">
        <cfvo type="percent" val="0"/>
        <cfvo type="percent" val="33"/>
        <cfvo type="percent" val="67"/>
      </iconSet>
    </cfRule>
  </conditionalFormatting>
  <conditionalFormatting sqref="R55">
    <cfRule type="dataBar" priority="5791">
      <dataBar>
        <cfvo type="min"/>
        <cfvo type="max"/>
        <color rgb="FF638EC6"/>
      </dataBar>
      <extLst>
        <ext xmlns:x14="http://schemas.microsoft.com/office/spreadsheetml/2009/9/main" uri="{B025F937-C7B1-47D3-B67F-A62EFF666E3E}">
          <x14:id>{C4C1F22F-7D0E-4722-BB8F-EBB8E48005E0}</x14:id>
        </ext>
      </extLst>
    </cfRule>
    <cfRule type="iconSet" priority="5793">
      <iconSet iconSet="3Flags">
        <cfvo type="percent" val="0"/>
        <cfvo type="percent" val="33"/>
        <cfvo type="percent" val="67"/>
      </iconSet>
    </cfRule>
    <cfRule type="colorScale" priority="5796">
      <colorScale>
        <cfvo type="formula" val="&quot;F&quot;"/>
        <cfvo type="formula" val="&quot;A&quot;"/>
        <color rgb="FFFF0000"/>
        <color theme="9" tint="-0.249977111117893"/>
      </colorScale>
    </cfRule>
    <cfRule type="colorScale" priority="5797">
      <colorScale>
        <cfvo type="min"/>
        <cfvo type="max"/>
        <color rgb="FFFF0000"/>
        <color theme="9" tint="-0.499984740745262"/>
      </colorScale>
    </cfRule>
  </conditionalFormatting>
  <conditionalFormatting sqref="R55">
    <cfRule type="colorScale" priority="5794">
      <colorScale>
        <cfvo type="formula" val="$R$11"/>
        <cfvo type="formula" val="#REF!"/>
        <color rgb="FFFF7128"/>
        <color rgb="FFFFEF9C"/>
      </colorScale>
    </cfRule>
    <cfRule type="colorScale" priority="5795">
      <colorScale>
        <cfvo type="min"/>
        <cfvo type="percentile" val="50"/>
        <cfvo type="max"/>
        <color rgb="FFF8696B"/>
        <color rgb="FFFFEB84"/>
        <color rgb="FF63BE7B"/>
      </colorScale>
    </cfRule>
  </conditionalFormatting>
  <conditionalFormatting sqref="K55">
    <cfRule type="iconSet" priority="5792">
      <iconSet iconSet="3Flags">
        <cfvo type="percent" val="0"/>
        <cfvo type="percent" val="33"/>
        <cfvo type="percent" val="67"/>
      </iconSet>
    </cfRule>
  </conditionalFormatting>
  <conditionalFormatting sqref="R56">
    <cfRule type="dataBar" priority="5767">
      <dataBar>
        <cfvo type="min"/>
        <cfvo type="max"/>
        <color rgb="FF638EC6"/>
      </dataBar>
      <extLst>
        <ext xmlns:x14="http://schemas.microsoft.com/office/spreadsheetml/2009/9/main" uri="{B025F937-C7B1-47D3-B67F-A62EFF666E3E}">
          <x14:id>{BE297068-F210-4013-A2F6-C1FD8C63D712}</x14:id>
        </ext>
      </extLst>
    </cfRule>
    <cfRule type="iconSet" priority="5769">
      <iconSet iconSet="3Flags">
        <cfvo type="percent" val="0"/>
        <cfvo type="percent" val="33"/>
        <cfvo type="percent" val="67"/>
      </iconSet>
    </cfRule>
    <cfRule type="colorScale" priority="5772">
      <colorScale>
        <cfvo type="formula" val="&quot;F&quot;"/>
        <cfvo type="formula" val="&quot;A&quot;"/>
        <color rgb="FFFF0000"/>
        <color theme="9" tint="-0.249977111117893"/>
      </colorScale>
    </cfRule>
    <cfRule type="colorScale" priority="5773">
      <colorScale>
        <cfvo type="min"/>
        <cfvo type="max"/>
        <color rgb="FFFF0000"/>
        <color theme="9" tint="-0.499984740745262"/>
      </colorScale>
    </cfRule>
  </conditionalFormatting>
  <conditionalFormatting sqref="R56">
    <cfRule type="colorScale" priority="5770">
      <colorScale>
        <cfvo type="formula" val="$R$11"/>
        <cfvo type="formula" val="#REF!"/>
        <color rgb="FFFF7128"/>
        <color rgb="FFFFEF9C"/>
      </colorScale>
    </cfRule>
    <cfRule type="colorScale" priority="5771">
      <colorScale>
        <cfvo type="min"/>
        <cfvo type="percentile" val="50"/>
        <cfvo type="max"/>
        <color rgb="FFF8696B"/>
        <color rgb="FFFFEB84"/>
        <color rgb="FF63BE7B"/>
      </colorScale>
    </cfRule>
  </conditionalFormatting>
  <conditionalFormatting sqref="K56">
    <cfRule type="iconSet" priority="5768">
      <iconSet iconSet="3Flags">
        <cfvo type="percent" val="0"/>
        <cfvo type="percent" val="33"/>
        <cfvo type="percent" val="67"/>
      </iconSet>
    </cfRule>
  </conditionalFormatting>
  <conditionalFormatting sqref="R57">
    <cfRule type="dataBar" priority="5671">
      <dataBar>
        <cfvo type="min"/>
        <cfvo type="max"/>
        <color rgb="FF638EC6"/>
      </dataBar>
      <extLst>
        <ext xmlns:x14="http://schemas.microsoft.com/office/spreadsheetml/2009/9/main" uri="{B025F937-C7B1-47D3-B67F-A62EFF666E3E}">
          <x14:id>{525BC45A-69BA-472E-BE4C-7AC18C509C89}</x14:id>
        </ext>
      </extLst>
    </cfRule>
    <cfRule type="iconSet" priority="5673">
      <iconSet iconSet="3Flags">
        <cfvo type="percent" val="0"/>
        <cfvo type="percent" val="33"/>
        <cfvo type="percent" val="67"/>
      </iconSet>
    </cfRule>
    <cfRule type="colorScale" priority="5676">
      <colorScale>
        <cfvo type="formula" val="&quot;F&quot;"/>
        <cfvo type="formula" val="&quot;A&quot;"/>
        <color rgb="FFFF0000"/>
        <color theme="9" tint="-0.249977111117893"/>
      </colorScale>
    </cfRule>
    <cfRule type="colorScale" priority="5677">
      <colorScale>
        <cfvo type="min"/>
        <cfvo type="max"/>
        <color rgb="FFFF0000"/>
        <color theme="9" tint="-0.499984740745262"/>
      </colorScale>
    </cfRule>
  </conditionalFormatting>
  <conditionalFormatting sqref="R57">
    <cfRule type="colorScale" priority="5674">
      <colorScale>
        <cfvo type="formula" val="$R$11"/>
        <cfvo type="formula" val="#REF!"/>
        <color rgb="FFFF7128"/>
        <color rgb="FFFFEF9C"/>
      </colorScale>
    </cfRule>
    <cfRule type="colorScale" priority="5675">
      <colorScale>
        <cfvo type="min"/>
        <cfvo type="percentile" val="50"/>
        <cfvo type="max"/>
        <color rgb="FFF8696B"/>
        <color rgb="FFFFEB84"/>
        <color rgb="FF63BE7B"/>
      </colorScale>
    </cfRule>
  </conditionalFormatting>
  <conditionalFormatting sqref="K57">
    <cfRule type="iconSet" priority="5672">
      <iconSet iconSet="3Flags">
        <cfvo type="percent" val="0"/>
        <cfvo type="percent" val="33"/>
        <cfvo type="percent" val="67"/>
      </iconSet>
    </cfRule>
  </conditionalFormatting>
  <conditionalFormatting sqref="R58">
    <cfRule type="dataBar" priority="5623">
      <dataBar>
        <cfvo type="min"/>
        <cfvo type="max"/>
        <color rgb="FF638EC6"/>
      </dataBar>
      <extLst>
        <ext xmlns:x14="http://schemas.microsoft.com/office/spreadsheetml/2009/9/main" uri="{B025F937-C7B1-47D3-B67F-A62EFF666E3E}">
          <x14:id>{5A02C03C-F7C8-4E1F-A28F-E724CFA38E87}</x14:id>
        </ext>
      </extLst>
    </cfRule>
    <cfRule type="iconSet" priority="5625">
      <iconSet iconSet="3Flags">
        <cfvo type="percent" val="0"/>
        <cfvo type="percent" val="33"/>
        <cfvo type="percent" val="67"/>
      </iconSet>
    </cfRule>
    <cfRule type="colorScale" priority="5628">
      <colorScale>
        <cfvo type="formula" val="&quot;F&quot;"/>
        <cfvo type="formula" val="&quot;A&quot;"/>
        <color rgb="FFFF0000"/>
        <color theme="9" tint="-0.249977111117893"/>
      </colorScale>
    </cfRule>
    <cfRule type="colorScale" priority="5629">
      <colorScale>
        <cfvo type="min"/>
        <cfvo type="max"/>
        <color rgb="FFFF0000"/>
        <color theme="9" tint="-0.499984740745262"/>
      </colorScale>
    </cfRule>
  </conditionalFormatting>
  <conditionalFormatting sqref="R58">
    <cfRule type="colorScale" priority="5626">
      <colorScale>
        <cfvo type="formula" val="$R$11"/>
        <cfvo type="formula" val="#REF!"/>
        <color rgb="FFFF7128"/>
        <color rgb="FFFFEF9C"/>
      </colorScale>
    </cfRule>
    <cfRule type="colorScale" priority="5627">
      <colorScale>
        <cfvo type="min"/>
        <cfvo type="percentile" val="50"/>
        <cfvo type="max"/>
        <color rgb="FFF8696B"/>
        <color rgb="FFFFEB84"/>
        <color rgb="FF63BE7B"/>
      </colorScale>
    </cfRule>
  </conditionalFormatting>
  <conditionalFormatting sqref="K58">
    <cfRule type="iconSet" priority="5624">
      <iconSet iconSet="3Flags">
        <cfvo type="percent" val="0"/>
        <cfvo type="percent" val="33"/>
        <cfvo type="percent" val="67"/>
      </iconSet>
    </cfRule>
  </conditionalFormatting>
  <conditionalFormatting sqref="P59:P86">
    <cfRule type="cellIs" dxfId="47" priority="75" stopIfTrue="1" operator="greaterThan">
      <formula>49</formula>
    </cfRule>
  </conditionalFormatting>
  <conditionalFormatting sqref="G59:G86">
    <cfRule type="cellIs" dxfId="46" priority="74" stopIfTrue="1" operator="greaterThan">
      <formula>19</formula>
    </cfRule>
  </conditionalFormatting>
  <conditionalFormatting sqref="G59:G86">
    <cfRule type="cellIs" dxfId="45" priority="73" stopIfTrue="1" operator="greaterThan">
      <formula>19</formula>
    </cfRule>
  </conditionalFormatting>
  <conditionalFormatting sqref="O77:O86">
    <cfRule type="cellIs" dxfId="44" priority="72" stopIfTrue="1" operator="lessThan">
      <formula>24</formula>
    </cfRule>
  </conditionalFormatting>
  <conditionalFormatting sqref="O77:O86">
    <cfRule type="cellIs" dxfId="43" priority="70" stopIfTrue="1" operator="greaterThan">
      <formula>23</formula>
    </cfRule>
    <cfRule type="cellIs" dxfId="42" priority="71" stopIfTrue="1" operator="greaterThan">
      <formula>24</formula>
    </cfRule>
  </conditionalFormatting>
  <conditionalFormatting sqref="O77:O86">
    <cfRule type="cellIs" dxfId="41" priority="68" stopIfTrue="1" operator="greaterThan">
      <formula>19</formula>
    </cfRule>
    <cfRule type="colorScale" priority="69">
      <colorScale>
        <cfvo type="num" val="19"/>
        <cfvo type="num" val="48"/>
        <color rgb="FFDF9671"/>
        <color rgb="FFFFEF9C"/>
      </colorScale>
    </cfRule>
  </conditionalFormatting>
  <conditionalFormatting sqref="G59:G86">
    <cfRule type="cellIs" dxfId="40" priority="64" stopIfTrue="1" operator="greaterThan">
      <formula>19</formula>
    </cfRule>
    <cfRule type="cellIs" dxfId="39" priority="65" stopIfTrue="1" operator="greaterThan">
      <formula>19</formula>
    </cfRule>
    <cfRule type="cellIs" dxfId="38" priority="66" stopIfTrue="1" operator="greaterThan">
      <formula>19</formula>
    </cfRule>
    <cfRule type="cellIs" dxfId="37" priority="67" stopIfTrue="1" operator="greaterThan">
      <formula>19</formula>
    </cfRule>
  </conditionalFormatting>
  <conditionalFormatting sqref="O77:O86">
    <cfRule type="cellIs" dxfId="36" priority="62" stopIfTrue="1" operator="lessThan">
      <formula>20</formula>
    </cfRule>
    <cfRule type="cellIs" dxfId="35" priority="63" stopIfTrue="1" operator="greaterThan">
      <formula>19</formula>
    </cfRule>
  </conditionalFormatting>
  <conditionalFormatting sqref="R59:R86">
    <cfRule type="dataBar" priority="55">
      <dataBar>
        <cfvo type="min"/>
        <cfvo type="max"/>
        <color rgb="FF638EC6"/>
      </dataBar>
      <extLst>
        <ext xmlns:x14="http://schemas.microsoft.com/office/spreadsheetml/2009/9/main" uri="{B025F937-C7B1-47D3-B67F-A62EFF666E3E}">
          <x14:id>{9E2B3827-9182-403F-AF23-F5FDE9E4BF52}</x14:id>
        </ext>
      </extLst>
    </cfRule>
    <cfRule type="iconSet" priority="57">
      <iconSet iconSet="3Flags">
        <cfvo type="percent" val="0"/>
        <cfvo type="percent" val="33"/>
        <cfvo type="percent" val="67"/>
      </iconSet>
    </cfRule>
    <cfRule type="colorScale" priority="60">
      <colorScale>
        <cfvo type="formula" val="&quot;F&quot;"/>
        <cfvo type="formula" val="&quot;A&quot;"/>
        <color rgb="FFFF0000"/>
        <color theme="9" tint="-0.249977111117893"/>
      </colorScale>
    </cfRule>
    <cfRule type="colorScale" priority="61">
      <colorScale>
        <cfvo type="min"/>
        <cfvo type="max"/>
        <color rgb="FFFF0000"/>
        <color theme="9" tint="-0.499984740745262"/>
      </colorScale>
    </cfRule>
  </conditionalFormatting>
  <conditionalFormatting sqref="R59:R86">
    <cfRule type="colorScale" priority="58">
      <colorScale>
        <cfvo type="formula" val="$R$11"/>
        <cfvo type="formula" val="#REF!"/>
        <color rgb="FFFF7128"/>
        <color rgb="FFFFEF9C"/>
      </colorScale>
    </cfRule>
    <cfRule type="colorScale" priority="59">
      <colorScale>
        <cfvo type="min"/>
        <cfvo type="percentile" val="50"/>
        <cfvo type="max"/>
        <color rgb="FFF8696B"/>
        <color rgb="FFFFEB84"/>
        <color rgb="FF63BE7B"/>
      </colorScale>
    </cfRule>
  </conditionalFormatting>
  <conditionalFormatting sqref="K59:K86">
    <cfRule type="iconSet" priority="56">
      <iconSet iconSet="3Flags">
        <cfvo type="percent" val="0"/>
        <cfvo type="percent" val="33"/>
        <cfvo type="percent" val="67"/>
      </iconSet>
    </cfRule>
  </conditionalFormatting>
  <conditionalFormatting sqref="L59:L86">
    <cfRule type="cellIs" dxfId="34" priority="54" stopIfTrue="1" operator="greaterThan">
      <formula>19</formula>
    </cfRule>
  </conditionalFormatting>
  <conditionalFormatting sqref="L59:L86">
    <cfRule type="cellIs" dxfId="33" priority="53" stopIfTrue="1" operator="greaterThan">
      <formula>19</formula>
    </cfRule>
  </conditionalFormatting>
  <conditionalFormatting sqref="L59:L86">
    <cfRule type="cellIs" dxfId="32" priority="52" stopIfTrue="1" operator="greaterThan">
      <formula>19</formula>
    </cfRule>
  </conditionalFormatting>
  <conditionalFormatting sqref="R12">
    <cfRule type="colorScale" priority="20701">
      <colorScale>
        <cfvo type="formula" val="$R$11"/>
        <cfvo type="formula" val="#REF!"/>
        <color rgb="FFFF7128"/>
        <color rgb="FFFFEF9C"/>
      </colorScale>
    </cfRule>
    <cfRule type="colorScale" priority="20702">
      <colorScale>
        <cfvo type="min"/>
        <cfvo type="percentile" val="50"/>
        <cfvo type="max"/>
        <color rgb="FFF8696B"/>
        <color rgb="FFFFEB84"/>
        <color rgb="FF63BE7B"/>
      </colorScale>
    </cfRule>
  </conditionalFormatting>
  <conditionalFormatting sqref="R14">
    <cfRule type="colorScale" priority="20722">
      <colorScale>
        <cfvo type="formula" val="$R$11"/>
        <cfvo type="formula" val="#REF!"/>
        <color rgb="FFFF7128"/>
        <color rgb="FFFFEF9C"/>
      </colorScale>
    </cfRule>
    <cfRule type="colorScale" priority="20723">
      <colorScale>
        <cfvo type="min"/>
        <cfvo type="percentile" val="50"/>
        <cfvo type="max"/>
        <color rgb="FFF8696B"/>
        <color rgb="FFFFEB84"/>
        <color rgb="FF63BE7B"/>
      </colorScale>
    </cfRule>
  </conditionalFormatting>
  <conditionalFormatting sqref="R15">
    <cfRule type="colorScale" priority="20753">
      <colorScale>
        <cfvo type="formula" val="$R$11"/>
        <cfvo type="formula" val="#REF!"/>
        <color rgb="FFFF7128"/>
        <color rgb="FFFFEF9C"/>
      </colorScale>
    </cfRule>
    <cfRule type="colorScale" priority="20754">
      <colorScale>
        <cfvo type="min"/>
        <cfvo type="percentile" val="50"/>
        <cfvo type="max"/>
        <color rgb="FFF8696B"/>
        <color rgb="FFFFEB84"/>
        <color rgb="FF63BE7B"/>
      </colorScale>
    </cfRule>
  </conditionalFormatting>
  <conditionalFormatting sqref="R11:R12 R14:R86">
    <cfRule type="colorScale" priority="20759">
      <colorScale>
        <cfvo type="formula" val="$R$11"/>
        <cfvo type="formula" val="#REF!"/>
        <color rgb="FFFF7128"/>
        <color rgb="FFFFEF9C"/>
      </colorScale>
    </cfRule>
    <cfRule type="colorScale" priority="20760">
      <colorScale>
        <cfvo type="min"/>
        <cfvo type="percentile" val="50"/>
        <cfvo type="max"/>
        <color rgb="FFF8696B"/>
        <color rgb="FFFFEB84"/>
        <color rgb="FF63BE7B"/>
      </colorScale>
    </cfRule>
  </conditionalFormatting>
  <conditionalFormatting sqref="G60 L60">
    <cfRule type="cellIs" dxfId="31" priority="51" stopIfTrue="1" operator="greaterThan">
      <formula>19</formula>
    </cfRule>
  </conditionalFormatting>
  <conditionalFormatting sqref="G60">
    <cfRule type="cellIs" dxfId="30" priority="47" stopIfTrue="1" operator="greaterThan">
      <formula>19</formula>
    </cfRule>
    <cfRule type="cellIs" dxfId="29" priority="48" stopIfTrue="1" operator="greaterThan">
      <formula>19</formula>
    </cfRule>
    <cfRule type="cellIs" dxfId="28" priority="49" stopIfTrue="1" operator="greaterThan">
      <formula>19</formula>
    </cfRule>
    <cfRule type="cellIs" dxfId="27" priority="50" stopIfTrue="1" operator="greaterThan">
      <formula>19</formula>
    </cfRule>
  </conditionalFormatting>
  <conditionalFormatting sqref="L60">
    <cfRule type="cellIs" dxfId="26" priority="46" stopIfTrue="1" operator="greaterThan">
      <formula>19</formula>
    </cfRule>
  </conditionalFormatting>
  <conditionalFormatting sqref="O58:O76">
    <cfRule type="cellIs" dxfId="25" priority="41" stopIfTrue="1" operator="lessThan">
      <formula>20</formula>
    </cfRule>
    <cfRule type="cellIs" dxfId="24" priority="42" stopIfTrue="1" operator="greaterThan">
      <formula>19</formula>
    </cfRule>
  </conditionalFormatting>
  <conditionalFormatting sqref="O58:O76">
    <cfRule type="cellIs" dxfId="23" priority="40" stopIfTrue="1" operator="lessThan">
      <formula>24</formula>
    </cfRule>
  </conditionalFormatting>
  <conditionalFormatting sqref="O58:O76">
    <cfRule type="cellIs" dxfId="22" priority="38" stopIfTrue="1" operator="greaterThan">
      <formula>23</formula>
    </cfRule>
    <cfRule type="cellIs" dxfId="21" priority="39" stopIfTrue="1" operator="greaterThan">
      <formula>24</formula>
    </cfRule>
  </conditionalFormatting>
  <conditionalFormatting sqref="O58:O76">
    <cfRule type="cellIs" dxfId="20" priority="36" stopIfTrue="1" operator="greaterThan">
      <formula>19</formula>
    </cfRule>
    <cfRule type="colorScale" priority="37">
      <colorScale>
        <cfvo type="num" val="19"/>
        <cfvo type="num" val="48"/>
        <color rgb="FFDF9671"/>
        <color rgb="FFFFEF9C"/>
      </colorScale>
    </cfRule>
  </conditionalFormatting>
  <conditionalFormatting sqref="O77:O86">
    <cfRule type="cellIs" dxfId="19" priority="34" stopIfTrue="1" operator="lessThan">
      <formula>20</formula>
    </cfRule>
    <cfRule type="cellIs" dxfId="18" priority="35" stopIfTrue="1" operator="greaterThan">
      <formula>19</formula>
    </cfRule>
  </conditionalFormatting>
  <conditionalFormatting sqref="O77:O86">
    <cfRule type="cellIs" dxfId="17" priority="33" stopIfTrue="1" operator="lessThan">
      <formula>24</formula>
    </cfRule>
  </conditionalFormatting>
  <conditionalFormatting sqref="O77:O86">
    <cfRule type="cellIs" dxfId="16" priority="31" stopIfTrue="1" operator="greaterThan">
      <formula>23</formula>
    </cfRule>
    <cfRule type="cellIs" dxfId="15" priority="32" stopIfTrue="1" operator="greaterThan">
      <formula>24</formula>
    </cfRule>
  </conditionalFormatting>
  <conditionalFormatting sqref="O77:O86">
    <cfRule type="cellIs" dxfId="14" priority="29" stopIfTrue="1" operator="greaterThan">
      <formula>19</formula>
    </cfRule>
    <cfRule type="colorScale" priority="30">
      <colorScale>
        <cfvo type="num" val="19"/>
        <cfvo type="num" val="48"/>
        <color rgb="FFDF9671"/>
        <color rgb="FFFFEF9C"/>
      </colorScale>
    </cfRule>
  </conditionalFormatting>
  <conditionalFormatting sqref="L13 G13">
    <cfRule type="cellIs" dxfId="13" priority="26" stopIfTrue="1" operator="greaterThan">
      <formula>19</formula>
    </cfRule>
  </conditionalFormatting>
  <conditionalFormatting sqref="G13">
    <cfRule type="cellIs" dxfId="12" priority="21" stopIfTrue="1" operator="greaterThan">
      <formula>19</formula>
    </cfRule>
    <cfRule type="cellIs" dxfId="11" priority="23" stopIfTrue="1" operator="greaterThan">
      <formula>19</formula>
    </cfRule>
    <cfRule type="cellIs" dxfId="10" priority="24" stopIfTrue="1" operator="greaterThan">
      <formula>19</formula>
    </cfRule>
    <cfRule type="cellIs" dxfId="9" priority="25" stopIfTrue="1" operator="greaterThan">
      <formula>19</formula>
    </cfRule>
  </conditionalFormatting>
  <conditionalFormatting sqref="L13">
    <cfRule type="cellIs" dxfId="8" priority="22" stopIfTrue="1" operator="greaterThan">
      <formula>19</formula>
    </cfRule>
  </conditionalFormatting>
  <conditionalFormatting sqref="O13">
    <cfRule type="cellIs" dxfId="7" priority="19" stopIfTrue="1" operator="lessThan">
      <formula>20</formula>
    </cfRule>
    <cfRule type="cellIs" dxfId="6" priority="20" stopIfTrue="1" operator="greaterThan">
      <formula>19</formula>
    </cfRule>
  </conditionalFormatting>
  <conditionalFormatting sqref="P13">
    <cfRule type="cellIs" dxfId="5" priority="18" stopIfTrue="1" operator="greaterThan">
      <formula>49</formula>
    </cfRule>
  </conditionalFormatting>
  <conditionalFormatting sqref="L13 G13">
    <cfRule type="cellIs" dxfId="4" priority="17" stopIfTrue="1" operator="greaterThan">
      <formula>19</formula>
    </cfRule>
  </conditionalFormatting>
  <conditionalFormatting sqref="O13">
    <cfRule type="cellIs" dxfId="3" priority="16" stopIfTrue="1" operator="lessThan">
      <formula>24</formula>
    </cfRule>
  </conditionalFormatting>
  <conditionalFormatting sqref="O13">
    <cfRule type="cellIs" dxfId="2" priority="14" stopIfTrue="1" operator="greaterThan">
      <formula>23</formula>
    </cfRule>
    <cfRule type="cellIs" dxfId="1" priority="15" stopIfTrue="1" operator="greaterThan">
      <formula>24</formula>
    </cfRule>
  </conditionalFormatting>
  <conditionalFormatting sqref="O13">
    <cfRule type="cellIs" dxfId="0" priority="12" stopIfTrue="1" operator="greaterThan">
      <formula>19</formula>
    </cfRule>
    <cfRule type="colorScale" priority="13">
      <colorScale>
        <cfvo type="num" val="19"/>
        <cfvo type="num" val="48"/>
        <color rgb="FFDF9671"/>
        <color rgb="FFFFEF9C"/>
      </colorScale>
    </cfRule>
  </conditionalFormatting>
  <conditionalFormatting sqref="R13">
    <cfRule type="dataBar" priority="8">
      <dataBar>
        <cfvo type="min"/>
        <cfvo type="max"/>
        <color rgb="FF638EC6"/>
      </dataBar>
      <extLst>
        <ext xmlns:x14="http://schemas.microsoft.com/office/spreadsheetml/2009/9/main" uri="{B025F937-C7B1-47D3-B67F-A62EFF666E3E}">
          <x14:id>{9A833FB6-D07A-482D-9A3C-894FE5F6E0F7}</x14:id>
        </ext>
      </extLst>
    </cfRule>
    <cfRule type="iconSet" priority="9">
      <iconSet iconSet="3Flags">
        <cfvo type="percent" val="0"/>
        <cfvo type="percent" val="33"/>
        <cfvo type="percent" val="67"/>
      </iconSet>
    </cfRule>
    <cfRule type="colorScale" priority="10">
      <colorScale>
        <cfvo type="formula" val="&quot;F&quot;"/>
        <cfvo type="formula" val="&quot;A&quot;"/>
        <color rgb="FFFF0000"/>
        <color theme="9" tint="-0.249977111117893"/>
      </colorScale>
    </cfRule>
    <cfRule type="colorScale" priority="11">
      <colorScale>
        <cfvo type="min"/>
        <cfvo type="max"/>
        <color rgb="FFFF0000"/>
        <color theme="9" tint="-0.499984740745262"/>
      </colorScale>
    </cfRule>
  </conditionalFormatting>
  <conditionalFormatting sqref="R13">
    <cfRule type="dataBar" priority="1">
      <dataBar>
        <cfvo type="min"/>
        <cfvo type="max"/>
        <color rgb="FF638EC6"/>
      </dataBar>
      <extLst>
        <ext xmlns:x14="http://schemas.microsoft.com/office/spreadsheetml/2009/9/main" uri="{B025F937-C7B1-47D3-B67F-A62EFF666E3E}">
          <x14:id>{DF04A1A8-1BD1-445D-976D-CE8FA3B4ACBB}</x14:id>
        </ext>
      </extLst>
    </cfRule>
    <cfRule type="iconSet" priority="3">
      <iconSet iconSet="3Flags">
        <cfvo type="percent" val="0"/>
        <cfvo type="percent" val="33"/>
        <cfvo type="percent" val="67"/>
      </iconSet>
    </cfRule>
    <cfRule type="colorScale" priority="6">
      <colorScale>
        <cfvo type="formula" val="&quot;F&quot;"/>
        <cfvo type="formula" val="&quot;A&quot;"/>
        <color rgb="FFFF0000"/>
        <color theme="9" tint="-0.249977111117893"/>
      </colorScale>
    </cfRule>
    <cfRule type="colorScale" priority="7">
      <colorScale>
        <cfvo type="min"/>
        <cfvo type="max"/>
        <color rgb="FFFF0000"/>
        <color theme="9" tint="-0.499984740745262"/>
      </colorScale>
    </cfRule>
  </conditionalFormatting>
  <conditionalFormatting sqref="R13">
    <cfRule type="colorScale" priority="4">
      <colorScale>
        <cfvo type="formula" val="$R$11"/>
        <cfvo type="formula" val="#REF!"/>
        <color rgb="FFFF7128"/>
        <color rgb="FFFFEF9C"/>
      </colorScale>
    </cfRule>
    <cfRule type="colorScale" priority="5">
      <colorScale>
        <cfvo type="min"/>
        <cfvo type="percentile" val="50"/>
        <cfvo type="max"/>
        <color rgb="FFF8696B"/>
        <color rgb="FFFFEB84"/>
        <color rgb="FF63BE7B"/>
      </colorScale>
    </cfRule>
  </conditionalFormatting>
  <conditionalFormatting sqref="K13">
    <cfRule type="iconSet" priority="2">
      <iconSet iconSet="3Flags">
        <cfvo type="percent" val="0"/>
        <cfvo type="percent" val="33"/>
        <cfvo type="percent" val="67"/>
      </iconSet>
    </cfRule>
  </conditionalFormatting>
  <conditionalFormatting sqref="R13">
    <cfRule type="colorScale" priority="27">
      <colorScale>
        <cfvo type="formula" val="$R$11"/>
        <cfvo type="formula" val="#REF!"/>
        <color rgb="FFFF7128"/>
        <color rgb="FFFFEF9C"/>
      </colorScale>
    </cfRule>
    <cfRule type="colorScale" priority="28">
      <colorScale>
        <cfvo type="min"/>
        <cfvo type="percentile" val="50"/>
        <cfvo type="max"/>
        <color rgb="FFF8696B"/>
        <color rgb="FFFFEB84"/>
        <color rgb="FF63BE7B"/>
      </colorScale>
    </cfRule>
  </conditionalFormatting>
  <printOptions horizontalCentered="1"/>
  <pageMargins left="0.5" right="0.5" top="0.5" bottom="0.5" header="0.5" footer="0.25"/>
  <pageSetup scale="91" fitToHeight="0" orientation="landscape" r:id="rId1"/>
  <headerFooter alignWithMargins="0"/>
  <ignoredErrors>
    <ignoredError sqref="G88:H88 O88 D88:E88 L88:M8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print="0" autoFill="0" autoLine="0" autoPict="0">
                <anchor moveWithCells="1">
                  <from>
                    <xdr:col>0</xdr:col>
                    <xdr:colOff>0</xdr:colOff>
                    <xdr:row>6</xdr:row>
                    <xdr:rowOff>247650</xdr:rowOff>
                  </from>
                  <to>
                    <xdr:col>1</xdr:col>
                    <xdr:colOff>752475</xdr:colOff>
                    <xdr:row>6</xdr:row>
                    <xdr:rowOff>466725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CFE84F55-6030-4AB9-B4F5-9437C9E02631}">
            <x14:dataBar minLength="0" maxLength="100" negativeBarColorSameAsPositive="1" axisPosition="none">
              <x14:cfvo type="min"/>
              <x14:cfvo type="max"/>
            </x14:dataBar>
          </x14:cfRule>
          <xm:sqref>R12</xm:sqref>
        </x14:conditionalFormatting>
        <x14:conditionalFormatting xmlns:xm="http://schemas.microsoft.com/office/excel/2006/main">
          <x14:cfRule type="dataBar" id="{5EBE6255-8823-4368-A39B-847BC6AE8062}">
            <x14:dataBar minLength="0" maxLength="100" negativeBarColorSameAsPositive="1" axisPosition="none">
              <x14:cfvo type="min"/>
              <x14:cfvo type="max"/>
            </x14:dataBar>
          </x14:cfRule>
          <xm:sqref>R14</xm:sqref>
        </x14:conditionalFormatting>
        <x14:conditionalFormatting xmlns:xm="http://schemas.microsoft.com/office/excel/2006/main">
          <x14:cfRule type="dataBar" id="{D43D43F8-3A46-418D-9A00-30CF3EA14CEE}">
            <x14:dataBar minLength="0" maxLength="100" negativeBarColorSameAsPositive="1" axisPosition="none">
              <x14:cfvo type="min"/>
              <x14:cfvo type="max"/>
            </x14:dataBar>
          </x14:cfRule>
          <xm:sqref>R11:R12 R14:R86</xm:sqref>
        </x14:conditionalFormatting>
        <x14:conditionalFormatting xmlns:xm="http://schemas.microsoft.com/office/excel/2006/main">
          <x14:cfRule type="dataBar" id="{7172EE0B-CBDA-4BAB-9A9F-1C5000ED179A}">
            <x14:dataBar minLength="0" maxLength="100" negativeBarColorSameAsPositive="1" axisPosition="none">
              <x14:cfvo type="min"/>
              <x14:cfvo type="max"/>
            </x14:dataBar>
          </x14:cfRule>
          <xm:sqref>R15</xm:sqref>
        </x14:conditionalFormatting>
        <x14:conditionalFormatting xmlns:xm="http://schemas.microsoft.com/office/excel/2006/main">
          <x14:cfRule type="dataBar" id="{05B55538-1C78-4535-B307-5B77E87B1759}">
            <x14:dataBar minLength="0" maxLength="100" negativeBarColorSameAsPositive="1" axisPosition="none">
              <x14:cfvo type="min"/>
              <x14:cfvo type="max"/>
            </x14:dataBar>
          </x14:cfRule>
          <xm:sqref>R16</xm:sqref>
        </x14:conditionalFormatting>
        <x14:conditionalFormatting xmlns:xm="http://schemas.microsoft.com/office/excel/2006/main">
          <x14:cfRule type="dataBar" id="{89AD53B4-691B-4FBA-9E37-E77B867FD9C0}">
            <x14:dataBar minLength="0" maxLength="100" negativeBarColorSameAsPositive="1" axisPosition="none">
              <x14:cfvo type="min"/>
              <x14:cfvo type="max"/>
            </x14:dataBar>
          </x14:cfRule>
          <xm:sqref>R18</xm:sqref>
        </x14:conditionalFormatting>
        <x14:conditionalFormatting xmlns:xm="http://schemas.microsoft.com/office/excel/2006/main">
          <x14:cfRule type="dataBar" id="{B34D7984-9C4B-4323-B6A0-4B653873BA4E}">
            <x14:dataBar minLength="0" maxLength="100" negativeBarColorSameAsPositive="1" axisPosition="none">
              <x14:cfvo type="min"/>
              <x14:cfvo type="max"/>
            </x14:dataBar>
          </x14:cfRule>
          <xm:sqref>R17</xm:sqref>
        </x14:conditionalFormatting>
        <x14:conditionalFormatting xmlns:xm="http://schemas.microsoft.com/office/excel/2006/main">
          <x14:cfRule type="dataBar" id="{1DD1DC01-BAA6-4069-B3FD-B9141622FACC}">
            <x14:dataBar minLength="0" maxLength="100" negativeBarColorSameAsPositive="1" axisPosition="none">
              <x14:cfvo type="min"/>
              <x14:cfvo type="max"/>
            </x14:dataBar>
          </x14:cfRule>
          <xm:sqref>R19</xm:sqref>
        </x14:conditionalFormatting>
        <x14:conditionalFormatting xmlns:xm="http://schemas.microsoft.com/office/excel/2006/main">
          <x14:cfRule type="dataBar" id="{7A7CD1DA-84D0-4EF9-AF2F-443EE5E15421}">
            <x14:dataBar minLength="0" maxLength="100" negativeBarColorSameAsPositive="1" axisPosition="none">
              <x14:cfvo type="min"/>
              <x14:cfvo type="max"/>
            </x14:dataBar>
          </x14:cfRule>
          <xm:sqref>R20</xm:sqref>
        </x14:conditionalFormatting>
        <x14:conditionalFormatting xmlns:xm="http://schemas.microsoft.com/office/excel/2006/main">
          <x14:cfRule type="dataBar" id="{ADEBF262-5876-41AD-B370-8F03456F6A1A}">
            <x14:dataBar minLength="0" maxLength="100" negativeBarColorSameAsPositive="1" axisPosition="none">
              <x14:cfvo type="min"/>
              <x14:cfvo type="max"/>
            </x14:dataBar>
          </x14:cfRule>
          <xm:sqref>R21</xm:sqref>
        </x14:conditionalFormatting>
        <x14:conditionalFormatting xmlns:xm="http://schemas.microsoft.com/office/excel/2006/main">
          <x14:cfRule type="dataBar" id="{19CE7703-8631-424C-8253-9ED6CAD0C074}">
            <x14:dataBar minLength="0" maxLength="100" negativeBarColorSameAsPositive="1" axisPosition="none">
              <x14:cfvo type="min"/>
              <x14:cfvo type="max"/>
            </x14:dataBar>
          </x14:cfRule>
          <xm:sqref>R22</xm:sqref>
        </x14:conditionalFormatting>
        <x14:conditionalFormatting xmlns:xm="http://schemas.microsoft.com/office/excel/2006/main">
          <x14:cfRule type="dataBar" id="{F9834CF3-82EC-4697-8C55-9DB4DED1FF43}">
            <x14:dataBar minLength="0" maxLength="100" negativeBarColorSameAsPositive="1" axisPosition="none">
              <x14:cfvo type="min"/>
              <x14:cfvo type="max"/>
            </x14:dataBar>
          </x14:cfRule>
          <xm:sqref>R23</xm:sqref>
        </x14:conditionalFormatting>
        <x14:conditionalFormatting xmlns:xm="http://schemas.microsoft.com/office/excel/2006/main">
          <x14:cfRule type="dataBar" id="{D2B99048-9B39-4764-9F4C-42BCB0E8763B}">
            <x14:dataBar minLength="0" maxLength="100" negativeBarColorSameAsPositive="1" axisPosition="none">
              <x14:cfvo type="min"/>
              <x14:cfvo type="max"/>
            </x14:dataBar>
          </x14:cfRule>
          <xm:sqref>R24</xm:sqref>
        </x14:conditionalFormatting>
        <x14:conditionalFormatting xmlns:xm="http://schemas.microsoft.com/office/excel/2006/main">
          <x14:cfRule type="dataBar" id="{260906D0-F6CF-4968-A2C8-E28DA2F92683}">
            <x14:dataBar minLength="0" maxLength="100" negativeBarColorSameAsPositive="1" axisPosition="none">
              <x14:cfvo type="min"/>
              <x14:cfvo type="max"/>
            </x14:dataBar>
          </x14:cfRule>
          <xm:sqref>R25</xm:sqref>
        </x14:conditionalFormatting>
        <x14:conditionalFormatting xmlns:xm="http://schemas.microsoft.com/office/excel/2006/main">
          <x14:cfRule type="dataBar" id="{8EE61CC9-7E78-420C-B7A2-6085AE0A807F}">
            <x14:dataBar minLength="0" maxLength="100" negativeBarColorSameAsPositive="1" axisPosition="none">
              <x14:cfvo type="min"/>
              <x14:cfvo type="max"/>
            </x14:dataBar>
          </x14:cfRule>
          <xm:sqref>R26</xm:sqref>
        </x14:conditionalFormatting>
        <x14:conditionalFormatting xmlns:xm="http://schemas.microsoft.com/office/excel/2006/main">
          <x14:cfRule type="dataBar" id="{D2281F44-2BFE-47EB-BA9C-EC8965F55AC5}">
            <x14:dataBar minLength="0" maxLength="100" negativeBarColorSameAsPositive="1" axisPosition="none">
              <x14:cfvo type="min"/>
              <x14:cfvo type="max"/>
            </x14:dataBar>
          </x14:cfRule>
          <xm:sqref>R27</xm:sqref>
        </x14:conditionalFormatting>
        <x14:conditionalFormatting xmlns:xm="http://schemas.microsoft.com/office/excel/2006/main">
          <x14:cfRule type="dataBar" id="{73A16E69-ABBF-4C8B-83F7-D51CC8FB35C4}">
            <x14:dataBar minLength="0" maxLength="100" negativeBarColorSameAsPositive="1" axisPosition="none">
              <x14:cfvo type="min"/>
              <x14:cfvo type="max"/>
            </x14:dataBar>
          </x14:cfRule>
          <xm:sqref>R28</xm:sqref>
        </x14:conditionalFormatting>
        <x14:conditionalFormatting xmlns:xm="http://schemas.microsoft.com/office/excel/2006/main">
          <x14:cfRule type="dataBar" id="{ADFABF79-53CD-4A22-A6D3-899B987750C6}">
            <x14:dataBar minLength="0" maxLength="100" negativeBarColorSameAsPositive="1" axisPosition="none">
              <x14:cfvo type="min"/>
              <x14:cfvo type="max"/>
            </x14:dataBar>
          </x14:cfRule>
          <xm:sqref>R29</xm:sqref>
        </x14:conditionalFormatting>
        <x14:conditionalFormatting xmlns:xm="http://schemas.microsoft.com/office/excel/2006/main">
          <x14:cfRule type="dataBar" id="{E6BB7729-05F4-4F57-B0FB-2BC406468AFD}">
            <x14:dataBar minLength="0" maxLength="100" negativeBarColorSameAsPositive="1" axisPosition="none">
              <x14:cfvo type="min"/>
              <x14:cfvo type="max"/>
            </x14:dataBar>
          </x14:cfRule>
          <xm:sqref>R30</xm:sqref>
        </x14:conditionalFormatting>
        <x14:conditionalFormatting xmlns:xm="http://schemas.microsoft.com/office/excel/2006/main">
          <x14:cfRule type="dataBar" id="{8EBEC1D1-2597-4B74-A512-DB636295D531}">
            <x14:dataBar minLength="0" maxLength="100" negativeBarColorSameAsPositive="1" axisPosition="none">
              <x14:cfvo type="min"/>
              <x14:cfvo type="max"/>
            </x14:dataBar>
          </x14:cfRule>
          <xm:sqref>R31</xm:sqref>
        </x14:conditionalFormatting>
        <x14:conditionalFormatting xmlns:xm="http://schemas.microsoft.com/office/excel/2006/main">
          <x14:cfRule type="dataBar" id="{DF37B25B-CA1C-4475-B293-C742C0618385}">
            <x14:dataBar minLength="0" maxLength="100" negativeBarColorSameAsPositive="1" axisPosition="none">
              <x14:cfvo type="min"/>
              <x14:cfvo type="max"/>
            </x14:dataBar>
          </x14:cfRule>
          <xm:sqref>R32</xm:sqref>
        </x14:conditionalFormatting>
        <x14:conditionalFormatting xmlns:xm="http://schemas.microsoft.com/office/excel/2006/main">
          <x14:cfRule type="dataBar" id="{17D27228-E167-4366-AA6E-096697ED9B51}">
            <x14:dataBar minLength="0" maxLength="100" negativeBarColorSameAsPositive="1" axisPosition="none">
              <x14:cfvo type="min"/>
              <x14:cfvo type="max"/>
            </x14:dataBar>
          </x14:cfRule>
          <xm:sqref>R33</xm:sqref>
        </x14:conditionalFormatting>
        <x14:conditionalFormatting xmlns:xm="http://schemas.microsoft.com/office/excel/2006/main">
          <x14:cfRule type="dataBar" id="{3E2D077B-E4D6-4A47-BF31-26A2EB1EEA9A}">
            <x14:dataBar minLength="0" maxLength="100" negativeBarColorSameAsPositive="1" axisPosition="none">
              <x14:cfvo type="min"/>
              <x14:cfvo type="max"/>
            </x14:dataBar>
          </x14:cfRule>
          <xm:sqref>R34</xm:sqref>
        </x14:conditionalFormatting>
        <x14:conditionalFormatting xmlns:xm="http://schemas.microsoft.com/office/excel/2006/main">
          <x14:cfRule type="dataBar" id="{E2D4D616-A7BC-40FC-A5E8-368ACBBDB7C3}">
            <x14:dataBar minLength="0" maxLength="100" negativeBarColorSameAsPositive="1" axisPosition="none">
              <x14:cfvo type="min"/>
              <x14:cfvo type="max"/>
            </x14:dataBar>
          </x14:cfRule>
          <xm:sqref>R35</xm:sqref>
        </x14:conditionalFormatting>
        <x14:conditionalFormatting xmlns:xm="http://schemas.microsoft.com/office/excel/2006/main">
          <x14:cfRule type="dataBar" id="{0B1C9204-1547-4F50-9E07-AF5CBD8F0A1B}">
            <x14:dataBar minLength="0" maxLength="100" negativeBarColorSameAsPositive="1" axisPosition="none">
              <x14:cfvo type="min"/>
              <x14:cfvo type="max"/>
            </x14:dataBar>
          </x14:cfRule>
          <xm:sqref>R36</xm:sqref>
        </x14:conditionalFormatting>
        <x14:conditionalFormatting xmlns:xm="http://schemas.microsoft.com/office/excel/2006/main">
          <x14:cfRule type="dataBar" id="{8C6874BB-45BB-416A-A30E-D8E1DD6CABBD}">
            <x14:dataBar minLength="0" maxLength="100" negativeBarColorSameAsPositive="1" axisPosition="none">
              <x14:cfvo type="min"/>
              <x14:cfvo type="max"/>
            </x14:dataBar>
          </x14:cfRule>
          <xm:sqref>R37</xm:sqref>
        </x14:conditionalFormatting>
        <x14:conditionalFormatting xmlns:xm="http://schemas.microsoft.com/office/excel/2006/main">
          <x14:cfRule type="dataBar" id="{A3F98D90-C97A-41A5-89EF-5A5D8F2C5DC7}">
            <x14:dataBar minLength="0" maxLength="100" negativeBarColorSameAsPositive="1" axisPosition="none">
              <x14:cfvo type="min"/>
              <x14:cfvo type="max"/>
            </x14:dataBar>
          </x14:cfRule>
          <xm:sqref>R38</xm:sqref>
        </x14:conditionalFormatting>
        <x14:conditionalFormatting xmlns:xm="http://schemas.microsoft.com/office/excel/2006/main">
          <x14:cfRule type="dataBar" id="{A5D6A91E-3397-49C7-9CBC-E3BA6D782997}">
            <x14:dataBar minLength="0" maxLength="100" negativeBarColorSameAsPositive="1" axisPosition="none">
              <x14:cfvo type="min"/>
              <x14:cfvo type="max"/>
            </x14:dataBar>
          </x14:cfRule>
          <xm:sqref>R39</xm:sqref>
        </x14:conditionalFormatting>
        <x14:conditionalFormatting xmlns:xm="http://schemas.microsoft.com/office/excel/2006/main">
          <x14:cfRule type="dataBar" id="{46FB0D0D-1779-4036-9681-ED64714E606B}">
            <x14:dataBar minLength="0" maxLength="100" negativeBarColorSameAsPositive="1" axisPosition="none">
              <x14:cfvo type="min"/>
              <x14:cfvo type="max"/>
            </x14:dataBar>
          </x14:cfRule>
          <xm:sqref>R40</xm:sqref>
        </x14:conditionalFormatting>
        <x14:conditionalFormatting xmlns:xm="http://schemas.microsoft.com/office/excel/2006/main">
          <x14:cfRule type="dataBar" id="{EF068227-9484-4B7D-8200-2D91A1D760B8}">
            <x14:dataBar minLength="0" maxLength="100" negativeBarColorSameAsPositive="1" axisPosition="none">
              <x14:cfvo type="min"/>
              <x14:cfvo type="max"/>
            </x14:dataBar>
          </x14:cfRule>
          <xm:sqref>R41</xm:sqref>
        </x14:conditionalFormatting>
        <x14:conditionalFormatting xmlns:xm="http://schemas.microsoft.com/office/excel/2006/main">
          <x14:cfRule type="dataBar" id="{7BD88542-FCBD-49C5-A349-46ED81D14CC2}">
            <x14:dataBar minLength="0" maxLength="100" negativeBarColorSameAsPositive="1" axisPosition="none">
              <x14:cfvo type="min"/>
              <x14:cfvo type="max"/>
            </x14:dataBar>
          </x14:cfRule>
          <xm:sqref>R42</xm:sqref>
        </x14:conditionalFormatting>
        <x14:conditionalFormatting xmlns:xm="http://schemas.microsoft.com/office/excel/2006/main">
          <x14:cfRule type="dataBar" id="{776AE3FA-C23F-42FA-A652-93A64AC321CC}">
            <x14:dataBar minLength="0" maxLength="100" negativeBarColorSameAsPositive="1" axisPosition="none">
              <x14:cfvo type="min"/>
              <x14:cfvo type="max"/>
            </x14:dataBar>
          </x14:cfRule>
          <xm:sqref>R43</xm:sqref>
        </x14:conditionalFormatting>
        <x14:conditionalFormatting xmlns:xm="http://schemas.microsoft.com/office/excel/2006/main">
          <x14:cfRule type="dataBar" id="{460E4BAC-9039-4372-AFD5-987E2F2F485C}">
            <x14:dataBar minLength="0" maxLength="100" negativeBarColorSameAsPositive="1" axisPosition="none">
              <x14:cfvo type="min"/>
              <x14:cfvo type="max"/>
            </x14:dataBar>
          </x14:cfRule>
          <xm:sqref>R44</xm:sqref>
        </x14:conditionalFormatting>
        <x14:conditionalFormatting xmlns:xm="http://schemas.microsoft.com/office/excel/2006/main">
          <x14:cfRule type="dataBar" id="{F8A1D177-EAB6-450F-83AC-C9A138944713}">
            <x14:dataBar minLength="0" maxLength="100" negativeBarColorSameAsPositive="1" axisPosition="none">
              <x14:cfvo type="min"/>
              <x14:cfvo type="max"/>
            </x14:dataBar>
          </x14:cfRule>
          <xm:sqref>R45</xm:sqref>
        </x14:conditionalFormatting>
        <x14:conditionalFormatting xmlns:xm="http://schemas.microsoft.com/office/excel/2006/main">
          <x14:cfRule type="dataBar" id="{C4566FCB-B200-4D30-B20A-EA18B8FF5F90}">
            <x14:dataBar minLength="0" maxLength="100" negativeBarColorSameAsPositive="1" axisPosition="none">
              <x14:cfvo type="min"/>
              <x14:cfvo type="max"/>
            </x14:dataBar>
          </x14:cfRule>
          <xm:sqref>R46</xm:sqref>
        </x14:conditionalFormatting>
        <x14:conditionalFormatting xmlns:xm="http://schemas.microsoft.com/office/excel/2006/main">
          <x14:cfRule type="dataBar" id="{C4FF901D-8561-4842-A600-A286B6ECB983}">
            <x14:dataBar minLength="0" maxLength="100" negativeBarColorSameAsPositive="1" axisPosition="none">
              <x14:cfvo type="min"/>
              <x14:cfvo type="max"/>
            </x14:dataBar>
          </x14:cfRule>
          <xm:sqref>R47</xm:sqref>
        </x14:conditionalFormatting>
        <x14:conditionalFormatting xmlns:xm="http://schemas.microsoft.com/office/excel/2006/main">
          <x14:cfRule type="dataBar" id="{1A5B9CA6-DEF8-4F8D-8707-EFFDEDBCB3BB}">
            <x14:dataBar minLength="0" maxLength="100" negativeBarColorSameAsPositive="1" axisPosition="none">
              <x14:cfvo type="min"/>
              <x14:cfvo type="max"/>
            </x14:dataBar>
          </x14:cfRule>
          <xm:sqref>R48</xm:sqref>
        </x14:conditionalFormatting>
        <x14:conditionalFormatting xmlns:xm="http://schemas.microsoft.com/office/excel/2006/main">
          <x14:cfRule type="dataBar" id="{4EED4799-6C63-4B6C-B575-9DCE80815FFD}">
            <x14:dataBar minLength="0" maxLength="100" negativeBarColorSameAsPositive="1" axisPosition="none">
              <x14:cfvo type="min"/>
              <x14:cfvo type="max"/>
            </x14:dataBar>
          </x14:cfRule>
          <xm:sqref>R49</xm:sqref>
        </x14:conditionalFormatting>
        <x14:conditionalFormatting xmlns:xm="http://schemas.microsoft.com/office/excel/2006/main">
          <x14:cfRule type="dataBar" id="{BB2D19E3-C14D-4C31-B755-01DDD560653E}">
            <x14:dataBar minLength="0" maxLength="100" negativeBarColorSameAsPositive="1" axisPosition="none">
              <x14:cfvo type="min"/>
              <x14:cfvo type="max"/>
            </x14:dataBar>
          </x14:cfRule>
          <xm:sqref>R50</xm:sqref>
        </x14:conditionalFormatting>
        <x14:conditionalFormatting xmlns:xm="http://schemas.microsoft.com/office/excel/2006/main">
          <x14:cfRule type="dataBar" id="{C0A0C8C1-995A-4FF8-85B5-CC1E6AF7F54F}">
            <x14:dataBar minLength="0" maxLength="100" negativeBarColorSameAsPositive="1" axisPosition="none">
              <x14:cfvo type="min"/>
              <x14:cfvo type="max"/>
            </x14:dataBar>
          </x14:cfRule>
          <xm:sqref>R51</xm:sqref>
        </x14:conditionalFormatting>
        <x14:conditionalFormatting xmlns:xm="http://schemas.microsoft.com/office/excel/2006/main">
          <x14:cfRule type="dataBar" id="{CC4DE947-0075-4A64-A39F-7D654CB3F5EC}">
            <x14:dataBar minLength="0" maxLength="100" negativeBarColorSameAsPositive="1" axisPosition="none">
              <x14:cfvo type="min"/>
              <x14:cfvo type="max"/>
            </x14:dataBar>
          </x14:cfRule>
          <xm:sqref>R52</xm:sqref>
        </x14:conditionalFormatting>
        <x14:conditionalFormatting xmlns:xm="http://schemas.microsoft.com/office/excel/2006/main">
          <x14:cfRule type="dataBar" id="{DC2441E0-CCA2-48D7-AC39-213E84B2BD11}">
            <x14:dataBar minLength="0" maxLength="100" negativeBarColorSameAsPositive="1" axisPosition="none">
              <x14:cfvo type="min"/>
              <x14:cfvo type="max"/>
            </x14:dataBar>
          </x14:cfRule>
          <xm:sqref>R53</xm:sqref>
        </x14:conditionalFormatting>
        <x14:conditionalFormatting xmlns:xm="http://schemas.microsoft.com/office/excel/2006/main">
          <x14:cfRule type="dataBar" id="{B1E792FE-953A-4719-ACE7-6B53B9B79FE3}">
            <x14:dataBar minLength="0" maxLength="100" negativeBarColorSameAsPositive="1" axisPosition="none">
              <x14:cfvo type="min"/>
              <x14:cfvo type="max"/>
            </x14:dataBar>
          </x14:cfRule>
          <xm:sqref>R54</xm:sqref>
        </x14:conditionalFormatting>
        <x14:conditionalFormatting xmlns:xm="http://schemas.microsoft.com/office/excel/2006/main">
          <x14:cfRule type="dataBar" id="{C4C1F22F-7D0E-4722-BB8F-EBB8E48005E0}">
            <x14:dataBar minLength="0" maxLength="100" negativeBarColorSameAsPositive="1" axisPosition="none">
              <x14:cfvo type="min"/>
              <x14:cfvo type="max"/>
            </x14:dataBar>
          </x14:cfRule>
          <xm:sqref>R55</xm:sqref>
        </x14:conditionalFormatting>
        <x14:conditionalFormatting xmlns:xm="http://schemas.microsoft.com/office/excel/2006/main">
          <x14:cfRule type="dataBar" id="{BE297068-F210-4013-A2F6-C1FD8C63D712}">
            <x14:dataBar minLength="0" maxLength="100" negativeBarColorSameAsPositive="1" axisPosition="none">
              <x14:cfvo type="min"/>
              <x14:cfvo type="max"/>
            </x14:dataBar>
          </x14:cfRule>
          <xm:sqref>R56</xm:sqref>
        </x14:conditionalFormatting>
        <x14:conditionalFormatting xmlns:xm="http://schemas.microsoft.com/office/excel/2006/main">
          <x14:cfRule type="dataBar" id="{525BC45A-69BA-472E-BE4C-7AC18C509C89}">
            <x14:dataBar minLength="0" maxLength="100" negativeBarColorSameAsPositive="1" axisPosition="none">
              <x14:cfvo type="min"/>
              <x14:cfvo type="max"/>
            </x14:dataBar>
          </x14:cfRule>
          <xm:sqref>R57</xm:sqref>
        </x14:conditionalFormatting>
        <x14:conditionalFormatting xmlns:xm="http://schemas.microsoft.com/office/excel/2006/main">
          <x14:cfRule type="dataBar" id="{5A02C03C-F7C8-4E1F-A28F-E724CFA38E87}">
            <x14:dataBar minLength="0" maxLength="100" negativeBarColorSameAsPositive="1" axisPosition="none">
              <x14:cfvo type="min"/>
              <x14:cfvo type="max"/>
            </x14:dataBar>
          </x14:cfRule>
          <xm:sqref>R58</xm:sqref>
        </x14:conditionalFormatting>
        <x14:conditionalFormatting xmlns:xm="http://schemas.microsoft.com/office/excel/2006/main">
          <x14:cfRule type="dataBar" id="{9E2B3827-9182-403F-AF23-F5FDE9E4BF52}">
            <x14:dataBar minLength="0" maxLength="100" negativeBarColorSameAsPositive="1" axisPosition="none">
              <x14:cfvo type="min"/>
              <x14:cfvo type="max"/>
            </x14:dataBar>
          </x14:cfRule>
          <xm:sqref>R59:R86</xm:sqref>
        </x14:conditionalFormatting>
        <x14:conditionalFormatting xmlns:xm="http://schemas.microsoft.com/office/excel/2006/main">
          <x14:cfRule type="dataBar" id="{9A833FB6-D07A-482D-9A3C-894FE5F6E0F7}">
            <x14:dataBar minLength="0" maxLength="100" negativeBarColorSameAsPositive="1" axisPosition="none">
              <x14:cfvo type="min"/>
              <x14:cfvo type="max"/>
            </x14:dataBar>
          </x14:cfRule>
          <xm:sqref>R13</xm:sqref>
        </x14:conditionalFormatting>
        <x14:conditionalFormatting xmlns:xm="http://schemas.microsoft.com/office/excel/2006/main">
          <x14:cfRule type="dataBar" id="{DF04A1A8-1BD1-445D-976D-CE8FA3B4ACBB}">
            <x14:dataBar minLength="0" maxLength="100" negativeBarColorSameAsPositive="1" axisPosition="none">
              <x14:cfvo type="min"/>
              <x14:cfvo type="max"/>
            </x14:dataBar>
          </x14:cfRule>
          <xm:sqref>R13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17"/>
  <sheetViews>
    <sheetView showGridLines="0" workbookViewId="0">
      <selection activeCell="C12" sqref="C12"/>
    </sheetView>
  </sheetViews>
  <sheetFormatPr defaultRowHeight="12.75" x14ac:dyDescent="0.2"/>
  <cols>
    <col min="1" max="1" width="5" customWidth="1"/>
    <col min="2" max="2" width="20.85546875" customWidth="1"/>
    <col min="9" max="9" width="0" hidden="1" customWidth="1"/>
  </cols>
  <sheetData>
    <row r="1" spans="1:10" ht="23.25" x14ac:dyDescent="0.2">
      <c r="A1" s="5" t="s">
        <v>10</v>
      </c>
      <c r="J1" s="24"/>
    </row>
    <row r="2" spans="1:10" x14ac:dyDescent="0.2">
      <c r="A2" s="12"/>
      <c r="I2" s="49"/>
      <c r="J2" s="25"/>
    </row>
    <row r="3" spans="1:10" x14ac:dyDescent="0.2">
      <c r="A3" s="12"/>
      <c r="I3" s="50" t="b">
        <v>0</v>
      </c>
      <c r="J3" s="43"/>
    </row>
    <row r="4" spans="1:10" x14ac:dyDescent="0.2">
      <c r="A4" s="12"/>
    </row>
    <row r="5" spans="1:10" x14ac:dyDescent="0.2">
      <c r="A5" s="12"/>
    </row>
    <row r="6" spans="1:10" x14ac:dyDescent="0.2">
      <c r="A6" s="12"/>
    </row>
    <row r="7" spans="1:10" x14ac:dyDescent="0.2">
      <c r="A7" s="12"/>
    </row>
    <row r="8" spans="1:10" x14ac:dyDescent="0.2">
      <c r="A8" s="12"/>
    </row>
    <row r="9" spans="1:10" x14ac:dyDescent="0.2">
      <c r="B9" s="7" t="s">
        <v>9</v>
      </c>
      <c r="C9" s="7" t="s">
        <v>10</v>
      </c>
    </row>
    <row r="10" spans="1:10" x14ac:dyDescent="0.2">
      <c r="A10" s="23">
        <f ca="1">OFFSET(A10,-1,0,1,1)+1</f>
        <v>1</v>
      </c>
      <c r="B10" t="s">
        <v>105</v>
      </c>
      <c r="C10" s="103" t="s">
        <v>159</v>
      </c>
    </row>
    <row r="11" spans="1:10" x14ac:dyDescent="0.2">
      <c r="A11" s="23">
        <f t="shared" ref="A11:A34" ca="1" si="0">OFFSET(A11,-1,0,1,1)+1</f>
        <v>2</v>
      </c>
      <c r="B11" t="s">
        <v>77</v>
      </c>
      <c r="C11" s="103" t="s">
        <v>160</v>
      </c>
    </row>
    <row r="12" spans="1:10" x14ac:dyDescent="0.2">
      <c r="A12" s="23">
        <f t="shared" ca="1" si="0"/>
        <v>3</v>
      </c>
      <c r="B12" t="s">
        <v>238</v>
      </c>
      <c r="C12" s="103" t="s">
        <v>239</v>
      </c>
    </row>
    <row r="13" spans="1:10" x14ac:dyDescent="0.2">
      <c r="A13" s="23">
        <f t="shared" ca="1" si="0"/>
        <v>4</v>
      </c>
      <c r="B13" t="s">
        <v>106</v>
      </c>
      <c r="C13" s="103" t="s">
        <v>161</v>
      </c>
    </row>
    <row r="14" spans="1:10" x14ac:dyDescent="0.2">
      <c r="A14" s="23">
        <f t="shared" ca="1" si="0"/>
        <v>5</v>
      </c>
      <c r="B14" t="s">
        <v>107</v>
      </c>
      <c r="C14" s="103" t="s">
        <v>162</v>
      </c>
    </row>
    <row r="15" spans="1:10" x14ac:dyDescent="0.2">
      <c r="A15" s="23">
        <f t="shared" ca="1" si="0"/>
        <v>6</v>
      </c>
      <c r="B15" t="s">
        <v>108</v>
      </c>
      <c r="C15" s="103" t="s">
        <v>163</v>
      </c>
    </row>
    <row r="16" spans="1:10" x14ac:dyDescent="0.2">
      <c r="A16" s="23">
        <f t="shared" ca="1" si="0"/>
        <v>7</v>
      </c>
      <c r="B16" t="s">
        <v>109</v>
      </c>
      <c r="C16" s="103" t="s">
        <v>164</v>
      </c>
    </row>
    <row r="17" spans="1:3" x14ac:dyDescent="0.2">
      <c r="A17" s="23">
        <f t="shared" ca="1" si="0"/>
        <v>8</v>
      </c>
      <c r="B17" t="s">
        <v>88</v>
      </c>
      <c r="C17" s="103" t="s">
        <v>165</v>
      </c>
    </row>
    <row r="18" spans="1:3" x14ac:dyDescent="0.2">
      <c r="A18" s="23">
        <f t="shared" ca="1" si="0"/>
        <v>9</v>
      </c>
      <c r="B18" t="s">
        <v>110</v>
      </c>
      <c r="C18" s="103" t="s">
        <v>166</v>
      </c>
    </row>
    <row r="19" spans="1:3" x14ac:dyDescent="0.2">
      <c r="A19" s="23">
        <f t="shared" ca="1" si="0"/>
        <v>10</v>
      </c>
      <c r="B19" t="s">
        <v>111</v>
      </c>
      <c r="C19" s="103" t="s">
        <v>167</v>
      </c>
    </row>
    <row r="20" spans="1:3" x14ac:dyDescent="0.2">
      <c r="A20" s="23">
        <f t="shared" ca="1" si="0"/>
        <v>11</v>
      </c>
      <c r="B20" t="s">
        <v>112</v>
      </c>
      <c r="C20" s="103" t="s">
        <v>168</v>
      </c>
    </row>
    <row r="21" spans="1:3" x14ac:dyDescent="0.2">
      <c r="A21" s="23">
        <f t="shared" ca="1" si="0"/>
        <v>12</v>
      </c>
      <c r="B21" t="s">
        <v>113</v>
      </c>
      <c r="C21" s="103" t="s">
        <v>169</v>
      </c>
    </row>
    <row r="22" spans="1:3" x14ac:dyDescent="0.2">
      <c r="A22" s="23">
        <f t="shared" ca="1" si="0"/>
        <v>13</v>
      </c>
      <c r="B22" t="s">
        <v>72</v>
      </c>
      <c r="C22" s="103" t="s">
        <v>170</v>
      </c>
    </row>
    <row r="23" spans="1:3" x14ac:dyDescent="0.2">
      <c r="A23" s="23">
        <f t="shared" ca="1" si="0"/>
        <v>14</v>
      </c>
      <c r="B23" t="s">
        <v>114</v>
      </c>
      <c r="C23" s="103" t="s">
        <v>171</v>
      </c>
    </row>
    <row r="24" spans="1:3" x14ac:dyDescent="0.2">
      <c r="A24" s="23">
        <f t="shared" ca="1" si="0"/>
        <v>15</v>
      </c>
      <c r="B24" t="s">
        <v>115</v>
      </c>
      <c r="C24" s="103" t="s">
        <v>172</v>
      </c>
    </row>
    <row r="25" spans="1:3" x14ac:dyDescent="0.2">
      <c r="A25" s="23">
        <f t="shared" ca="1" si="0"/>
        <v>16</v>
      </c>
      <c r="B25" t="s">
        <v>116</v>
      </c>
      <c r="C25" s="103" t="s">
        <v>173</v>
      </c>
    </row>
    <row r="26" spans="1:3" x14ac:dyDescent="0.2">
      <c r="A26" s="23">
        <f t="shared" ca="1" si="0"/>
        <v>17</v>
      </c>
      <c r="B26" t="s">
        <v>117</v>
      </c>
      <c r="C26" s="103" t="s">
        <v>174</v>
      </c>
    </row>
    <row r="27" spans="1:3" x14ac:dyDescent="0.2">
      <c r="A27" s="23">
        <f t="shared" ca="1" si="0"/>
        <v>18</v>
      </c>
      <c r="B27" t="s">
        <v>73</v>
      </c>
      <c r="C27" s="103" t="s">
        <v>175</v>
      </c>
    </row>
    <row r="28" spans="1:3" x14ac:dyDescent="0.2">
      <c r="A28" s="23">
        <f t="shared" ca="1" si="0"/>
        <v>19</v>
      </c>
      <c r="B28" t="s">
        <v>118</v>
      </c>
      <c r="C28" s="103" t="s">
        <v>176</v>
      </c>
    </row>
    <row r="29" spans="1:3" x14ac:dyDescent="0.2">
      <c r="A29" s="23">
        <f t="shared" ca="1" si="0"/>
        <v>20</v>
      </c>
      <c r="B29" t="s">
        <v>119</v>
      </c>
      <c r="C29" s="103" t="s">
        <v>177</v>
      </c>
    </row>
    <row r="30" spans="1:3" ht="12.75" customHeight="1" x14ac:dyDescent="0.2">
      <c r="A30" s="23">
        <f t="shared" ca="1" si="0"/>
        <v>21</v>
      </c>
      <c r="B30" t="s">
        <v>120</v>
      </c>
      <c r="C30" s="103" t="s">
        <v>178</v>
      </c>
    </row>
    <row r="31" spans="1:3" x14ac:dyDescent="0.2">
      <c r="A31" s="23">
        <f t="shared" ca="1" si="0"/>
        <v>22</v>
      </c>
      <c r="B31" t="s">
        <v>121</v>
      </c>
      <c r="C31" s="103" t="s">
        <v>179</v>
      </c>
    </row>
    <row r="32" spans="1:3" x14ac:dyDescent="0.2">
      <c r="A32" s="23">
        <f t="shared" ca="1" si="0"/>
        <v>23</v>
      </c>
      <c r="B32" t="s">
        <v>74</v>
      </c>
      <c r="C32" s="103" t="s">
        <v>68</v>
      </c>
    </row>
    <row r="33" spans="1:3" x14ac:dyDescent="0.2">
      <c r="A33" s="23">
        <f t="shared" ca="1" si="0"/>
        <v>24</v>
      </c>
      <c r="B33" t="s">
        <v>122</v>
      </c>
      <c r="C33" s="103" t="s">
        <v>180</v>
      </c>
    </row>
    <row r="34" spans="1:3" x14ac:dyDescent="0.2">
      <c r="A34" s="23">
        <f t="shared" ca="1" si="0"/>
        <v>25</v>
      </c>
      <c r="B34" t="s">
        <v>75</v>
      </c>
      <c r="C34" s="103" t="s">
        <v>76</v>
      </c>
    </row>
    <row r="35" spans="1:3" x14ac:dyDescent="0.2">
      <c r="A35" s="23">
        <f t="shared" ref="A35:A56" ca="1" si="1">OFFSET(A35,-1,0,1,1)+1</f>
        <v>26</v>
      </c>
      <c r="B35" t="s">
        <v>123</v>
      </c>
      <c r="C35" s="103" t="s">
        <v>181</v>
      </c>
    </row>
    <row r="36" spans="1:3" x14ac:dyDescent="0.2">
      <c r="A36" s="23">
        <f t="shared" ca="1" si="1"/>
        <v>27</v>
      </c>
      <c r="B36" t="s">
        <v>124</v>
      </c>
      <c r="C36" s="103" t="s">
        <v>182</v>
      </c>
    </row>
    <row r="37" spans="1:3" x14ac:dyDescent="0.2">
      <c r="A37" s="23">
        <f t="shared" ca="1" si="1"/>
        <v>28</v>
      </c>
      <c r="B37" t="s">
        <v>125</v>
      </c>
      <c r="C37" s="103" t="s">
        <v>183</v>
      </c>
    </row>
    <row r="38" spans="1:3" x14ac:dyDescent="0.2">
      <c r="A38" s="23">
        <f t="shared" ca="1" si="1"/>
        <v>29</v>
      </c>
      <c r="B38" t="s">
        <v>77</v>
      </c>
      <c r="C38" s="103" t="s">
        <v>78</v>
      </c>
    </row>
    <row r="39" spans="1:3" x14ac:dyDescent="0.2">
      <c r="A39" s="23">
        <f t="shared" ca="1" si="1"/>
        <v>30</v>
      </c>
      <c r="B39" t="s">
        <v>126</v>
      </c>
      <c r="C39" s="103" t="s">
        <v>184</v>
      </c>
    </row>
    <row r="40" spans="1:3" x14ac:dyDescent="0.2">
      <c r="A40" s="23">
        <f t="shared" ca="1" si="1"/>
        <v>31</v>
      </c>
      <c r="B40" t="s">
        <v>79</v>
      </c>
      <c r="C40" s="103" t="s">
        <v>80</v>
      </c>
    </row>
    <row r="41" spans="1:3" x14ac:dyDescent="0.2">
      <c r="A41" s="23">
        <f t="shared" ca="1" si="1"/>
        <v>32</v>
      </c>
      <c r="B41" t="s">
        <v>127</v>
      </c>
      <c r="C41" s="103" t="s">
        <v>185</v>
      </c>
    </row>
    <row r="42" spans="1:3" x14ac:dyDescent="0.2">
      <c r="A42" s="23">
        <f t="shared" ca="1" si="1"/>
        <v>33</v>
      </c>
      <c r="B42" t="s">
        <v>81</v>
      </c>
      <c r="C42" s="103" t="s">
        <v>186</v>
      </c>
    </row>
    <row r="43" spans="1:3" x14ac:dyDescent="0.2">
      <c r="A43" s="23">
        <f t="shared" ca="1" si="1"/>
        <v>34</v>
      </c>
      <c r="B43" t="s">
        <v>82</v>
      </c>
      <c r="C43" s="103" t="s">
        <v>187</v>
      </c>
    </row>
    <row r="44" spans="1:3" x14ac:dyDescent="0.2">
      <c r="A44" s="23">
        <f t="shared" ca="1" si="1"/>
        <v>35</v>
      </c>
      <c r="B44" t="s">
        <v>128</v>
      </c>
      <c r="C44" s="103" t="s">
        <v>188</v>
      </c>
    </row>
    <row r="45" spans="1:3" x14ac:dyDescent="0.2">
      <c r="A45" s="23">
        <f t="shared" ca="1" si="1"/>
        <v>36</v>
      </c>
      <c r="B45" t="s">
        <v>129</v>
      </c>
      <c r="C45" s="103" t="s">
        <v>189</v>
      </c>
    </row>
    <row r="46" spans="1:3" x14ac:dyDescent="0.2">
      <c r="A46" s="23">
        <f t="shared" ca="1" si="1"/>
        <v>37</v>
      </c>
      <c r="B46" t="s">
        <v>130</v>
      </c>
      <c r="C46" s="103" t="s">
        <v>190</v>
      </c>
    </row>
    <row r="47" spans="1:3" x14ac:dyDescent="0.2">
      <c r="A47" s="23">
        <f t="shared" ca="1" si="1"/>
        <v>38</v>
      </c>
      <c r="B47" t="s">
        <v>131</v>
      </c>
      <c r="C47" s="103" t="s">
        <v>191</v>
      </c>
    </row>
    <row r="48" spans="1:3" x14ac:dyDescent="0.2">
      <c r="A48" s="23">
        <f t="shared" ca="1" si="1"/>
        <v>39</v>
      </c>
      <c r="B48" t="s">
        <v>83</v>
      </c>
      <c r="C48" s="103" t="s">
        <v>84</v>
      </c>
    </row>
    <row r="49" spans="1:3" x14ac:dyDescent="0.2">
      <c r="A49" s="23">
        <f t="shared" ca="1" si="1"/>
        <v>40</v>
      </c>
      <c r="B49" t="s">
        <v>132</v>
      </c>
      <c r="C49" s="103" t="s">
        <v>192</v>
      </c>
    </row>
    <row r="50" spans="1:3" x14ac:dyDescent="0.2">
      <c r="A50" s="23">
        <f t="shared" ca="1" si="1"/>
        <v>41</v>
      </c>
      <c r="B50" t="s">
        <v>133</v>
      </c>
      <c r="C50" s="103" t="s">
        <v>193</v>
      </c>
    </row>
    <row r="51" spans="1:3" x14ac:dyDescent="0.2">
      <c r="A51" s="23">
        <f t="shared" ca="1" si="1"/>
        <v>42</v>
      </c>
      <c r="B51" t="s">
        <v>134</v>
      </c>
      <c r="C51" s="103" t="s">
        <v>194</v>
      </c>
    </row>
    <row r="52" spans="1:3" ht="15" customHeight="1" x14ac:dyDescent="0.2">
      <c r="A52" s="23">
        <f t="shared" ca="1" si="1"/>
        <v>43</v>
      </c>
      <c r="B52" t="s">
        <v>135</v>
      </c>
      <c r="C52" s="103" t="s">
        <v>195</v>
      </c>
    </row>
    <row r="53" spans="1:3" ht="15" customHeight="1" x14ac:dyDescent="0.2">
      <c r="A53" s="23">
        <f t="shared" ca="1" si="1"/>
        <v>44</v>
      </c>
      <c r="B53" t="s">
        <v>136</v>
      </c>
      <c r="C53" s="103" t="s">
        <v>196</v>
      </c>
    </row>
    <row r="54" spans="1:3" ht="15" customHeight="1" x14ac:dyDescent="0.2">
      <c r="A54" s="23">
        <f t="shared" ca="1" si="1"/>
        <v>45</v>
      </c>
      <c r="B54" t="s">
        <v>137</v>
      </c>
      <c r="C54" s="103" t="s">
        <v>197</v>
      </c>
    </row>
    <row r="55" spans="1:3" x14ac:dyDescent="0.2">
      <c r="A55" s="23">
        <f t="shared" ca="1" si="1"/>
        <v>46</v>
      </c>
      <c r="B55" t="s">
        <v>138</v>
      </c>
      <c r="C55" s="103" t="s">
        <v>198</v>
      </c>
    </row>
    <row r="56" spans="1:3" x14ac:dyDescent="0.2">
      <c r="A56" s="23">
        <f t="shared" ca="1" si="1"/>
        <v>47</v>
      </c>
      <c r="B56" t="s">
        <v>139</v>
      </c>
      <c r="C56" s="103" t="s">
        <v>199</v>
      </c>
    </row>
    <row r="57" spans="1:3" x14ac:dyDescent="0.2">
      <c r="A57" s="23">
        <f t="shared" ref="A57:A59" ca="1" si="2">OFFSET(A57,-1,0,1,1)+1</f>
        <v>48</v>
      </c>
      <c r="B57" t="s">
        <v>140</v>
      </c>
      <c r="C57" s="103" t="s">
        <v>200</v>
      </c>
    </row>
    <row r="58" spans="1:3" x14ac:dyDescent="0.2">
      <c r="A58" s="23">
        <f t="shared" ca="1" si="2"/>
        <v>49</v>
      </c>
      <c r="B58" t="s">
        <v>141</v>
      </c>
      <c r="C58" s="103" t="s">
        <v>201</v>
      </c>
    </row>
    <row r="59" spans="1:3" x14ac:dyDescent="0.2">
      <c r="A59" s="23">
        <f t="shared" ca="1" si="2"/>
        <v>50</v>
      </c>
      <c r="B59" t="s">
        <v>142</v>
      </c>
      <c r="C59" s="103" t="s">
        <v>202</v>
      </c>
    </row>
    <row r="60" spans="1:3" x14ac:dyDescent="0.2">
      <c r="A60" s="23">
        <v>50</v>
      </c>
      <c r="B60" t="s">
        <v>143</v>
      </c>
      <c r="C60" s="103" t="s">
        <v>203</v>
      </c>
    </row>
    <row r="61" spans="1:3" x14ac:dyDescent="0.2">
      <c r="A61" s="23">
        <v>51</v>
      </c>
      <c r="B61" t="s">
        <v>144</v>
      </c>
      <c r="C61" s="103" t="s">
        <v>204</v>
      </c>
    </row>
    <row r="62" spans="1:3" x14ac:dyDescent="0.2">
      <c r="A62" s="23">
        <v>52</v>
      </c>
      <c r="B62" t="s">
        <v>85</v>
      </c>
      <c r="C62" s="103" t="s">
        <v>86</v>
      </c>
    </row>
    <row r="63" spans="1:3" x14ac:dyDescent="0.2">
      <c r="A63" s="23">
        <v>53</v>
      </c>
      <c r="B63" t="s">
        <v>87</v>
      </c>
      <c r="C63" s="103" t="s">
        <v>38</v>
      </c>
    </row>
    <row r="64" spans="1:3" x14ac:dyDescent="0.2">
      <c r="A64" s="23">
        <v>54</v>
      </c>
      <c r="B64" t="s">
        <v>145</v>
      </c>
      <c r="C64" s="103" t="s">
        <v>205</v>
      </c>
    </row>
    <row r="65" spans="1:3" x14ac:dyDescent="0.2">
      <c r="A65" s="23">
        <v>55</v>
      </c>
      <c r="B65" t="s">
        <v>146</v>
      </c>
      <c r="C65" s="103" t="s">
        <v>206</v>
      </c>
    </row>
    <row r="66" spans="1:3" x14ac:dyDescent="0.2">
      <c r="A66" s="23">
        <v>56</v>
      </c>
      <c r="B66" t="s">
        <v>89</v>
      </c>
      <c r="C66" s="103" t="s">
        <v>90</v>
      </c>
    </row>
    <row r="67" spans="1:3" x14ac:dyDescent="0.2">
      <c r="A67" s="23">
        <v>57</v>
      </c>
      <c r="B67" t="s">
        <v>91</v>
      </c>
      <c r="C67" s="103" t="s">
        <v>92</v>
      </c>
    </row>
    <row r="68" spans="1:3" x14ac:dyDescent="0.2">
      <c r="A68" s="23">
        <v>58</v>
      </c>
      <c r="B68" t="s">
        <v>147</v>
      </c>
      <c r="C68" s="103" t="s">
        <v>207</v>
      </c>
    </row>
    <row r="69" spans="1:3" x14ac:dyDescent="0.2">
      <c r="A69" s="23">
        <v>59</v>
      </c>
      <c r="B69" t="s">
        <v>148</v>
      </c>
      <c r="C69" s="103" t="s">
        <v>208</v>
      </c>
    </row>
    <row r="70" spans="1:3" x14ac:dyDescent="0.2">
      <c r="A70" s="23">
        <v>60</v>
      </c>
      <c r="B70" t="s">
        <v>149</v>
      </c>
      <c r="C70" s="103" t="s">
        <v>209</v>
      </c>
    </row>
    <row r="71" spans="1:3" x14ac:dyDescent="0.2">
      <c r="A71" s="23"/>
      <c r="B71" t="s">
        <v>93</v>
      </c>
      <c r="C71" s="103" t="s">
        <v>69</v>
      </c>
    </row>
    <row r="72" spans="1:3" x14ac:dyDescent="0.2">
      <c r="A72" s="23"/>
      <c r="B72" t="s">
        <v>150</v>
      </c>
      <c r="C72" s="103" t="s">
        <v>210</v>
      </c>
    </row>
    <row r="73" spans="1:3" x14ac:dyDescent="0.2">
      <c r="A73" s="23"/>
      <c r="B73" t="s">
        <v>151</v>
      </c>
      <c r="C73" s="103" t="s">
        <v>211</v>
      </c>
    </row>
    <row r="74" spans="1:3" x14ac:dyDescent="0.2">
      <c r="A74" s="23"/>
      <c r="B74" t="s">
        <v>152</v>
      </c>
      <c r="C74" s="103" t="s">
        <v>212</v>
      </c>
    </row>
    <row r="75" spans="1:3" x14ac:dyDescent="0.2">
      <c r="A75" s="23"/>
      <c r="B75" t="s">
        <v>94</v>
      </c>
      <c r="C75" s="103" t="s">
        <v>95</v>
      </c>
    </row>
    <row r="76" spans="1:3" x14ac:dyDescent="0.2">
      <c r="A76" s="23"/>
      <c r="B76" t="s">
        <v>153</v>
      </c>
      <c r="C76" s="103" t="s">
        <v>213</v>
      </c>
    </row>
    <row r="77" spans="1:3" x14ac:dyDescent="0.2">
      <c r="A77" s="23"/>
      <c r="B77" t="s">
        <v>154</v>
      </c>
      <c r="C77" s="103" t="s">
        <v>214</v>
      </c>
    </row>
    <row r="78" spans="1:3" x14ac:dyDescent="0.2">
      <c r="A78" s="23"/>
      <c r="B78" t="s">
        <v>96</v>
      </c>
      <c r="C78" s="103" t="s">
        <v>97</v>
      </c>
    </row>
    <row r="79" spans="1:3" x14ac:dyDescent="0.2">
      <c r="A79" s="23"/>
      <c r="B79" t="s">
        <v>98</v>
      </c>
      <c r="C79" s="103" t="s">
        <v>70</v>
      </c>
    </row>
    <row r="80" spans="1:3" x14ac:dyDescent="0.2">
      <c r="A80" s="23"/>
      <c r="B80" t="s">
        <v>155</v>
      </c>
      <c r="C80" s="103" t="s">
        <v>215</v>
      </c>
    </row>
    <row r="81" spans="1:3" x14ac:dyDescent="0.2">
      <c r="A81" s="23"/>
      <c r="B81" t="s">
        <v>156</v>
      </c>
      <c r="C81" s="103" t="s">
        <v>216</v>
      </c>
    </row>
    <row r="82" spans="1:3" x14ac:dyDescent="0.2">
      <c r="A82" s="23"/>
      <c r="B82" t="s">
        <v>99</v>
      </c>
      <c r="C82" s="103" t="s">
        <v>100</v>
      </c>
    </row>
    <row r="83" spans="1:3" x14ac:dyDescent="0.2">
      <c r="A83" s="23"/>
      <c r="B83" t="s">
        <v>101</v>
      </c>
      <c r="C83" s="103" t="s">
        <v>102</v>
      </c>
    </row>
    <row r="84" spans="1:3" x14ac:dyDescent="0.2">
      <c r="A84" s="23"/>
      <c r="B84" t="s">
        <v>157</v>
      </c>
      <c r="C84" s="103" t="s">
        <v>217</v>
      </c>
    </row>
    <row r="85" spans="1:3" x14ac:dyDescent="0.2">
      <c r="A85" s="23"/>
      <c r="B85" t="s">
        <v>158</v>
      </c>
      <c r="C85" s="103" t="s">
        <v>218</v>
      </c>
    </row>
    <row r="86" spans="1:3" ht="13.5" thickBot="1" x14ac:dyDescent="0.25">
      <c r="A86" s="23"/>
      <c r="B86" s="92"/>
      <c r="C86" s="92"/>
    </row>
    <row r="87" spans="1:3" ht="13.5" thickBot="1" x14ac:dyDescent="0.25">
      <c r="A87" s="23"/>
      <c r="B87" s="92"/>
      <c r="C87" s="92"/>
    </row>
    <row r="88" spans="1:3" ht="13.5" thickBot="1" x14ac:dyDescent="0.25">
      <c r="A88" s="23"/>
      <c r="B88" s="92"/>
      <c r="C88" s="92"/>
    </row>
    <row r="89" spans="1:3" ht="13.5" thickBot="1" x14ac:dyDescent="0.25">
      <c r="A89" s="23"/>
      <c r="B89" s="92"/>
      <c r="C89" s="92"/>
    </row>
    <row r="90" spans="1:3" ht="13.5" thickBot="1" x14ac:dyDescent="0.25">
      <c r="A90" s="23"/>
      <c r="B90" s="92"/>
      <c r="C90" s="92"/>
    </row>
    <row r="91" spans="1:3" ht="13.5" thickBot="1" x14ac:dyDescent="0.25">
      <c r="A91" s="23"/>
      <c r="B91" s="92"/>
      <c r="C91" s="92"/>
    </row>
    <row r="92" spans="1:3" ht="13.5" thickBot="1" x14ac:dyDescent="0.25">
      <c r="A92" s="23"/>
      <c r="B92" s="92"/>
      <c r="C92" s="92"/>
    </row>
    <row r="93" spans="1:3" ht="13.5" thickBot="1" x14ac:dyDescent="0.25">
      <c r="A93" s="23"/>
      <c r="B93" s="92"/>
      <c r="C93" s="92"/>
    </row>
    <row r="94" spans="1:3" ht="13.5" thickBot="1" x14ac:dyDescent="0.25">
      <c r="A94" s="23"/>
      <c r="B94" s="92"/>
      <c r="C94" s="92"/>
    </row>
    <row r="95" spans="1:3" ht="13.5" thickBot="1" x14ac:dyDescent="0.25">
      <c r="A95" s="23"/>
      <c r="B95" s="92"/>
      <c r="C95" s="92"/>
    </row>
    <row r="96" spans="1:3" ht="13.5" thickBot="1" x14ac:dyDescent="0.25">
      <c r="A96" s="23"/>
      <c r="B96" s="92"/>
      <c r="C96" s="92"/>
    </row>
    <row r="97" spans="1:3" ht="13.5" thickBot="1" x14ac:dyDescent="0.25">
      <c r="A97" s="23"/>
      <c r="B97" s="92"/>
      <c r="C97" s="92"/>
    </row>
    <row r="98" spans="1:3" ht="13.5" thickBot="1" x14ac:dyDescent="0.25">
      <c r="A98" s="23"/>
      <c r="B98" s="92"/>
      <c r="C98" s="92"/>
    </row>
    <row r="99" spans="1:3" ht="13.5" thickBot="1" x14ac:dyDescent="0.25">
      <c r="A99" s="23"/>
      <c r="B99" s="92"/>
      <c r="C99" s="92"/>
    </row>
    <row r="100" spans="1:3" ht="13.5" thickBot="1" x14ac:dyDescent="0.25">
      <c r="A100" s="23"/>
      <c r="B100" s="92"/>
      <c r="C100" s="92"/>
    </row>
    <row r="101" spans="1:3" ht="13.5" thickBot="1" x14ac:dyDescent="0.25">
      <c r="A101" s="23"/>
      <c r="B101" s="92"/>
      <c r="C101" s="92"/>
    </row>
    <row r="102" spans="1:3" ht="13.5" thickBot="1" x14ac:dyDescent="0.25">
      <c r="A102" s="23"/>
      <c r="B102" s="92"/>
      <c r="C102" s="92"/>
    </row>
    <row r="103" spans="1:3" ht="13.5" thickBot="1" x14ac:dyDescent="0.25">
      <c r="A103" s="23"/>
      <c r="B103" s="92"/>
      <c r="C103" s="93"/>
    </row>
    <row r="104" spans="1:3" ht="13.5" thickBot="1" x14ac:dyDescent="0.25">
      <c r="A104" s="23"/>
      <c r="B104" s="92"/>
      <c r="C104" s="92"/>
    </row>
    <row r="105" spans="1:3" ht="13.5" thickBot="1" x14ac:dyDescent="0.25">
      <c r="A105" s="23"/>
      <c r="B105" s="92"/>
      <c r="C105" s="92"/>
    </row>
    <row r="106" spans="1:3" ht="13.5" thickBot="1" x14ac:dyDescent="0.25">
      <c r="A106" s="23"/>
      <c r="B106" s="92"/>
      <c r="C106" s="92"/>
    </row>
    <row r="107" spans="1:3" ht="13.5" thickBot="1" x14ac:dyDescent="0.25">
      <c r="A107" s="23"/>
      <c r="B107" s="92"/>
      <c r="C107" s="92"/>
    </row>
    <row r="108" spans="1:3" ht="13.5" thickBot="1" x14ac:dyDescent="0.25">
      <c r="A108" s="23"/>
      <c r="B108" s="92"/>
      <c r="C108" s="92"/>
    </row>
    <row r="109" spans="1:3" ht="13.5" thickBot="1" x14ac:dyDescent="0.25">
      <c r="A109" s="23"/>
      <c r="B109" s="92"/>
      <c r="C109" s="92"/>
    </row>
    <row r="110" spans="1:3" ht="13.5" thickBot="1" x14ac:dyDescent="0.25">
      <c r="A110" s="23"/>
      <c r="B110" s="92"/>
      <c r="C110" s="92"/>
    </row>
    <row r="111" spans="1:3" ht="13.5" thickBot="1" x14ac:dyDescent="0.25">
      <c r="A111" s="23"/>
      <c r="B111" s="92"/>
      <c r="C111" s="92"/>
    </row>
    <row r="112" spans="1:3" ht="13.5" thickBot="1" x14ac:dyDescent="0.25">
      <c r="A112" s="23"/>
      <c r="B112" s="92"/>
      <c r="C112" s="92"/>
    </row>
    <row r="113" spans="1:3" ht="13.5" thickBot="1" x14ac:dyDescent="0.25">
      <c r="A113" s="23"/>
      <c r="B113" s="92"/>
      <c r="C113" s="92"/>
    </row>
    <row r="114" spans="1:3" ht="13.5" thickBot="1" x14ac:dyDescent="0.25">
      <c r="A114" s="23"/>
      <c r="B114" s="92"/>
      <c r="C114" s="92"/>
    </row>
    <row r="115" spans="1:3" ht="13.5" thickBot="1" x14ac:dyDescent="0.25">
      <c r="A115" s="23"/>
      <c r="B115" s="92"/>
      <c r="C115" s="92"/>
    </row>
    <row r="116" spans="1:3" ht="13.5" thickBot="1" x14ac:dyDescent="0.25">
      <c r="A116" s="23"/>
      <c r="B116" s="92"/>
      <c r="C116" s="92"/>
    </row>
    <row r="117" spans="1:3" ht="13.5" thickBot="1" x14ac:dyDescent="0.25">
      <c r="A117" s="23"/>
      <c r="B117" s="92"/>
      <c r="C117" s="92"/>
    </row>
    <row r="118" spans="1:3" ht="13.5" thickBot="1" x14ac:dyDescent="0.25">
      <c r="A118" s="23"/>
      <c r="B118" s="92"/>
      <c r="C118" s="92"/>
    </row>
    <row r="119" spans="1:3" ht="13.5" thickBot="1" x14ac:dyDescent="0.25">
      <c r="A119" s="23"/>
      <c r="B119" s="92"/>
      <c r="C119" s="92"/>
    </row>
    <row r="120" spans="1:3" ht="13.5" thickBot="1" x14ac:dyDescent="0.25">
      <c r="A120" s="23"/>
      <c r="B120" s="92"/>
      <c r="C120" s="92"/>
    </row>
    <row r="121" spans="1:3" ht="13.5" thickBot="1" x14ac:dyDescent="0.25">
      <c r="A121" s="23"/>
      <c r="B121" s="92"/>
      <c r="C121" s="92"/>
    </row>
    <row r="122" spans="1:3" ht="13.5" thickBot="1" x14ac:dyDescent="0.25">
      <c r="A122" s="23"/>
      <c r="B122" s="92"/>
      <c r="C122" s="92"/>
    </row>
    <row r="123" spans="1:3" ht="13.5" thickBot="1" x14ac:dyDescent="0.25">
      <c r="A123" s="23"/>
      <c r="B123" s="92"/>
      <c r="C123" s="92"/>
    </row>
    <row r="124" spans="1:3" ht="13.5" thickBot="1" x14ac:dyDescent="0.25">
      <c r="A124" s="23"/>
      <c r="B124" s="92"/>
      <c r="C124" s="92"/>
    </row>
    <row r="125" spans="1:3" ht="13.5" thickBot="1" x14ac:dyDescent="0.25">
      <c r="A125" s="23"/>
      <c r="B125" s="92"/>
      <c r="C125" s="92"/>
    </row>
    <row r="126" spans="1:3" ht="13.5" thickBot="1" x14ac:dyDescent="0.25">
      <c r="A126" s="23"/>
      <c r="B126" s="92"/>
      <c r="C126" s="92"/>
    </row>
    <row r="127" spans="1:3" ht="13.5" thickBot="1" x14ac:dyDescent="0.25">
      <c r="A127" s="23"/>
      <c r="B127" s="92"/>
      <c r="C127" s="92"/>
    </row>
    <row r="128" spans="1:3" ht="13.5" thickBot="1" x14ac:dyDescent="0.25">
      <c r="A128" s="23"/>
      <c r="B128" s="92"/>
      <c r="C128" s="92"/>
    </row>
    <row r="129" spans="1:3" ht="13.5" thickBot="1" x14ac:dyDescent="0.25">
      <c r="A129" s="23"/>
      <c r="B129" s="92"/>
      <c r="C129" s="92"/>
    </row>
    <row r="130" spans="1:3" ht="13.5" thickBot="1" x14ac:dyDescent="0.25">
      <c r="A130" s="23"/>
      <c r="B130" s="92"/>
      <c r="C130" s="92"/>
    </row>
    <row r="131" spans="1:3" ht="13.5" thickBot="1" x14ac:dyDescent="0.25">
      <c r="A131" s="23"/>
      <c r="B131" s="92"/>
      <c r="C131" s="92"/>
    </row>
    <row r="132" spans="1:3" ht="13.5" thickBot="1" x14ac:dyDescent="0.25">
      <c r="A132" s="23"/>
      <c r="B132" s="92"/>
      <c r="C132" s="92"/>
    </row>
    <row r="133" spans="1:3" ht="13.5" thickBot="1" x14ac:dyDescent="0.25">
      <c r="A133" s="23"/>
      <c r="B133" s="92"/>
      <c r="C133" s="92"/>
    </row>
    <row r="134" spans="1:3" ht="13.5" thickBot="1" x14ac:dyDescent="0.25">
      <c r="A134" s="23"/>
      <c r="B134" s="92"/>
      <c r="C134" s="92"/>
    </row>
    <row r="135" spans="1:3" ht="13.5" thickBot="1" x14ac:dyDescent="0.25">
      <c r="A135" s="23"/>
      <c r="B135" s="92"/>
      <c r="C135" s="92"/>
    </row>
    <row r="136" spans="1:3" ht="13.5" thickBot="1" x14ac:dyDescent="0.25">
      <c r="A136" s="23"/>
      <c r="B136" s="92"/>
      <c r="C136" s="92"/>
    </row>
    <row r="137" spans="1:3" ht="13.5" thickBot="1" x14ac:dyDescent="0.25">
      <c r="A137" s="23"/>
      <c r="B137" s="92"/>
      <c r="C137" s="92"/>
    </row>
    <row r="138" spans="1:3" ht="13.5" thickBot="1" x14ac:dyDescent="0.25">
      <c r="A138" s="23"/>
      <c r="B138" s="92"/>
      <c r="C138" s="92"/>
    </row>
    <row r="139" spans="1:3" ht="13.5" thickBot="1" x14ac:dyDescent="0.25">
      <c r="A139" s="23"/>
      <c r="B139" s="92"/>
      <c r="C139" s="92"/>
    </row>
    <row r="140" spans="1:3" ht="13.5" thickBot="1" x14ac:dyDescent="0.25">
      <c r="A140" s="23"/>
      <c r="B140" s="92"/>
      <c r="C140" s="92"/>
    </row>
    <row r="141" spans="1:3" ht="13.5" thickBot="1" x14ac:dyDescent="0.25">
      <c r="A141" s="23"/>
      <c r="B141" s="92"/>
      <c r="C141" s="92"/>
    </row>
    <row r="142" spans="1:3" ht="13.5" thickBot="1" x14ac:dyDescent="0.25">
      <c r="A142" s="23"/>
      <c r="B142" s="92"/>
      <c r="C142" s="92"/>
    </row>
    <row r="143" spans="1:3" ht="13.5" thickBot="1" x14ac:dyDescent="0.25">
      <c r="A143" s="23"/>
      <c r="B143" s="92"/>
      <c r="C143" s="92"/>
    </row>
    <row r="144" spans="1:3" ht="13.5" thickBot="1" x14ac:dyDescent="0.25">
      <c r="A144" s="23"/>
      <c r="B144" s="92"/>
      <c r="C144" s="92"/>
    </row>
    <row r="145" spans="1:3" ht="13.5" thickBot="1" x14ac:dyDescent="0.25">
      <c r="A145" s="23"/>
      <c r="B145" s="92"/>
      <c r="C145" s="92"/>
    </row>
    <row r="146" spans="1:3" ht="13.5" thickBot="1" x14ac:dyDescent="0.25">
      <c r="A146" s="23"/>
      <c r="B146" s="92"/>
      <c r="C146" s="92"/>
    </row>
    <row r="147" spans="1:3" ht="13.5" thickBot="1" x14ac:dyDescent="0.25">
      <c r="A147" s="23"/>
      <c r="B147" s="92"/>
      <c r="C147" s="92"/>
    </row>
    <row r="148" spans="1:3" ht="13.5" thickBot="1" x14ac:dyDescent="0.25">
      <c r="A148" s="23"/>
      <c r="B148" s="92"/>
      <c r="C148" s="92"/>
    </row>
    <row r="149" spans="1:3" ht="13.5" thickBot="1" x14ac:dyDescent="0.25">
      <c r="A149" s="23"/>
      <c r="B149" s="92"/>
      <c r="C149" s="92"/>
    </row>
    <row r="150" spans="1:3" ht="13.5" thickBot="1" x14ac:dyDescent="0.25">
      <c r="A150" s="23"/>
      <c r="B150" s="92"/>
      <c r="C150" s="92"/>
    </row>
    <row r="151" spans="1:3" ht="13.5" thickBot="1" x14ac:dyDescent="0.25">
      <c r="A151" s="23"/>
      <c r="B151" s="92"/>
      <c r="C151" s="92"/>
    </row>
    <row r="152" spans="1:3" ht="13.5" thickBot="1" x14ac:dyDescent="0.25">
      <c r="A152" s="23"/>
      <c r="B152" s="92"/>
      <c r="C152" s="92"/>
    </row>
    <row r="153" spans="1:3" ht="13.5" thickBot="1" x14ac:dyDescent="0.25">
      <c r="A153" s="23"/>
      <c r="B153" s="92"/>
      <c r="C153" s="92"/>
    </row>
    <row r="154" spans="1:3" ht="13.5" thickBot="1" x14ac:dyDescent="0.25">
      <c r="A154" s="23"/>
      <c r="B154" s="92"/>
      <c r="C154" s="92"/>
    </row>
    <row r="155" spans="1:3" ht="13.5" thickBot="1" x14ac:dyDescent="0.25">
      <c r="A155" s="23"/>
      <c r="B155" s="92"/>
      <c r="C155" s="92"/>
    </row>
    <row r="156" spans="1:3" ht="13.5" thickBot="1" x14ac:dyDescent="0.25">
      <c r="A156" s="23"/>
      <c r="B156" s="92"/>
      <c r="C156" s="92"/>
    </row>
    <row r="157" spans="1:3" ht="13.5" thickBot="1" x14ac:dyDescent="0.25">
      <c r="A157" s="23"/>
      <c r="B157" s="92"/>
      <c r="C157" s="92"/>
    </row>
    <row r="158" spans="1:3" ht="13.5" thickBot="1" x14ac:dyDescent="0.25">
      <c r="A158" s="23"/>
      <c r="B158" s="92"/>
      <c r="C158" s="92"/>
    </row>
    <row r="159" spans="1:3" ht="13.5" thickBot="1" x14ac:dyDescent="0.25">
      <c r="A159" s="23"/>
      <c r="B159" s="92"/>
      <c r="C159" s="92"/>
    </row>
    <row r="160" spans="1:3" ht="13.5" thickBot="1" x14ac:dyDescent="0.25">
      <c r="A160" s="23"/>
      <c r="B160" s="92"/>
      <c r="C160" s="92"/>
    </row>
    <row r="161" spans="1:3" ht="13.5" thickBot="1" x14ac:dyDescent="0.25">
      <c r="A161" s="23"/>
      <c r="B161" s="92"/>
      <c r="C161" s="92"/>
    </row>
    <row r="162" spans="1:3" ht="13.5" thickBot="1" x14ac:dyDescent="0.25">
      <c r="A162" s="23"/>
      <c r="B162" s="92"/>
      <c r="C162" s="92"/>
    </row>
    <row r="163" spans="1:3" ht="13.5" thickBot="1" x14ac:dyDescent="0.25">
      <c r="A163" s="23"/>
      <c r="B163" s="92"/>
      <c r="C163" s="92"/>
    </row>
    <row r="164" spans="1:3" ht="13.5" thickBot="1" x14ac:dyDescent="0.25">
      <c r="A164" s="23"/>
      <c r="B164" s="92"/>
      <c r="C164" s="92"/>
    </row>
    <row r="165" spans="1:3" ht="13.5" thickBot="1" x14ac:dyDescent="0.25">
      <c r="A165" s="23"/>
      <c r="B165" s="92"/>
      <c r="C165" s="92"/>
    </row>
    <row r="166" spans="1:3" ht="13.5" thickBot="1" x14ac:dyDescent="0.25">
      <c r="A166" s="23"/>
      <c r="B166" s="92"/>
      <c r="C166" s="92"/>
    </row>
    <row r="167" spans="1:3" ht="13.5" thickBot="1" x14ac:dyDescent="0.25">
      <c r="A167" s="23"/>
      <c r="B167" s="92"/>
      <c r="C167" s="92"/>
    </row>
    <row r="168" spans="1:3" ht="13.5" thickBot="1" x14ac:dyDescent="0.25">
      <c r="A168" s="23"/>
      <c r="B168" s="92"/>
      <c r="C168" s="92"/>
    </row>
    <row r="169" spans="1:3" ht="13.5" thickBot="1" x14ac:dyDescent="0.25">
      <c r="A169" s="23"/>
      <c r="B169" s="92"/>
      <c r="C169" s="92"/>
    </row>
    <row r="170" spans="1:3" ht="13.5" thickBot="1" x14ac:dyDescent="0.25">
      <c r="A170" s="23"/>
      <c r="B170" s="92"/>
      <c r="C170" s="92"/>
    </row>
    <row r="171" spans="1:3" ht="13.5" thickBot="1" x14ac:dyDescent="0.25">
      <c r="A171" s="23"/>
      <c r="B171" s="92"/>
      <c r="C171" s="92"/>
    </row>
    <row r="172" spans="1:3" ht="13.5" thickBot="1" x14ac:dyDescent="0.25">
      <c r="A172" s="23"/>
      <c r="B172" s="92"/>
      <c r="C172" s="92"/>
    </row>
    <row r="173" spans="1:3" ht="13.5" thickBot="1" x14ac:dyDescent="0.25">
      <c r="A173" s="23"/>
      <c r="B173" s="92"/>
      <c r="C173" s="92"/>
    </row>
    <row r="174" spans="1:3" ht="13.5" thickBot="1" x14ac:dyDescent="0.25">
      <c r="A174" s="23"/>
      <c r="B174" s="92"/>
      <c r="C174" s="92"/>
    </row>
    <row r="175" spans="1:3" ht="13.5" thickBot="1" x14ac:dyDescent="0.25">
      <c r="A175" s="23"/>
      <c r="B175" s="92"/>
      <c r="C175" s="92"/>
    </row>
    <row r="176" spans="1:3" ht="13.5" thickBot="1" x14ac:dyDescent="0.25">
      <c r="A176" s="23"/>
      <c r="B176" s="92"/>
      <c r="C176" s="92"/>
    </row>
    <row r="177" spans="1:3" ht="13.5" thickBot="1" x14ac:dyDescent="0.25">
      <c r="A177" s="23"/>
      <c r="B177" s="92"/>
      <c r="C177" s="92"/>
    </row>
    <row r="178" spans="1:3" ht="13.5" thickBot="1" x14ac:dyDescent="0.25">
      <c r="A178" s="23"/>
      <c r="B178" s="92"/>
      <c r="C178" s="92"/>
    </row>
    <row r="179" spans="1:3" ht="13.5" thickBot="1" x14ac:dyDescent="0.25">
      <c r="A179" s="23"/>
      <c r="B179" s="92"/>
      <c r="C179" s="92"/>
    </row>
    <row r="180" spans="1:3" ht="13.5" thickBot="1" x14ac:dyDescent="0.25">
      <c r="A180" s="23"/>
      <c r="B180" s="92"/>
      <c r="C180" s="92"/>
    </row>
    <row r="181" spans="1:3" ht="13.5" thickBot="1" x14ac:dyDescent="0.25">
      <c r="A181" s="23"/>
      <c r="B181" s="92"/>
      <c r="C181" s="92"/>
    </row>
    <row r="182" spans="1:3" ht="13.5" thickBot="1" x14ac:dyDescent="0.25">
      <c r="A182" s="23"/>
      <c r="B182" s="92"/>
      <c r="C182" s="92"/>
    </row>
    <row r="183" spans="1:3" ht="13.5" thickBot="1" x14ac:dyDescent="0.25">
      <c r="A183" s="23"/>
      <c r="B183" s="92"/>
      <c r="C183" s="92"/>
    </row>
    <row r="184" spans="1:3" ht="13.5" thickBot="1" x14ac:dyDescent="0.25">
      <c r="A184" s="23"/>
      <c r="B184" s="92"/>
      <c r="C184" s="92"/>
    </row>
    <row r="185" spans="1:3" ht="13.5" thickBot="1" x14ac:dyDescent="0.25">
      <c r="A185" s="23"/>
      <c r="B185" s="92"/>
      <c r="C185" s="92"/>
    </row>
    <row r="186" spans="1:3" ht="13.5" thickBot="1" x14ac:dyDescent="0.25">
      <c r="A186" s="23"/>
      <c r="B186" s="92"/>
      <c r="C186" s="92"/>
    </row>
    <row r="187" spans="1:3" ht="13.5" thickBot="1" x14ac:dyDescent="0.25">
      <c r="A187" s="23"/>
      <c r="B187" s="92"/>
      <c r="C187" s="92"/>
    </row>
    <row r="188" spans="1:3" ht="13.5" thickBot="1" x14ac:dyDescent="0.25">
      <c r="A188" s="23"/>
      <c r="B188" s="92"/>
      <c r="C188" s="92"/>
    </row>
    <row r="189" spans="1:3" ht="13.5" thickBot="1" x14ac:dyDescent="0.25">
      <c r="A189" s="23"/>
      <c r="B189" s="92"/>
      <c r="C189" s="92"/>
    </row>
    <row r="190" spans="1:3" ht="13.5" thickBot="1" x14ac:dyDescent="0.25">
      <c r="A190" s="23"/>
      <c r="B190" s="92"/>
      <c r="C190" s="92"/>
    </row>
    <row r="191" spans="1:3" ht="13.5" thickBot="1" x14ac:dyDescent="0.25">
      <c r="A191" s="23"/>
      <c r="B191" s="92"/>
      <c r="C191" s="92"/>
    </row>
    <row r="192" spans="1:3" ht="13.5" thickBot="1" x14ac:dyDescent="0.25">
      <c r="A192" s="23"/>
      <c r="B192" s="92"/>
      <c r="C192" s="92"/>
    </row>
    <row r="193" spans="1:3" ht="13.5" thickBot="1" x14ac:dyDescent="0.25">
      <c r="A193" s="23"/>
      <c r="B193" s="92"/>
      <c r="C193" s="92"/>
    </row>
    <row r="194" spans="1:3" ht="13.5" thickBot="1" x14ac:dyDescent="0.25">
      <c r="A194" s="23"/>
      <c r="B194" s="92"/>
      <c r="C194" s="92"/>
    </row>
    <row r="195" spans="1:3" ht="13.5" thickBot="1" x14ac:dyDescent="0.25">
      <c r="A195" s="23"/>
      <c r="B195" s="92"/>
      <c r="C195" s="92"/>
    </row>
    <row r="196" spans="1:3" ht="13.5" thickBot="1" x14ac:dyDescent="0.25">
      <c r="A196" s="23"/>
      <c r="B196" s="92"/>
      <c r="C196" s="92"/>
    </row>
    <row r="197" spans="1:3" ht="13.5" thickBot="1" x14ac:dyDescent="0.25">
      <c r="A197" s="23"/>
      <c r="B197" s="92"/>
      <c r="C197" s="92"/>
    </row>
    <row r="198" spans="1:3" ht="13.5" thickBot="1" x14ac:dyDescent="0.25">
      <c r="A198" s="23"/>
      <c r="B198" s="92"/>
      <c r="C198" s="92"/>
    </row>
    <row r="199" spans="1:3" ht="13.5" thickBot="1" x14ac:dyDescent="0.25">
      <c r="A199" s="23"/>
      <c r="B199" s="92"/>
      <c r="C199" s="92"/>
    </row>
    <row r="200" spans="1:3" ht="13.5" thickBot="1" x14ac:dyDescent="0.25">
      <c r="A200" s="23"/>
      <c r="B200" s="92"/>
      <c r="C200" s="92"/>
    </row>
    <row r="201" spans="1:3" ht="13.5" thickBot="1" x14ac:dyDescent="0.25">
      <c r="A201" s="23"/>
      <c r="B201" s="92"/>
      <c r="C201" s="92"/>
    </row>
    <row r="202" spans="1:3" ht="13.5" thickBot="1" x14ac:dyDescent="0.25">
      <c r="A202" s="23"/>
      <c r="B202" s="92"/>
      <c r="C202" s="92"/>
    </row>
    <row r="203" spans="1:3" ht="13.5" thickBot="1" x14ac:dyDescent="0.25">
      <c r="A203" s="23"/>
      <c r="B203" s="92"/>
      <c r="C203" s="92"/>
    </row>
    <row r="204" spans="1:3" ht="13.5" thickBot="1" x14ac:dyDescent="0.25">
      <c r="A204" s="23"/>
      <c r="B204" s="92"/>
      <c r="C204" s="92"/>
    </row>
    <row r="205" spans="1:3" ht="13.5" thickBot="1" x14ac:dyDescent="0.25">
      <c r="A205" s="23"/>
      <c r="B205" s="92"/>
      <c r="C205" s="92"/>
    </row>
    <row r="206" spans="1:3" ht="13.5" thickBot="1" x14ac:dyDescent="0.25">
      <c r="A206" s="23"/>
      <c r="B206" s="92"/>
      <c r="C206" s="92"/>
    </row>
    <row r="207" spans="1:3" ht="13.5" thickBot="1" x14ac:dyDescent="0.25">
      <c r="A207" s="23"/>
      <c r="B207" s="92"/>
      <c r="C207" s="92"/>
    </row>
    <row r="208" spans="1:3" ht="13.5" thickBot="1" x14ac:dyDescent="0.25">
      <c r="A208" s="23"/>
      <c r="B208" s="92"/>
      <c r="C208" s="92"/>
    </row>
    <row r="209" spans="1:3" ht="13.5" thickBot="1" x14ac:dyDescent="0.25">
      <c r="A209" s="23"/>
      <c r="B209" s="92"/>
      <c r="C209" s="92"/>
    </row>
    <row r="210" spans="1:3" ht="13.5" thickBot="1" x14ac:dyDescent="0.25">
      <c r="A210" s="23"/>
      <c r="B210" s="92"/>
      <c r="C210" s="92"/>
    </row>
    <row r="211" spans="1:3" ht="13.5" thickBot="1" x14ac:dyDescent="0.25">
      <c r="A211" s="23"/>
      <c r="B211" s="92"/>
      <c r="C211" s="92"/>
    </row>
    <row r="212" spans="1:3" ht="13.5" thickBot="1" x14ac:dyDescent="0.25">
      <c r="A212" s="23"/>
      <c r="B212" s="92"/>
      <c r="C212" s="92"/>
    </row>
    <row r="213" spans="1:3" ht="13.5" thickBot="1" x14ac:dyDescent="0.25">
      <c r="A213" s="23"/>
      <c r="B213" s="92"/>
      <c r="C213" s="92"/>
    </row>
    <row r="214" spans="1:3" ht="13.5" thickBot="1" x14ac:dyDescent="0.25">
      <c r="A214" s="23"/>
      <c r="B214" s="92"/>
      <c r="C214" s="92"/>
    </row>
    <row r="215" spans="1:3" ht="13.5" thickBot="1" x14ac:dyDescent="0.25">
      <c r="A215" s="23"/>
      <c r="B215" s="92"/>
      <c r="C215" s="92"/>
    </row>
    <row r="216" spans="1:3" ht="13.5" thickBot="1" x14ac:dyDescent="0.25">
      <c r="A216" s="23"/>
      <c r="B216" s="92"/>
      <c r="C216" s="92"/>
    </row>
    <row r="217" spans="1:3" ht="13.5" thickBot="1" x14ac:dyDescent="0.25">
      <c r="A217" s="23"/>
      <c r="B217" s="92"/>
      <c r="C217" s="92"/>
    </row>
    <row r="218" spans="1:3" ht="13.5" thickBot="1" x14ac:dyDescent="0.25">
      <c r="A218" s="23"/>
      <c r="B218" s="92"/>
      <c r="C218" s="92"/>
    </row>
    <row r="219" spans="1:3" ht="13.5" thickBot="1" x14ac:dyDescent="0.25">
      <c r="A219" s="23"/>
      <c r="B219" s="92"/>
      <c r="C219" s="92"/>
    </row>
    <row r="220" spans="1:3" ht="13.5" thickBot="1" x14ac:dyDescent="0.25">
      <c r="A220" s="23"/>
      <c r="B220" s="92"/>
      <c r="C220" s="92"/>
    </row>
    <row r="221" spans="1:3" ht="13.5" thickBot="1" x14ac:dyDescent="0.25">
      <c r="A221" s="23"/>
      <c r="B221" s="92"/>
      <c r="C221" s="92"/>
    </row>
    <row r="222" spans="1:3" ht="13.5" thickBot="1" x14ac:dyDescent="0.25">
      <c r="A222" s="23"/>
      <c r="B222" s="92"/>
      <c r="C222" s="92"/>
    </row>
    <row r="223" spans="1:3" ht="13.5" thickBot="1" x14ac:dyDescent="0.25">
      <c r="A223" s="23"/>
      <c r="B223" s="92"/>
      <c r="C223" s="92"/>
    </row>
    <row r="224" spans="1:3" ht="13.5" thickBot="1" x14ac:dyDescent="0.25">
      <c r="A224" s="23"/>
      <c r="B224" s="92"/>
      <c r="C224" s="92"/>
    </row>
    <row r="225" spans="1:3" ht="13.5" thickBot="1" x14ac:dyDescent="0.25">
      <c r="A225" s="23"/>
      <c r="B225" s="92"/>
      <c r="C225" s="92"/>
    </row>
    <row r="226" spans="1:3" ht="13.5" thickBot="1" x14ac:dyDescent="0.25">
      <c r="A226" s="23"/>
      <c r="B226" s="92"/>
      <c r="C226" s="92"/>
    </row>
    <row r="227" spans="1:3" ht="13.5" thickBot="1" x14ac:dyDescent="0.25">
      <c r="A227" s="23"/>
      <c r="B227" s="92"/>
      <c r="C227" s="92"/>
    </row>
    <row r="228" spans="1:3" ht="13.5" thickBot="1" x14ac:dyDescent="0.25">
      <c r="A228" s="23"/>
      <c r="B228" s="92"/>
      <c r="C228" s="92"/>
    </row>
    <row r="229" spans="1:3" ht="13.5" thickBot="1" x14ac:dyDescent="0.25">
      <c r="A229" s="23"/>
      <c r="B229" s="92"/>
      <c r="C229" s="92"/>
    </row>
    <row r="230" spans="1:3" ht="13.5" thickBot="1" x14ac:dyDescent="0.25">
      <c r="A230" s="23"/>
      <c r="B230" s="92"/>
      <c r="C230" s="92"/>
    </row>
    <row r="231" spans="1:3" ht="13.5" thickBot="1" x14ac:dyDescent="0.25">
      <c r="A231" s="23"/>
      <c r="B231" s="92"/>
      <c r="C231" s="92"/>
    </row>
    <row r="232" spans="1:3" ht="13.5" thickBot="1" x14ac:dyDescent="0.25">
      <c r="A232" s="23"/>
      <c r="B232" s="92"/>
      <c r="C232" s="92"/>
    </row>
    <row r="233" spans="1:3" ht="13.5" thickBot="1" x14ac:dyDescent="0.25">
      <c r="A233" s="23"/>
      <c r="B233" s="92"/>
      <c r="C233" s="92"/>
    </row>
    <row r="234" spans="1:3" ht="13.5" thickBot="1" x14ac:dyDescent="0.25">
      <c r="A234" s="23"/>
      <c r="B234" s="92"/>
      <c r="C234" s="92"/>
    </row>
    <row r="235" spans="1:3" ht="13.5" thickBot="1" x14ac:dyDescent="0.25">
      <c r="A235" s="23"/>
      <c r="B235" s="92"/>
      <c r="C235" s="92"/>
    </row>
    <row r="236" spans="1:3" ht="13.5" thickBot="1" x14ac:dyDescent="0.25">
      <c r="A236" s="23"/>
      <c r="B236" s="92"/>
      <c r="C236" s="92"/>
    </row>
    <row r="237" spans="1:3" ht="13.5" thickBot="1" x14ac:dyDescent="0.25">
      <c r="A237" s="23"/>
      <c r="B237" s="92"/>
      <c r="C237" s="92"/>
    </row>
    <row r="238" spans="1:3" ht="13.5" thickBot="1" x14ac:dyDescent="0.25">
      <c r="A238" s="23"/>
      <c r="B238" s="92"/>
      <c r="C238" s="92"/>
    </row>
    <row r="239" spans="1:3" ht="13.5" thickBot="1" x14ac:dyDescent="0.25">
      <c r="A239" s="23"/>
      <c r="B239" s="92"/>
      <c r="C239" s="92"/>
    </row>
    <row r="240" spans="1:3" ht="13.5" thickBot="1" x14ac:dyDescent="0.25">
      <c r="A240" s="23"/>
      <c r="B240" s="92"/>
      <c r="C240" s="92"/>
    </row>
    <row r="241" spans="1:3" ht="13.5" thickBot="1" x14ac:dyDescent="0.25">
      <c r="A241" s="23"/>
      <c r="B241" s="92"/>
      <c r="C241" s="92"/>
    </row>
    <row r="242" spans="1:3" ht="13.5" thickBot="1" x14ac:dyDescent="0.25">
      <c r="A242" s="23"/>
      <c r="B242" s="92"/>
      <c r="C242" s="92"/>
    </row>
    <row r="243" spans="1:3" ht="13.5" thickBot="1" x14ac:dyDescent="0.25">
      <c r="A243" s="23"/>
      <c r="B243" s="92"/>
      <c r="C243" s="92"/>
    </row>
    <row r="244" spans="1:3" ht="13.5" thickBot="1" x14ac:dyDescent="0.25">
      <c r="A244" s="23"/>
      <c r="B244" s="92"/>
      <c r="C244" s="92"/>
    </row>
    <row r="245" spans="1:3" ht="13.5" thickBot="1" x14ac:dyDescent="0.25">
      <c r="A245" s="23"/>
      <c r="B245" s="92"/>
      <c r="C245" s="92"/>
    </row>
    <row r="246" spans="1:3" ht="13.5" thickBot="1" x14ac:dyDescent="0.25">
      <c r="A246" s="23"/>
      <c r="B246" s="92"/>
      <c r="C246" s="92"/>
    </row>
    <row r="247" spans="1:3" ht="13.5" thickBot="1" x14ac:dyDescent="0.25">
      <c r="A247" s="23"/>
      <c r="B247" s="92"/>
      <c r="C247" s="92"/>
    </row>
    <row r="248" spans="1:3" ht="13.5" thickBot="1" x14ac:dyDescent="0.25">
      <c r="A248" s="23"/>
      <c r="B248" s="92"/>
      <c r="C248" s="92"/>
    </row>
    <row r="249" spans="1:3" ht="13.5" thickBot="1" x14ac:dyDescent="0.25">
      <c r="A249" s="23"/>
      <c r="B249" s="92"/>
      <c r="C249" s="92"/>
    </row>
    <row r="250" spans="1:3" ht="13.5" thickBot="1" x14ac:dyDescent="0.25">
      <c r="A250" s="23"/>
      <c r="B250" s="92"/>
      <c r="C250" s="92"/>
    </row>
    <row r="251" spans="1:3" ht="13.5" thickBot="1" x14ac:dyDescent="0.25">
      <c r="A251" s="23"/>
      <c r="B251" s="92"/>
      <c r="C251" s="92"/>
    </row>
    <row r="252" spans="1:3" ht="13.5" thickBot="1" x14ac:dyDescent="0.25">
      <c r="A252" s="23"/>
      <c r="B252" s="92"/>
      <c r="C252" s="92"/>
    </row>
    <row r="253" spans="1:3" ht="13.5" thickBot="1" x14ac:dyDescent="0.25">
      <c r="A253" s="23"/>
      <c r="B253" s="92"/>
      <c r="C253" s="92"/>
    </row>
    <row r="254" spans="1:3" ht="13.5" thickBot="1" x14ac:dyDescent="0.25">
      <c r="A254" s="23"/>
      <c r="B254" s="92"/>
      <c r="C254" s="92"/>
    </row>
    <row r="255" spans="1:3" ht="13.5" thickBot="1" x14ac:dyDescent="0.25">
      <c r="A255" s="23"/>
      <c r="B255" s="92"/>
      <c r="C255" s="92"/>
    </row>
    <row r="256" spans="1:3" ht="13.5" thickBot="1" x14ac:dyDescent="0.25">
      <c r="A256" s="23"/>
      <c r="B256" s="92"/>
      <c r="C256" s="92"/>
    </row>
    <row r="257" spans="1:3" ht="13.5" thickBot="1" x14ac:dyDescent="0.25">
      <c r="A257" s="23"/>
      <c r="B257" s="92"/>
      <c r="C257" s="92"/>
    </row>
    <row r="258" spans="1:3" ht="13.5" thickBot="1" x14ac:dyDescent="0.25">
      <c r="A258" s="23"/>
      <c r="B258" s="92"/>
      <c r="C258" s="92"/>
    </row>
    <row r="259" spans="1:3" ht="13.5" thickBot="1" x14ac:dyDescent="0.25">
      <c r="A259" s="23"/>
      <c r="B259" s="92"/>
      <c r="C259" s="92"/>
    </row>
    <row r="260" spans="1:3" ht="13.5" thickBot="1" x14ac:dyDescent="0.25">
      <c r="A260" s="23"/>
      <c r="B260" s="92"/>
      <c r="C260" s="92"/>
    </row>
    <row r="261" spans="1:3" ht="13.5" thickBot="1" x14ac:dyDescent="0.25">
      <c r="A261" s="23"/>
      <c r="B261" s="92"/>
      <c r="C261" s="92"/>
    </row>
    <row r="262" spans="1:3" ht="13.5" thickBot="1" x14ac:dyDescent="0.25">
      <c r="A262" s="23"/>
      <c r="B262" s="92"/>
      <c r="C262" s="92"/>
    </row>
    <row r="263" spans="1:3" ht="13.5" thickBot="1" x14ac:dyDescent="0.25">
      <c r="A263" s="23"/>
      <c r="B263" s="92"/>
      <c r="C263" s="92"/>
    </row>
    <row r="264" spans="1:3" ht="13.5" thickBot="1" x14ac:dyDescent="0.25">
      <c r="A264" s="23"/>
      <c r="B264" s="92"/>
      <c r="C264" s="92"/>
    </row>
    <row r="265" spans="1:3" ht="13.5" thickBot="1" x14ac:dyDescent="0.25">
      <c r="A265" s="23"/>
      <c r="B265" s="92"/>
      <c r="C265" s="92"/>
    </row>
    <row r="266" spans="1:3" ht="13.5" thickBot="1" x14ac:dyDescent="0.25">
      <c r="A266" s="23"/>
      <c r="B266" s="92"/>
      <c r="C266" s="92"/>
    </row>
    <row r="267" spans="1:3" ht="13.5" thickBot="1" x14ac:dyDescent="0.25">
      <c r="A267" s="23"/>
      <c r="B267" s="92"/>
      <c r="C267" s="92"/>
    </row>
    <row r="268" spans="1:3" ht="13.5" thickBot="1" x14ac:dyDescent="0.25">
      <c r="A268" s="23"/>
      <c r="B268" s="92"/>
      <c r="C268" s="92"/>
    </row>
    <row r="269" spans="1:3" ht="13.5" thickBot="1" x14ac:dyDescent="0.25">
      <c r="A269" s="23"/>
      <c r="B269" s="92"/>
      <c r="C269" s="92"/>
    </row>
    <row r="270" spans="1:3" ht="13.5" thickBot="1" x14ac:dyDescent="0.25">
      <c r="A270" s="23"/>
      <c r="B270" s="92"/>
      <c r="C270" s="92"/>
    </row>
    <row r="271" spans="1:3" ht="13.5" thickBot="1" x14ac:dyDescent="0.25">
      <c r="A271" s="23"/>
      <c r="B271" s="92"/>
      <c r="C271" s="92"/>
    </row>
    <row r="272" spans="1:3" ht="13.5" thickBot="1" x14ac:dyDescent="0.25">
      <c r="A272" s="23"/>
      <c r="B272" s="92"/>
      <c r="C272" s="92"/>
    </row>
    <row r="273" spans="1:3" ht="13.5" thickBot="1" x14ac:dyDescent="0.25">
      <c r="A273" s="23"/>
      <c r="B273" s="92"/>
      <c r="C273" s="92"/>
    </row>
    <row r="274" spans="1:3" ht="13.5" thickBot="1" x14ac:dyDescent="0.25">
      <c r="A274" s="23"/>
      <c r="B274" s="92"/>
      <c r="C274" s="92"/>
    </row>
    <row r="275" spans="1:3" ht="13.5" thickBot="1" x14ac:dyDescent="0.25">
      <c r="A275" s="23"/>
      <c r="B275" s="92"/>
      <c r="C275" s="92"/>
    </row>
    <row r="276" spans="1:3" ht="13.5" thickBot="1" x14ac:dyDescent="0.25">
      <c r="A276" s="23"/>
      <c r="B276" s="92"/>
      <c r="C276" s="92"/>
    </row>
    <row r="277" spans="1:3" ht="13.5" thickBot="1" x14ac:dyDescent="0.25">
      <c r="A277" s="23"/>
      <c r="B277" s="92"/>
      <c r="C277" s="92"/>
    </row>
    <row r="278" spans="1:3" ht="13.5" thickBot="1" x14ac:dyDescent="0.25">
      <c r="A278" s="23"/>
      <c r="B278" s="92"/>
      <c r="C278" s="92"/>
    </row>
    <row r="279" spans="1:3" ht="13.5" thickBot="1" x14ac:dyDescent="0.25">
      <c r="A279" s="23"/>
      <c r="B279" s="92"/>
      <c r="C279" s="92"/>
    </row>
    <row r="280" spans="1:3" ht="13.5" thickBot="1" x14ac:dyDescent="0.25">
      <c r="A280" s="23"/>
      <c r="B280" s="92"/>
      <c r="C280" s="92"/>
    </row>
    <row r="281" spans="1:3" ht="13.5" thickBot="1" x14ac:dyDescent="0.25">
      <c r="A281" s="23"/>
      <c r="B281" s="92"/>
      <c r="C281" s="92"/>
    </row>
    <row r="282" spans="1:3" ht="13.5" thickBot="1" x14ac:dyDescent="0.25">
      <c r="A282" s="23"/>
      <c r="B282" s="92"/>
      <c r="C282" s="92"/>
    </row>
    <row r="283" spans="1:3" ht="13.5" thickBot="1" x14ac:dyDescent="0.25">
      <c r="A283" s="23"/>
      <c r="B283" s="92"/>
      <c r="C283" s="92"/>
    </row>
    <row r="284" spans="1:3" ht="13.5" thickBot="1" x14ac:dyDescent="0.25">
      <c r="A284" s="23"/>
      <c r="B284" s="92"/>
      <c r="C284" s="92"/>
    </row>
    <row r="285" spans="1:3" ht="13.5" thickBot="1" x14ac:dyDescent="0.25">
      <c r="A285" s="23"/>
      <c r="B285" s="58"/>
      <c r="C285" s="58"/>
    </row>
    <row r="286" spans="1:3" ht="13.5" thickBot="1" x14ac:dyDescent="0.25">
      <c r="A286" s="23"/>
      <c r="B286" s="58"/>
      <c r="C286" s="58"/>
    </row>
    <row r="287" spans="1:3" ht="13.5" thickBot="1" x14ac:dyDescent="0.25">
      <c r="A287" s="23"/>
      <c r="B287" s="58"/>
      <c r="C287" s="58"/>
    </row>
    <row r="288" spans="1:3" ht="13.5" thickBot="1" x14ac:dyDescent="0.25">
      <c r="A288" s="23"/>
      <c r="B288" s="58"/>
      <c r="C288" s="58"/>
    </row>
    <row r="289" spans="1:3" ht="13.5" thickBot="1" x14ac:dyDescent="0.25">
      <c r="A289" s="23"/>
      <c r="B289" s="58"/>
      <c r="C289" s="58"/>
    </row>
    <row r="290" spans="1:3" ht="13.5" thickBot="1" x14ac:dyDescent="0.25">
      <c r="A290" s="23"/>
      <c r="B290" s="58"/>
      <c r="C290" s="58"/>
    </row>
    <row r="291" spans="1:3" ht="13.5" thickBot="1" x14ac:dyDescent="0.25">
      <c r="A291" s="23"/>
      <c r="B291" s="58"/>
      <c r="C291" s="58"/>
    </row>
    <row r="292" spans="1:3" ht="13.5" thickBot="1" x14ac:dyDescent="0.25">
      <c r="A292" s="23"/>
      <c r="B292" s="58"/>
      <c r="C292" s="58"/>
    </row>
    <row r="293" spans="1:3" ht="13.5" thickBot="1" x14ac:dyDescent="0.25">
      <c r="A293" s="23"/>
      <c r="B293" s="58"/>
      <c r="C293" s="58"/>
    </row>
    <row r="294" spans="1:3" ht="13.5" thickBot="1" x14ac:dyDescent="0.25">
      <c r="A294" s="23"/>
      <c r="B294" s="58"/>
      <c r="C294" s="58"/>
    </row>
    <row r="295" spans="1:3" ht="13.5" thickBot="1" x14ac:dyDescent="0.25">
      <c r="A295" s="23"/>
      <c r="B295" s="58"/>
      <c r="C295" s="58"/>
    </row>
    <row r="296" spans="1:3" ht="13.5" thickBot="1" x14ac:dyDescent="0.25">
      <c r="A296" s="23"/>
      <c r="B296" s="58"/>
      <c r="C296" s="58"/>
    </row>
    <row r="297" spans="1:3" ht="13.5" thickBot="1" x14ac:dyDescent="0.25">
      <c r="A297" s="23"/>
      <c r="B297" s="58"/>
      <c r="C297" s="58"/>
    </row>
    <row r="298" spans="1:3" ht="13.5" thickBot="1" x14ac:dyDescent="0.25">
      <c r="A298" s="23"/>
      <c r="B298" s="58"/>
      <c r="C298" s="58"/>
    </row>
    <row r="299" spans="1:3" ht="13.5" thickBot="1" x14ac:dyDescent="0.25">
      <c r="A299" s="23"/>
      <c r="B299" s="58"/>
      <c r="C299" s="58"/>
    </row>
    <row r="300" spans="1:3" ht="13.5" thickBot="1" x14ac:dyDescent="0.25">
      <c r="A300" s="23"/>
      <c r="B300" s="58"/>
      <c r="C300" s="58"/>
    </row>
    <row r="301" spans="1:3" ht="13.5" thickBot="1" x14ac:dyDescent="0.25">
      <c r="A301" s="23"/>
      <c r="B301" s="58"/>
      <c r="C301" s="58"/>
    </row>
    <row r="302" spans="1:3" ht="13.5" thickBot="1" x14ac:dyDescent="0.25">
      <c r="A302" s="23"/>
      <c r="B302" s="58"/>
      <c r="C302" s="58"/>
    </row>
    <row r="303" spans="1:3" ht="13.5" thickBot="1" x14ac:dyDescent="0.25">
      <c r="A303" s="23"/>
      <c r="B303" s="58"/>
      <c r="C303" s="58"/>
    </row>
    <row r="304" spans="1:3" ht="13.5" thickBot="1" x14ac:dyDescent="0.25">
      <c r="A304" s="23"/>
      <c r="B304" s="58"/>
      <c r="C304" s="58"/>
    </row>
    <row r="305" spans="1:3" ht="13.5" thickBot="1" x14ac:dyDescent="0.25">
      <c r="A305" s="23"/>
      <c r="B305" s="58"/>
      <c r="C305" s="58"/>
    </row>
    <row r="306" spans="1:3" ht="13.5" thickBot="1" x14ac:dyDescent="0.25">
      <c r="A306" s="23"/>
      <c r="B306" s="58"/>
      <c r="C306" s="58"/>
    </row>
    <row r="307" spans="1:3" ht="13.5" thickBot="1" x14ac:dyDescent="0.25">
      <c r="A307" s="23"/>
      <c r="B307" s="58"/>
      <c r="C307" s="58"/>
    </row>
    <row r="308" spans="1:3" ht="13.5" thickBot="1" x14ac:dyDescent="0.25">
      <c r="A308" s="23"/>
      <c r="B308" s="58"/>
      <c r="C308" s="58"/>
    </row>
    <row r="309" spans="1:3" ht="13.5" thickBot="1" x14ac:dyDescent="0.25">
      <c r="A309" s="23"/>
      <c r="B309" s="58"/>
      <c r="C309" s="58"/>
    </row>
    <row r="310" spans="1:3" ht="13.5" thickBot="1" x14ac:dyDescent="0.25">
      <c r="A310" s="23"/>
      <c r="B310" s="58"/>
      <c r="C310" s="58"/>
    </row>
    <row r="311" spans="1:3" ht="13.5" thickBot="1" x14ac:dyDescent="0.25">
      <c r="A311" s="23"/>
      <c r="B311" s="58"/>
      <c r="C311" s="58"/>
    </row>
    <row r="312" spans="1:3" x14ac:dyDescent="0.2">
      <c r="A312" s="23"/>
      <c r="B312" s="9"/>
      <c r="C312" s="17"/>
    </row>
    <row r="313" spans="1:3" x14ac:dyDescent="0.2">
      <c r="A313" s="23"/>
      <c r="B313" s="9"/>
      <c r="C313" s="17"/>
    </row>
    <row r="314" spans="1:3" x14ac:dyDescent="0.2">
      <c r="A314" s="23">
        <f t="shared" ref="A314:A317" ca="1" si="3">OFFSET(A314,-1,0,1,1)+1</f>
        <v>1</v>
      </c>
      <c r="B314" s="9"/>
      <c r="C314" s="17"/>
    </row>
    <row r="315" spans="1:3" x14ac:dyDescent="0.2">
      <c r="A315" s="23">
        <f t="shared" ca="1" si="3"/>
        <v>2</v>
      </c>
      <c r="B315" s="9"/>
      <c r="C315" s="17"/>
    </row>
    <row r="316" spans="1:3" x14ac:dyDescent="0.2">
      <c r="A316" s="23">
        <f t="shared" ca="1" si="3"/>
        <v>3</v>
      </c>
      <c r="B316" s="9"/>
      <c r="C316" s="17"/>
    </row>
    <row r="317" spans="1:3" x14ac:dyDescent="0.2">
      <c r="A317" s="23">
        <f t="shared" ca="1" si="3"/>
        <v>4</v>
      </c>
      <c r="B317" s="9"/>
      <c r="C317" s="17"/>
    </row>
  </sheetData>
  <phoneticPr fontId="7" type="noConversion"/>
  <pageMargins left="0.75" right="0.75" top="0.5" bottom="0.5" header="0.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39"/>
  <sheetViews>
    <sheetView showGridLines="0" workbookViewId="0">
      <selection activeCell="K40" sqref="K40"/>
    </sheetView>
  </sheetViews>
  <sheetFormatPr defaultRowHeight="12.75" x14ac:dyDescent="0.2"/>
  <cols>
    <col min="1" max="3" width="9.7109375" customWidth="1"/>
    <col min="4" max="4" width="7.7109375" customWidth="1"/>
  </cols>
  <sheetData>
    <row r="1" spans="1:12" ht="23.25" x14ac:dyDescent="0.2">
      <c r="A1" s="5" t="s">
        <v>17</v>
      </c>
      <c r="L1" s="24"/>
    </row>
    <row r="2" spans="1:12" x14ac:dyDescent="0.2">
      <c r="A2" s="12" t="s">
        <v>30</v>
      </c>
      <c r="L2" s="25"/>
    </row>
    <row r="3" spans="1:12" x14ac:dyDescent="0.2">
      <c r="A3" s="12" t="s">
        <v>12</v>
      </c>
      <c r="L3" s="43"/>
    </row>
    <row r="4" spans="1:12" x14ac:dyDescent="0.2">
      <c r="A4" s="12" t="s">
        <v>28</v>
      </c>
    </row>
    <row r="5" spans="1:12" x14ac:dyDescent="0.2">
      <c r="A5" s="12" t="s">
        <v>31</v>
      </c>
    </row>
    <row r="6" spans="1:12" x14ac:dyDescent="0.2">
      <c r="A6" s="12" t="s">
        <v>32</v>
      </c>
    </row>
    <row r="8" spans="1:12" ht="15" x14ac:dyDescent="0.25">
      <c r="A8" s="28" t="s">
        <v>17</v>
      </c>
    </row>
    <row r="9" spans="1:12" x14ac:dyDescent="0.2">
      <c r="A9" s="29" t="s">
        <v>16</v>
      </c>
      <c r="B9" s="30" t="s">
        <v>4</v>
      </c>
      <c r="C9" s="124" t="s">
        <v>8</v>
      </c>
      <c r="D9" s="124"/>
    </row>
    <row r="10" spans="1:12" x14ac:dyDescent="0.2">
      <c r="A10" s="27">
        <v>0</v>
      </c>
      <c r="B10" s="63" t="s">
        <v>7</v>
      </c>
      <c r="C10" s="11">
        <f ca="1">COUNTIF(Gradebook!$Q$11:$Q$87,"&gt;="&amp;A10)-COUNTIF(Gradebook!$Q$11:$Q$87,"&gt;="&amp;OFFSET(A10,1,0,1,1))</f>
        <v>59</v>
      </c>
      <c r="D10" s="36">
        <f t="shared" ref="D10:D15" ca="1" si="0">C10/$C$16</f>
        <v>1</v>
      </c>
    </row>
    <row r="11" spans="1:12" x14ac:dyDescent="0.2">
      <c r="A11" s="45">
        <v>0.5</v>
      </c>
      <c r="B11" s="64" t="s">
        <v>40</v>
      </c>
      <c r="C11" s="11">
        <f ca="1">COUNTIF(Gradebook!$Q$11:$Q$87,"&gt;="&amp;A11)-COUNTIF(Gradebook!$Q$11:$Q$87,"&gt;="&amp;OFFSET(A11,1,0,1,1))</f>
        <v>0</v>
      </c>
      <c r="D11" s="36">
        <f t="shared" ca="1" si="0"/>
        <v>0</v>
      </c>
    </row>
    <row r="12" spans="1:12" x14ac:dyDescent="0.2">
      <c r="A12" s="45">
        <v>0.6</v>
      </c>
      <c r="B12" s="65" t="s">
        <v>6</v>
      </c>
      <c r="C12" s="11">
        <f ca="1">COUNTIF(Gradebook!$Q$11:$Q$87,"&gt;="&amp;A12)-COUNTIF(Gradebook!$Q$11:$Q$87,"&gt;="&amp;OFFSET(A12,1,0,1,1))</f>
        <v>0</v>
      </c>
      <c r="D12" s="36">
        <f t="shared" ca="1" si="0"/>
        <v>0</v>
      </c>
    </row>
    <row r="13" spans="1:12" x14ac:dyDescent="0.2">
      <c r="A13" s="45">
        <v>0.7</v>
      </c>
      <c r="B13" s="66" t="s">
        <v>5</v>
      </c>
      <c r="C13" s="11">
        <f ca="1">COUNTIF(Gradebook!$Q$11:$Q$87,"&gt;="&amp;A13)-COUNTIF(Gradebook!$Q$11:$Q$87,"&gt;="&amp;OFFSET(A13,1,0,1,1))</f>
        <v>0</v>
      </c>
      <c r="D13" s="36">
        <f t="shared" ca="1" si="0"/>
        <v>0</v>
      </c>
    </row>
    <row r="14" spans="1:12" x14ac:dyDescent="0.2">
      <c r="A14" s="45">
        <v>0.8</v>
      </c>
      <c r="B14" s="67" t="s">
        <v>3</v>
      </c>
      <c r="C14" s="11">
        <f ca="1">COUNTIF(Gradebook!$Q$11:$Q$87,"&gt;="&amp;A14)-COUNTIF(Gradebook!$Q$11:$Q$87,"&gt;="&amp;OFFSET(A14,1,0,1,1))</f>
        <v>0</v>
      </c>
      <c r="D14" s="36">
        <f t="shared" ca="1" si="0"/>
        <v>0</v>
      </c>
    </row>
    <row r="15" spans="1:12" x14ac:dyDescent="0.2">
      <c r="A15" s="45">
        <v>0.9</v>
      </c>
      <c r="B15" s="68" t="s">
        <v>2</v>
      </c>
      <c r="C15" s="11">
        <f ca="1">COUNTIF(Gradebook!$Q$11:$Q$87,"&gt;="&amp;A15)-COUNTIF(Gradebook!$Q$11:$Q$87,"&gt;="&amp;OFFSET(A15,1,0,1,1))</f>
        <v>0</v>
      </c>
      <c r="D15" s="36">
        <f t="shared" ca="1" si="0"/>
        <v>0</v>
      </c>
    </row>
    <row r="16" spans="1:12" x14ac:dyDescent="0.2">
      <c r="A16" s="37"/>
      <c r="B16" s="38" t="s">
        <v>26</v>
      </c>
      <c r="C16" s="11">
        <f ca="1">SUM(C10:C15)</f>
        <v>59</v>
      </c>
      <c r="D16" s="36"/>
    </row>
    <row r="18" spans="1:5" ht="15" x14ac:dyDescent="0.25">
      <c r="A18" s="28" t="s">
        <v>21</v>
      </c>
    </row>
    <row r="19" spans="1:5" x14ac:dyDescent="0.2">
      <c r="A19" s="21">
        <f>Gradebook!Q88</f>
        <v>0.15820430600091623</v>
      </c>
      <c r="B19" s="22" t="str">
        <f>INDEX(B10:B15,MATCH(A19,A10:A15,1))</f>
        <v>F</v>
      </c>
    </row>
    <row r="20" spans="1:5" ht="14.25" x14ac:dyDescent="0.2">
      <c r="A20" s="33"/>
    </row>
    <row r="21" spans="1:5" ht="14.25" x14ac:dyDescent="0.2">
      <c r="A21" s="34" t="s">
        <v>20</v>
      </c>
      <c r="B21" s="21">
        <f>Gradebook!Q90</f>
        <v>0.16</v>
      </c>
      <c r="C21" s="44" t="s">
        <v>27</v>
      </c>
    </row>
    <row r="22" spans="1:5" ht="14.25" x14ac:dyDescent="0.2">
      <c r="A22" s="34" t="s">
        <v>19</v>
      </c>
      <c r="B22" s="21">
        <f>Gradebook!Q91</f>
        <v>8.6079332897809085E-2</v>
      </c>
    </row>
    <row r="24" spans="1:5" ht="15" x14ac:dyDescent="0.25">
      <c r="A24" s="28" t="s">
        <v>23</v>
      </c>
      <c r="C24" s="52" t="s">
        <v>18</v>
      </c>
    </row>
    <row r="25" spans="1:5" x14ac:dyDescent="0.2">
      <c r="A25" s="42" t="s">
        <v>25</v>
      </c>
      <c r="B25" s="41" t="s">
        <v>24</v>
      </c>
    </row>
    <row r="26" spans="1:5" x14ac:dyDescent="0.2">
      <c r="A26" s="27">
        <v>0.9</v>
      </c>
      <c r="B26" s="39">
        <f>PERCENTILE(Gradebook!$Q$11:$Q$87,A26)</f>
        <v>0.25405405405405423</v>
      </c>
      <c r="C26" s="44" t="s">
        <v>29</v>
      </c>
      <c r="D26" s="40"/>
      <c r="E26" s="40"/>
    </row>
    <row r="27" spans="1:5" x14ac:dyDescent="0.2">
      <c r="A27" s="27">
        <v>0.65</v>
      </c>
      <c r="B27" s="39">
        <f>PERCENTILE(Gradebook!$Q$11:$Q$87,A27)</f>
        <v>0.1891891891891892</v>
      </c>
      <c r="D27" s="40"/>
      <c r="E27" s="40"/>
    </row>
    <row r="28" spans="1:5" x14ac:dyDescent="0.2">
      <c r="A28" s="27">
        <v>0.35</v>
      </c>
      <c r="B28" s="39">
        <f>PERCENTILE(Gradebook!$Q$11:$Q$87,A28)</f>
        <v>0.10810810810810811</v>
      </c>
      <c r="D28" s="40"/>
      <c r="E28" s="40"/>
    </row>
    <row r="29" spans="1:5" x14ac:dyDescent="0.2">
      <c r="A29" s="27">
        <v>0.1</v>
      </c>
      <c r="B29" s="39">
        <f>PERCENTILE(Gradebook!$Q$11:$Q$87,A29)</f>
        <v>5.1243243243243253E-2</v>
      </c>
    </row>
    <row r="30" spans="1:5" x14ac:dyDescent="0.2">
      <c r="A30" s="46"/>
    </row>
    <row r="31" spans="1:5" x14ac:dyDescent="0.2">
      <c r="B31" s="125" t="s">
        <v>220</v>
      </c>
      <c r="C31" s="125"/>
      <c r="D31" s="125"/>
      <c r="E31" s="125"/>
    </row>
    <row r="32" spans="1:5" ht="15" x14ac:dyDescent="0.25">
      <c r="B32" s="107" t="s">
        <v>221</v>
      </c>
      <c r="C32" s="107" t="s">
        <v>37</v>
      </c>
      <c r="D32" s="107" t="s">
        <v>222</v>
      </c>
      <c r="E32" s="107" t="s">
        <v>223</v>
      </c>
    </row>
    <row r="33" spans="2:5" x14ac:dyDescent="0.2">
      <c r="B33" s="108">
        <v>0</v>
      </c>
      <c r="C33" s="109">
        <v>0</v>
      </c>
      <c r="D33" s="109">
        <f>COUNTIF(Gradebook!R11:R86,"")</f>
        <v>17</v>
      </c>
      <c r="E33" s="110"/>
    </row>
    <row r="34" spans="2:5" x14ac:dyDescent="0.2">
      <c r="B34" s="111" t="s">
        <v>224</v>
      </c>
      <c r="C34" s="109" t="s">
        <v>7</v>
      </c>
      <c r="D34" s="109">
        <f>COUNTIF(Gradebook!R11:R86,"F")</f>
        <v>58</v>
      </c>
      <c r="E34" s="110"/>
    </row>
    <row r="35" spans="2:5" x14ac:dyDescent="0.2">
      <c r="B35" s="111" t="s">
        <v>225</v>
      </c>
      <c r="C35" s="109" t="s">
        <v>40</v>
      </c>
      <c r="D35" s="109">
        <f>COUNTIF(Gradebook!R11:R86,"E")</f>
        <v>1</v>
      </c>
      <c r="E35" s="110"/>
    </row>
    <row r="36" spans="2:5" x14ac:dyDescent="0.2">
      <c r="B36" s="111" t="s">
        <v>226</v>
      </c>
      <c r="C36" s="109" t="s">
        <v>6</v>
      </c>
      <c r="D36" s="109">
        <f>COUNTIF(Gradebook!R11:R86,"D")</f>
        <v>0</v>
      </c>
      <c r="E36" s="110"/>
    </row>
    <row r="37" spans="2:5" x14ac:dyDescent="0.2">
      <c r="B37" s="111" t="s">
        <v>227</v>
      </c>
      <c r="C37" s="109" t="s">
        <v>5</v>
      </c>
      <c r="D37" s="109">
        <f>COUNTIF(Gradebook!R11:R86,"C")</f>
        <v>0</v>
      </c>
      <c r="E37" s="110"/>
    </row>
    <row r="38" spans="2:5" x14ac:dyDescent="0.2">
      <c r="B38" s="111" t="s">
        <v>228</v>
      </c>
      <c r="C38" s="109" t="s">
        <v>3</v>
      </c>
      <c r="D38" s="109">
        <f>COUNTIF(Gradebook!R11:R86,"B")</f>
        <v>0</v>
      </c>
      <c r="E38" s="110"/>
    </row>
    <row r="39" spans="2:5" x14ac:dyDescent="0.2">
      <c r="B39" s="111" t="s">
        <v>229</v>
      </c>
      <c r="C39" s="109" t="s">
        <v>2</v>
      </c>
      <c r="D39" s="109">
        <f>COUNTIF(Gradebook!R11:R86,"A")</f>
        <v>0</v>
      </c>
      <c r="E39" s="110"/>
    </row>
  </sheetData>
  <mergeCells count="2">
    <mergeCell ref="C9:D9"/>
    <mergeCell ref="B31:E31"/>
  </mergeCells>
  <phoneticPr fontId="7" type="noConversion"/>
  <pageMargins left="0.75" right="0.5" top="0.75" bottom="0.5" header="0.5" footer="0.2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workbookViewId="0">
      <selection activeCell="C23" sqref="C23"/>
    </sheetView>
  </sheetViews>
  <sheetFormatPr defaultRowHeight="12.75" x14ac:dyDescent="0.2"/>
  <cols>
    <col min="1" max="1" width="28.5703125" customWidth="1"/>
    <col min="3" max="3" width="4.5703125" customWidth="1"/>
    <col min="4" max="4" width="5.42578125" customWidth="1"/>
    <col min="5" max="5" width="4.28515625" customWidth="1"/>
    <col min="6" max="6" width="5.42578125" customWidth="1"/>
    <col min="7" max="7" width="4.140625" customWidth="1"/>
    <col min="8" max="8" width="5.7109375" customWidth="1"/>
    <col min="9" max="9" width="4.28515625" customWidth="1"/>
    <col min="10" max="10" width="5.140625" customWidth="1"/>
    <col min="11" max="11" width="4.140625" customWidth="1"/>
    <col min="12" max="12" width="4.7109375" customWidth="1"/>
    <col min="13" max="13" width="4.140625" customWidth="1"/>
    <col min="14" max="14" width="4.28515625" customWidth="1"/>
    <col min="15" max="15" width="4.42578125" customWidth="1"/>
    <col min="16" max="16" width="6.140625" customWidth="1"/>
    <col min="17" max="17" width="5" customWidth="1"/>
    <col min="18" max="18" width="8" customWidth="1"/>
  </cols>
  <sheetData>
    <row r="1" spans="1:29" s="114" customFormat="1" ht="15" x14ac:dyDescent="0.3">
      <c r="A1" s="112"/>
      <c r="B1" s="112"/>
      <c r="C1" s="112"/>
      <c r="D1" s="112"/>
      <c r="E1" s="112"/>
      <c r="F1" s="112"/>
      <c r="G1" s="112"/>
      <c r="H1" s="112"/>
      <c r="I1" s="112"/>
      <c r="J1" s="112"/>
      <c r="K1" s="112"/>
      <c r="L1" s="112"/>
      <c r="M1" s="112"/>
      <c r="N1" s="112"/>
      <c r="O1" s="112"/>
      <c r="P1" s="112"/>
      <c r="Q1" s="112"/>
      <c r="R1" s="112"/>
      <c r="S1" s="113"/>
      <c r="T1" s="113"/>
      <c r="U1" s="113"/>
      <c r="V1" s="113"/>
      <c r="W1" s="113"/>
      <c r="X1" s="113"/>
      <c r="Y1" s="113"/>
      <c r="Z1" s="113"/>
      <c r="AA1" s="113"/>
      <c r="AB1" s="113"/>
    </row>
    <row r="2" spans="1:29" s="114" customFormat="1" ht="165" customHeight="1" x14ac:dyDescent="0.3">
      <c r="A2" s="112"/>
      <c r="B2" s="112"/>
      <c r="C2" s="112"/>
      <c r="D2" s="112"/>
      <c r="E2" s="112"/>
      <c r="F2" s="112"/>
      <c r="G2" s="112"/>
      <c r="H2" s="112"/>
      <c r="I2" s="112"/>
      <c r="J2" s="112"/>
      <c r="K2" s="112"/>
      <c r="L2" s="112"/>
      <c r="M2" s="112"/>
      <c r="N2" s="112"/>
      <c r="O2" s="112"/>
      <c r="P2" s="112"/>
      <c r="Q2" s="112"/>
      <c r="R2" s="112"/>
      <c r="S2" s="113"/>
      <c r="T2" s="113"/>
      <c r="U2" s="113"/>
      <c r="V2" s="113"/>
      <c r="W2" s="113"/>
      <c r="X2" s="113"/>
      <c r="Y2" s="113"/>
      <c r="Z2" s="113"/>
      <c r="AA2" s="113"/>
      <c r="AB2" s="113"/>
    </row>
    <row r="3" spans="1:29" s="116" customFormat="1" ht="15" customHeight="1" x14ac:dyDescent="0.2">
      <c r="A3" s="127" t="s">
        <v>230</v>
      </c>
      <c r="B3" s="130" t="s">
        <v>231</v>
      </c>
      <c r="C3" s="133" t="s">
        <v>232</v>
      </c>
      <c r="D3" s="134"/>
      <c r="E3" s="134"/>
      <c r="F3" s="134"/>
      <c r="G3" s="134"/>
      <c r="H3" s="134"/>
      <c r="I3" s="134"/>
      <c r="J3" s="134"/>
      <c r="K3" s="134"/>
      <c r="L3" s="134"/>
      <c r="M3" s="134"/>
      <c r="N3" s="135"/>
      <c r="O3" s="126" t="s">
        <v>233</v>
      </c>
      <c r="P3" s="126"/>
      <c r="Q3" s="126"/>
      <c r="R3" s="126"/>
      <c r="S3" s="115"/>
      <c r="T3" s="115"/>
      <c r="U3" s="115"/>
      <c r="V3" s="115"/>
      <c r="W3" s="115"/>
      <c r="X3" s="115"/>
      <c r="Y3" s="115"/>
      <c r="Z3" s="115"/>
      <c r="AA3" s="115"/>
      <c r="AB3" s="115"/>
    </row>
    <row r="4" spans="1:29" s="116" customFormat="1" ht="15" x14ac:dyDescent="0.2">
      <c r="A4" s="128"/>
      <c r="B4" s="131"/>
      <c r="C4" s="126" t="s">
        <v>2</v>
      </c>
      <c r="D4" s="126"/>
      <c r="E4" s="126" t="s">
        <v>3</v>
      </c>
      <c r="F4" s="126"/>
      <c r="G4" s="126" t="s">
        <v>5</v>
      </c>
      <c r="H4" s="126"/>
      <c r="I4" s="126" t="s">
        <v>6</v>
      </c>
      <c r="J4" s="126"/>
      <c r="K4" s="126" t="s">
        <v>40</v>
      </c>
      <c r="L4" s="126"/>
      <c r="M4" s="126" t="s">
        <v>7</v>
      </c>
      <c r="N4" s="126"/>
      <c r="O4" s="126" t="s">
        <v>234</v>
      </c>
      <c r="P4" s="126"/>
      <c r="Q4" s="126" t="s">
        <v>235</v>
      </c>
      <c r="R4" s="126"/>
      <c r="S4" s="115"/>
      <c r="T4" s="115"/>
      <c r="U4" s="115"/>
      <c r="V4" s="115"/>
      <c r="W4" s="115"/>
      <c r="X4" s="115"/>
      <c r="Y4" s="115"/>
      <c r="Z4" s="115"/>
      <c r="AA4" s="115"/>
      <c r="AB4" s="115"/>
    </row>
    <row r="5" spans="1:29" s="116" customFormat="1" ht="25.5" customHeight="1" x14ac:dyDescent="0.2">
      <c r="A5" s="129"/>
      <c r="B5" s="132"/>
      <c r="C5" s="117" t="s">
        <v>236</v>
      </c>
      <c r="D5" s="117" t="s">
        <v>1</v>
      </c>
      <c r="E5" s="117" t="s">
        <v>236</v>
      </c>
      <c r="F5" s="117" t="s">
        <v>1</v>
      </c>
      <c r="G5" s="117" t="s">
        <v>236</v>
      </c>
      <c r="H5" s="117" t="s">
        <v>1</v>
      </c>
      <c r="I5" s="117" t="s">
        <v>236</v>
      </c>
      <c r="J5" s="117" t="s">
        <v>1</v>
      </c>
      <c r="K5" s="117" t="s">
        <v>236</v>
      </c>
      <c r="L5" s="117" t="s">
        <v>1</v>
      </c>
      <c r="M5" s="117" t="s">
        <v>236</v>
      </c>
      <c r="N5" s="117" t="s">
        <v>1</v>
      </c>
      <c r="O5" s="117" t="s">
        <v>236</v>
      </c>
      <c r="P5" s="117" t="s">
        <v>1</v>
      </c>
      <c r="Q5" s="117" t="s">
        <v>236</v>
      </c>
      <c r="R5" s="117" t="s">
        <v>1</v>
      </c>
      <c r="S5" s="115"/>
      <c r="T5" s="115"/>
      <c r="U5" s="115"/>
      <c r="V5" s="115"/>
      <c r="W5" s="115"/>
      <c r="X5" s="115"/>
      <c r="Y5" s="115"/>
      <c r="Z5" s="115"/>
      <c r="AA5" s="115"/>
      <c r="AB5" s="115"/>
    </row>
    <row r="6" spans="1:29" s="123" customFormat="1" x14ac:dyDescent="0.2">
      <c r="A6" s="118" t="s">
        <v>237</v>
      </c>
      <c r="B6" s="119">
        <f>SUM(Ocjena!D34:D39)</f>
        <v>59</v>
      </c>
      <c r="C6" s="119">
        <f>SUM(Ocjena!D39)</f>
        <v>0</v>
      </c>
      <c r="D6" s="120">
        <f>C6*100/B6</f>
        <v>0</v>
      </c>
      <c r="E6" s="119">
        <f>SUM(Ocjena!D38)</f>
        <v>0</v>
      </c>
      <c r="F6" s="120">
        <f>E6*100/B6</f>
        <v>0</v>
      </c>
      <c r="G6" s="119">
        <f>SUM(Ocjena!D37)</f>
        <v>0</v>
      </c>
      <c r="H6" s="120">
        <f>G6*100/B6</f>
        <v>0</v>
      </c>
      <c r="I6" s="119">
        <f>SUM(Ocjena!D36)</f>
        <v>0</v>
      </c>
      <c r="J6" s="120">
        <f>I6*100/B6</f>
        <v>0</v>
      </c>
      <c r="K6" s="119">
        <f>SUM(Ocjena!D35)</f>
        <v>1</v>
      </c>
      <c r="L6" s="120">
        <f>K6*100/B6</f>
        <v>1.6949152542372881</v>
      </c>
      <c r="M6" s="119">
        <f>SUM(Ocjena!D34)</f>
        <v>58</v>
      </c>
      <c r="N6" s="120">
        <f>M6*100/B6</f>
        <v>98.305084745762713</v>
      </c>
      <c r="O6" s="121">
        <f>SUM(Ocjena!D35:D39)</f>
        <v>1</v>
      </c>
      <c r="P6" s="120">
        <f>O6*100/B6</f>
        <v>1.6949152542372881</v>
      </c>
      <c r="Q6" s="119">
        <f>SUM(Ocjena!D34)</f>
        <v>58</v>
      </c>
      <c r="R6" s="120">
        <f>Q6*100/B6</f>
        <v>98.305084745762713</v>
      </c>
      <c r="S6" s="122"/>
      <c r="T6" s="122"/>
      <c r="U6" s="122"/>
      <c r="V6" s="122"/>
      <c r="W6" s="122"/>
      <c r="X6" s="122"/>
      <c r="Y6" s="122"/>
      <c r="Z6" s="122"/>
      <c r="AA6" s="122"/>
      <c r="AB6" s="122"/>
    </row>
    <row r="7" spans="1:29" s="114" customFormat="1" ht="15" x14ac:dyDescent="0.3">
      <c r="A7" s="112"/>
      <c r="B7" s="112"/>
      <c r="C7" s="112"/>
      <c r="D7" s="112"/>
      <c r="E7" s="112"/>
      <c r="F7" s="112"/>
      <c r="G7" s="112"/>
      <c r="H7" s="112"/>
      <c r="I7" s="112"/>
      <c r="J7" s="112"/>
      <c r="K7" s="112"/>
      <c r="L7" s="112"/>
      <c r="M7" s="112"/>
      <c r="N7" s="112"/>
      <c r="O7" s="112"/>
      <c r="P7" s="112"/>
      <c r="Q7" s="112"/>
      <c r="R7" s="112"/>
      <c r="S7" s="113"/>
      <c r="T7" s="113"/>
      <c r="U7" s="113"/>
      <c r="V7" s="113"/>
      <c r="W7" s="113"/>
      <c r="X7" s="113"/>
      <c r="Y7" s="113"/>
      <c r="Z7" s="113"/>
      <c r="AA7" s="113"/>
      <c r="AB7" s="113"/>
    </row>
    <row r="8" spans="1:29" s="114" customFormat="1" ht="15" x14ac:dyDescent="0.3">
      <c r="A8" s="112"/>
      <c r="B8" s="112"/>
      <c r="C8" s="112"/>
      <c r="D8" s="112"/>
      <c r="E8" s="112"/>
      <c r="F8" s="112"/>
      <c r="G8" s="112"/>
      <c r="H8" s="112"/>
      <c r="I8" s="112"/>
      <c r="J8" s="112"/>
      <c r="K8" s="112"/>
      <c r="L8" s="112"/>
      <c r="M8" s="112"/>
      <c r="N8" s="112"/>
      <c r="O8" s="112"/>
      <c r="P8" s="112"/>
      <c r="Q8" s="112"/>
      <c r="R8" s="112"/>
      <c r="S8" s="113"/>
      <c r="T8" s="113"/>
      <c r="U8" s="113"/>
      <c r="V8" s="113"/>
      <c r="W8" s="113"/>
      <c r="X8" s="113"/>
      <c r="Y8" s="113"/>
      <c r="Z8" s="113"/>
      <c r="AA8" s="113"/>
      <c r="AB8" s="113"/>
    </row>
    <row r="9" spans="1:29" s="114" customFormat="1" ht="15" x14ac:dyDescent="0.3">
      <c r="A9" s="112"/>
      <c r="B9" s="112"/>
      <c r="C9" s="112"/>
      <c r="D9" s="112"/>
      <c r="E9" s="112"/>
      <c r="F9" s="112"/>
      <c r="G9" s="112"/>
      <c r="H9" s="112"/>
      <c r="I9" s="112"/>
      <c r="J9" s="112"/>
      <c r="K9" s="112"/>
      <c r="L9" s="112"/>
      <c r="M9" s="112"/>
      <c r="N9" s="112"/>
      <c r="O9" s="112"/>
      <c r="P9" s="112"/>
      <c r="Q9" s="112"/>
      <c r="R9" s="112"/>
      <c r="S9" s="113"/>
      <c r="T9" s="113"/>
      <c r="U9" s="113"/>
      <c r="V9" s="113"/>
      <c r="W9" s="113"/>
      <c r="X9" s="113"/>
      <c r="Y9" s="113"/>
      <c r="Z9" s="113"/>
      <c r="AA9" s="113"/>
      <c r="AB9" s="113"/>
    </row>
    <row r="10" spans="1:29" s="114" customFormat="1" ht="15" x14ac:dyDescent="0.3">
      <c r="A10" s="112"/>
      <c r="B10" s="112"/>
      <c r="C10" s="112"/>
      <c r="D10" s="112"/>
      <c r="E10" s="112"/>
      <c r="F10" s="112"/>
      <c r="G10" s="112"/>
      <c r="H10" s="112"/>
      <c r="I10" s="112"/>
      <c r="J10" s="112"/>
      <c r="K10" s="112"/>
      <c r="L10" s="112"/>
      <c r="M10" s="112"/>
      <c r="N10" s="112"/>
      <c r="O10" s="112"/>
      <c r="P10" s="112"/>
      <c r="Q10" s="112"/>
      <c r="R10" s="112"/>
      <c r="S10" s="112"/>
      <c r="T10" s="113"/>
      <c r="U10" s="113"/>
      <c r="V10" s="113"/>
      <c r="W10" s="113"/>
      <c r="X10" s="113"/>
      <c r="Y10" s="113"/>
      <c r="Z10" s="113"/>
      <c r="AA10" s="113"/>
      <c r="AB10" s="113"/>
      <c r="AC10" s="113"/>
    </row>
    <row r="11" spans="1:29" s="114" customFormat="1" ht="15" x14ac:dyDescent="0.3">
      <c r="A11" s="112"/>
      <c r="B11" s="112"/>
      <c r="C11" s="112"/>
      <c r="D11" s="112"/>
      <c r="E11" s="112"/>
      <c r="F11" s="112"/>
      <c r="G11" s="112"/>
      <c r="I11" s="112"/>
      <c r="J11" s="112"/>
      <c r="K11" s="112"/>
      <c r="L11" s="112"/>
      <c r="M11" s="112"/>
      <c r="N11" s="112"/>
      <c r="O11" s="112"/>
      <c r="P11" s="112"/>
      <c r="Q11" s="112"/>
      <c r="R11" s="112"/>
      <c r="S11" s="112"/>
      <c r="T11" s="113"/>
      <c r="U11" s="113"/>
      <c r="V11" s="113"/>
      <c r="W11" s="113"/>
      <c r="X11" s="113"/>
      <c r="Y11" s="113"/>
      <c r="Z11" s="113"/>
      <c r="AA11" s="113"/>
      <c r="AB11" s="113"/>
      <c r="AC11" s="113"/>
    </row>
    <row r="12" spans="1:29" s="114" customFormat="1" ht="15" x14ac:dyDescent="0.3">
      <c r="A12" s="112"/>
      <c r="B12" s="112"/>
      <c r="C12" s="112"/>
      <c r="D12" s="112"/>
      <c r="E12" s="112"/>
      <c r="F12" s="112"/>
      <c r="G12" s="112"/>
      <c r="H12" s="112"/>
      <c r="I12" s="112"/>
      <c r="J12" s="112"/>
      <c r="K12" s="112"/>
      <c r="L12" s="112"/>
      <c r="M12" s="112"/>
      <c r="N12" s="112"/>
      <c r="O12" s="112"/>
      <c r="P12" s="112"/>
      <c r="Q12" s="112"/>
      <c r="R12" s="112"/>
      <c r="S12" s="113"/>
      <c r="T12" s="113"/>
      <c r="U12" s="113"/>
      <c r="V12" s="113"/>
      <c r="W12" s="113"/>
      <c r="X12" s="113"/>
      <c r="Y12" s="113"/>
      <c r="Z12" s="113"/>
      <c r="AA12" s="113"/>
      <c r="AB12" s="113"/>
    </row>
    <row r="13" spans="1:29" s="114" customFormat="1" ht="15" x14ac:dyDescent="0.3">
      <c r="A13" s="112"/>
      <c r="B13" s="112"/>
      <c r="C13" s="112"/>
      <c r="D13" s="112"/>
      <c r="E13" s="112"/>
      <c r="F13" s="112"/>
      <c r="G13" s="112"/>
      <c r="H13" s="112"/>
      <c r="I13" s="112"/>
      <c r="J13" s="112"/>
      <c r="K13" s="112"/>
      <c r="L13" s="112"/>
      <c r="M13" s="112"/>
      <c r="N13" s="112"/>
      <c r="O13" s="112"/>
      <c r="P13" s="112"/>
      <c r="Q13" s="112"/>
      <c r="R13" s="112"/>
      <c r="S13" s="113"/>
      <c r="T13" s="113"/>
      <c r="U13" s="113"/>
      <c r="V13" s="113"/>
      <c r="W13" s="113"/>
      <c r="X13" s="113"/>
      <c r="Y13" s="113"/>
      <c r="Z13" s="113"/>
      <c r="AA13" s="113"/>
      <c r="AB13" s="113"/>
    </row>
    <row r="14" spans="1:29" s="114" customFormat="1" ht="15" x14ac:dyDescent="0.3">
      <c r="A14" s="112"/>
      <c r="B14" s="112"/>
      <c r="C14" s="112"/>
      <c r="D14" s="112"/>
      <c r="E14" s="112"/>
      <c r="F14" s="112"/>
      <c r="G14" s="112"/>
      <c r="H14" s="112"/>
      <c r="I14" s="112"/>
      <c r="J14" s="112"/>
      <c r="K14" s="112"/>
      <c r="L14" s="112"/>
      <c r="M14" s="112"/>
      <c r="N14" s="112"/>
      <c r="O14" s="112"/>
      <c r="P14" s="112"/>
      <c r="Q14" s="112"/>
      <c r="R14" s="112"/>
      <c r="S14" s="113"/>
      <c r="T14" s="113"/>
      <c r="U14" s="113"/>
      <c r="V14" s="113"/>
      <c r="W14" s="113"/>
      <c r="X14" s="113"/>
      <c r="Y14" s="113"/>
      <c r="Z14" s="113"/>
      <c r="AA14" s="113"/>
      <c r="AB14" s="113"/>
    </row>
  </sheetData>
  <mergeCells count="12">
    <mergeCell ref="O4:P4"/>
    <mergeCell ref="Q4:R4"/>
    <mergeCell ref="A3:A5"/>
    <mergeCell ref="B3:B5"/>
    <mergeCell ref="C3:N3"/>
    <mergeCell ref="O3:R3"/>
    <mergeCell ref="C4:D4"/>
    <mergeCell ref="E4:F4"/>
    <mergeCell ref="G4:H4"/>
    <mergeCell ref="I4:J4"/>
    <mergeCell ref="K4:L4"/>
    <mergeCell ref="M4:N4"/>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5"/>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71" t="s">
        <v>43</v>
      </c>
      <c r="C1" s="71"/>
      <c r="D1" s="80"/>
      <c r="E1" s="80"/>
      <c r="F1" s="80"/>
    </row>
    <row r="2" spans="2:6" x14ac:dyDescent="0.2">
      <c r="B2" s="71" t="s">
        <v>44</v>
      </c>
      <c r="C2" s="71"/>
      <c r="D2" s="80"/>
      <c r="E2" s="80"/>
      <c r="F2" s="80"/>
    </row>
    <row r="3" spans="2:6" x14ac:dyDescent="0.2">
      <c r="B3" s="72"/>
      <c r="C3" s="72"/>
      <c r="D3" s="81"/>
      <c r="E3" s="81"/>
      <c r="F3" s="81"/>
    </row>
    <row r="4" spans="2:6" ht="51" x14ac:dyDescent="0.2">
      <c r="B4" s="72" t="s">
        <v>45</v>
      </c>
      <c r="C4" s="72"/>
      <c r="D4" s="81"/>
      <c r="E4" s="81"/>
      <c r="F4" s="81"/>
    </row>
    <row r="5" spans="2:6" x14ac:dyDescent="0.2">
      <c r="B5" s="72"/>
      <c r="C5" s="72"/>
      <c r="D5" s="81"/>
      <c r="E5" s="81"/>
      <c r="F5" s="81"/>
    </row>
    <row r="6" spans="2:6" x14ac:dyDescent="0.2">
      <c r="B6" s="71" t="s">
        <v>46</v>
      </c>
      <c r="C6" s="71"/>
      <c r="D6" s="80"/>
      <c r="E6" s="80" t="s">
        <v>47</v>
      </c>
      <c r="F6" s="80" t="s">
        <v>48</v>
      </c>
    </row>
    <row r="7" spans="2:6" ht="13.5" thickBot="1" x14ac:dyDescent="0.25">
      <c r="B7" s="72"/>
      <c r="C7" s="72"/>
      <c r="D7" s="81"/>
      <c r="E7" s="81"/>
      <c r="F7" s="81"/>
    </row>
    <row r="8" spans="2:6" ht="38.25" x14ac:dyDescent="0.2">
      <c r="B8" s="73" t="s">
        <v>49</v>
      </c>
      <c r="C8" s="74"/>
      <c r="D8" s="82"/>
      <c r="E8" s="82">
        <v>500</v>
      </c>
      <c r="F8" s="83"/>
    </row>
    <row r="9" spans="2:6" ht="15" x14ac:dyDescent="0.2">
      <c r="B9" s="75"/>
      <c r="C9" s="72"/>
      <c r="D9" s="81"/>
      <c r="E9" s="84" t="s">
        <v>50</v>
      </c>
      <c r="F9" s="85" t="s">
        <v>54</v>
      </c>
    </row>
    <row r="10" spans="2:6" ht="15" x14ac:dyDescent="0.2">
      <c r="B10" s="75"/>
      <c r="C10" s="72"/>
      <c r="D10" s="81"/>
      <c r="E10" s="84" t="s">
        <v>51</v>
      </c>
      <c r="F10" s="85"/>
    </row>
    <row r="11" spans="2:6" ht="30" x14ac:dyDescent="0.2">
      <c r="B11" s="75"/>
      <c r="C11" s="72"/>
      <c r="D11" s="81"/>
      <c r="E11" s="84" t="s">
        <v>52</v>
      </c>
      <c r="F11" s="85"/>
    </row>
    <row r="12" spans="2:6" ht="30.75" thickBot="1" x14ac:dyDescent="0.25">
      <c r="B12" s="76"/>
      <c r="C12" s="77"/>
      <c r="D12" s="86"/>
      <c r="E12" s="87" t="s">
        <v>53</v>
      </c>
      <c r="F12" s="88"/>
    </row>
    <row r="13" spans="2:6" ht="13.5" thickBot="1" x14ac:dyDescent="0.25">
      <c r="B13" s="72"/>
      <c r="C13" s="72"/>
      <c r="D13" s="81"/>
      <c r="E13" s="81"/>
      <c r="F13" s="81"/>
    </row>
    <row r="14" spans="2:6" ht="51" x14ac:dyDescent="0.2">
      <c r="B14" s="73" t="s">
        <v>55</v>
      </c>
      <c r="C14" s="74"/>
      <c r="D14" s="82"/>
      <c r="E14" s="82">
        <v>500</v>
      </c>
      <c r="F14" s="83"/>
    </row>
    <row r="15" spans="2:6" ht="30" x14ac:dyDescent="0.2">
      <c r="B15" s="75"/>
      <c r="C15" s="72"/>
      <c r="D15" s="81"/>
      <c r="E15" s="84" t="s">
        <v>56</v>
      </c>
      <c r="F15" s="85" t="s">
        <v>54</v>
      </c>
    </row>
    <row r="16" spans="2:6" ht="30" x14ac:dyDescent="0.2">
      <c r="B16" s="75"/>
      <c r="C16" s="72"/>
      <c r="D16" s="81"/>
      <c r="E16" s="84" t="s">
        <v>57</v>
      </c>
      <c r="F16" s="85"/>
    </row>
    <row r="17" spans="2:6" ht="30" x14ac:dyDescent="0.2">
      <c r="B17" s="75"/>
      <c r="C17" s="72"/>
      <c r="D17" s="81"/>
      <c r="E17" s="84" t="s">
        <v>58</v>
      </c>
      <c r="F17" s="85"/>
    </row>
    <row r="18" spans="2:6" ht="30" x14ac:dyDescent="0.2">
      <c r="B18" s="75"/>
      <c r="C18" s="72"/>
      <c r="D18" s="81"/>
      <c r="E18" s="84" t="s">
        <v>59</v>
      </c>
      <c r="F18" s="85"/>
    </row>
    <row r="19" spans="2:6" ht="30" x14ac:dyDescent="0.2">
      <c r="B19" s="75"/>
      <c r="C19" s="72"/>
      <c r="D19" s="81"/>
      <c r="E19" s="84" t="s">
        <v>60</v>
      </c>
      <c r="F19" s="85"/>
    </row>
    <row r="20" spans="2:6" ht="30.75" thickBot="1" x14ac:dyDescent="0.25">
      <c r="B20" s="76"/>
      <c r="C20" s="77"/>
      <c r="D20" s="86"/>
      <c r="E20" s="87" t="s">
        <v>61</v>
      </c>
      <c r="F20" s="88"/>
    </row>
    <row r="21" spans="2:6" ht="13.5" thickBot="1" x14ac:dyDescent="0.25">
      <c r="B21" s="72"/>
      <c r="C21" s="72"/>
      <c r="D21" s="81"/>
      <c r="E21" s="81"/>
      <c r="F21" s="81"/>
    </row>
    <row r="22" spans="2:6" ht="38.25" x14ac:dyDescent="0.2">
      <c r="B22" s="73" t="s">
        <v>62</v>
      </c>
      <c r="C22" s="74"/>
      <c r="D22" s="82"/>
      <c r="E22" s="82">
        <v>500</v>
      </c>
      <c r="F22" s="83"/>
    </row>
    <row r="23" spans="2:6" ht="15" x14ac:dyDescent="0.2">
      <c r="B23" s="75"/>
      <c r="C23" s="72"/>
      <c r="D23" s="81"/>
      <c r="E23" s="84" t="s">
        <v>50</v>
      </c>
      <c r="F23" s="85" t="s">
        <v>54</v>
      </c>
    </row>
    <row r="24" spans="2:6" ht="15" x14ac:dyDescent="0.2">
      <c r="B24" s="75"/>
      <c r="C24" s="72"/>
      <c r="D24" s="81"/>
      <c r="E24" s="84" t="s">
        <v>51</v>
      </c>
      <c r="F24" s="85"/>
    </row>
    <row r="25" spans="2:6" ht="30" x14ac:dyDescent="0.2">
      <c r="B25" s="75"/>
      <c r="C25" s="72"/>
      <c r="D25" s="81"/>
      <c r="E25" s="84" t="s">
        <v>52</v>
      </c>
      <c r="F25" s="85"/>
    </row>
    <row r="26" spans="2:6" ht="30.75" thickBot="1" x14ac:dyDescent="0.25">
      <c r="B26" s="76"/>
      <c r="C26" s="77"/>
      <c r="D26" s="86"/>
      <c r="E26" s="87" t="s">
        <v>63</v>
      </c>
      <c r="F26" s="88"/>
    </row>
    <row r="27" spans="2:6" ht="13.5" thickBot="1" x14ac:dyDescent="0.25">
      <c r="B27" s="72"/>
      <c r="C27" s="72"/>
      <c r="D27" s="81"/>
      <c r="E27" s="81"/>
      <c r="F27" s="81"/>
    </row>
    <row r="28" spans="2:6" ht="38.25" x14ac:dyDescent="0.2">
      <c r="B28" s="73" t="s">
        <v>64</v>
      </c>
      <c r="C28" s="74"/>
      <c r="D28" s="82"/>
      <c r="E28" s="82">
        <v>1</v>
      </c>
      <c r="F28" s="83"/>
    </row>
    <row r="29" spans="2:6" ht="30.75" thickBot="1" x14ac:dyDescent="0.25">
      <c r="B29" s="76"/>
      <c r="C29" s="77"/>
      <c r="D29" s="86"/>
      <c r="E29" s="87" t="s">
        <v>65</v>
      </c>
      <c r="F29" s="88" t="s">
        <v>54</v>
      </c>
    </row>
    <row r="30" spans="2:6" x14ac:dyDescent="0.2">
      <c r="B30" s="72"/>
      <c r="C30" s="72"/>
      <c r="D30" s="81"/>
      <c r="E30" s="81"/>
      <c r="F30" s="81"/>
    </row>
    <row r="31" spans="2:6" x14ac:dyDescent="0.2">
      <c r="B31" s="72"/>
      <c r="C31" s="72"/>
      <c r="D31" s="81"/>
      <c r="E31" s="81"/>
      <c r="F31" s="81"/>
    </row>
    <row r="32" spans="2:6" x14ac:dyDescent="0.2">
      <c r="B32" s="71" t="s">
        <v>66</v>
      </c>
      <c r="C32" s="71"/>
      <c r="D32" s="80"/>
      <c r="E32" s="80"/>
      <c r="F32" s="80"/>
    </row>
    <row r="33" spans="2:6" ht="13.5" thickBot="1" x14ac:dyDescent="0.25">
      <c r="B33" s="72"/>
      <c r="C33" s="72"/>
      <c r="D33" s="81"/>
      <c r="E33" s="81"/>
      <c r="F33" s="81"/>
    </row>
    <row r="34" spans="2:6" ht="39" thickBot="1" x14ac:dyDescent="0.25">
      <c r="B34" s="78" t="s">
        <v>67</v>
      </c>
      <c r="C34" s="79"/>
      <c r="D34" s="89"/>
      <c r="E34" s="89">
        <v>14</v>
      </c>
      <c r="F34" s="90" t="s">
        <v>54</v>
      </c>
    </row>
    <row r="35" spans="2:6" x14ac:dyDescent="0.2">
      <c r="B35" s="72"/>
      <c r="C35" s="72"/>
      <c r="D35" s="81"/>
      <c r="E35" s="81"/>
      <c r="F35" s="81"/>
    </row>
  </sheetData>
  <hyperlinks>
    <hyperlink ref="E9" location="'Gradebook'!J11" display="'Gradebook'!J11"/>
    <hyperlink ref="E10" location="'Gradebook'!O11" display="'Gradebook'!O11"/>
    <hyperlink ref="E11" location="'Gradebook'!J31:J279" display="'Gradebook'!J31:J279"/>
    <hyperlink ref="E12" location="'Gradebook'!O31:O279" display="'Gradebook'!O31:O279"/>
    <hyperlink ref="E15" location="'Gradebook'!G396:G65536" display="'Gradebook'!G396:G65536"/>
    <hyperlink ref="E16" location="'Gradebook'!G1:G11" display="'Gradebook'!G1:G11"/>
    <hyperlink ref="E17" location="'Gradebook'!G31:G395" display="'Gradebook'!G31:G395"/>
    <hyperlink ref="E18" location="'Gradebook'!L397:L65536" display="'Gradebook'!L397:L65536"/>
    <hyperlink ref="E19" location="'Gradebook'!L1:L11" display="'Gradebook'!L1:L11"/>
    <hyperlink ref="E20" location="'Gradebook'!L31:L158" display="'Gradebook'!L31:L158"/>
    <hyperlink ref="E23" location="'Gradebook'!J11" display="'Gradebook'!J11"/>
    <hyperlink ref="E24" location="'Gradebook'!O11" display="'Gradebook'!O11"/>
    <hyperlink ref="E25" location="'Gradebook'!J31:J279" display="'Gradebook'!J31:J279"/>
    <hyperlink ref="E26" location="'Gradebook'!O31:O278" display="'Gradebook'!O31:O278"/>
    <hyperlink ref="E29" location="'Gradebook'!J11:J396" display="'Gradebook'!J11:J39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Gradebook</vt:lpstr>
      <vt:lpstr>ID</vt:lpstr>
      <vt:lpstr>Ocjena</vt:lpstr>
      <vt:lpstr>Izvjestaj</vt:lpstr>
      <vt:lpstr>Compatibility Report</vt:lpstr>
      <vt:lpstr>displayID</vt:lpstr>
      <vt:lpstr>Gradebook!Print_Area</vt:lpstr>
      <vt:lpstr>ID!Print_Area</vt:lpstr>
      <vt:lpstr>Ocjena!Print_Area</vt:lpstr>
      <vt:lpstr>Gradebook!Print_Titles</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Gradebook Template - Point System</dc:title>
  <dc:creator>icoisim</dc:creator>
  <dc:description>(c) 2009 Vertex42 LLC. All Rights Reserved.</dc:description>
  <cp:lastModifiedBy>draganr_pg</cp:lastModifiedBy>
  <cp:lastPrinted>2017-10-20T12:15:09Z</cp:lastPrinted>
  <dcterms:created xsi:type="dcterms:W3CDTF">2008-04-12T17:21:19Z</dcterms:created>
  <dcterms:modified xsi:type="dcterms:W3CDTF">2017-11-23T21:43:58Z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2009 Vertex42 LLC</vt:lpwstr>
  </property>
  <property fmtid="{D5CDD505-2E9C-101B-9397-08002B2CF9AE}" pid="3" name="Version">
    <vt:lpwstr>1.0.1</vt:lpwstr>
  </property>
</Properties>
</file>