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140" windowWidth="15195" windowHeight="844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'MY'!$B$7:$D$13</definedName>
  </definedNames>
  <calcPr fullCalcOnLoad="1"/>
</workbook>
</file>

<file path=xl/sharedStrings.xml><?xml version="1.0" encoding="utf-8"?>
<sst xmlns="http://schemas.openxmlformats.org/spreadsheetml/2006/main" count="295" uniqueCount="165">
  <si>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</si>
  <si>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</si>
  <si>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</si>
  <si>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</si>
  <si>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</si>
  <si>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</si>
  <si>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</si>
  <si>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</si>
  <si>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</si>
  <si>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</si>
  <si>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</si>
  <si>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</si>
  <si>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</si>
  <si>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</si>
  <si>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</si>
  <si>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</si>
  <si>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</si>
  <si>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</si>
  <si>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</si>
  <si>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</si>
  <si>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</si>
  <si>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</si>
  <si>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</si>
  <si>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</si>
  <si>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</si>
  <si>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</si>
  <si>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</si>
  <si>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</si>
  <si>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</si>
  <si>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</si>
  <si>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</si>
  <si>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</si>
  <si>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</si>
  <si>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</si>
  <si>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</si>
  <si>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</si>
  <si>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</si>
  <si>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</si>
  <si>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</si>
  <si>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</si>
  <si>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</si>
  <si>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</si>
  <si>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</si>
  <si>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</si>
  <si>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</si>
  <si>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PREDMET: Teorija složenosti algoritama</t>
  </si>
  <si>
    <t>Teorija složenosti algoritama</t>
  </si>
  <si>
    <t>Broj ECTS kredita
4</t>
  </si>
  <si>
    <t>BROJ ECTS KREDITA: 4</t>
  </si>
  <si>
    <t>Popunjava predmetni nastavnik</t>
  </si>
  <si>
    <t>STUDIJSKI PROGRAM:</t>
  </si>
  <si>
    <t>STUDIJE:</t>
  </si>
  <si>
    <t>SARADNIK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</si>
  <si>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</si>
  <si>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</si>
  <si>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</si>
  <si>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</si>
  <si>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</si>
  <si>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</si>
  <si>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</si>
  <si>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</si>
  <si>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</si>
  <si>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</si>
  <si>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</si>
  <si>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</si>
  <si>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</si>
  <si>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</si>
  <si>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</si>
  <si>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</si>
  <si>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</si>
  <si>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</si>
  <si>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</si>
  <si>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</si>
  <si>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</si>
  <si>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r>
      <t xml:space="preserve">PREDMET: </t>
    </r>
    <r>
      <rPr>
        <b/>
        <sz val="10"/>
        <color indexed="8"/>
        <rFont val="Arial"/>
        <family val="2"/>
      </rPr>
      <t>Teorija složenosti algoritama</t>
    </r>
    <r>
      <rPr>
        <sz val="10"/>
        <color indexed="8"/>
        <rFont val="Arial"/>
        <family val="2"/>
      </rPr>
      <t xml:space="preserve">   </t>
    </r>
  </si>
  <si>
    <t xml:space="preserve">TSA  D-smjer </t>
  </si>
  <si>
    <t>STUDIJE: PRIMJENJENE OSNOVNE - PMF-a</t>
  </si>
  <si>
    <t>PRIMJENJENE OSNOVNE</t>
  </si>
  <si>
    <t>o uspjehu studenata</t>
  </si>
  <si>
    <t>Rukovodilac studijskog programa:</t>
  </si>
  <si>
    <t>Prodekan za nastavu</t>
  </si>
  <si>
    <t>STUDIJSKI PROGRAM: Računarstvo i informacione tehnologije</t>
  </si>
  <si>
    <t>Računarstvo i informacione tehnologije</t>
  </si>
  <si>
    <t>Studijski program: Računarstvo i informacione tehnologije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</si>
  <si>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</si>
  <si>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</si>
  <si>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</si>
  <si>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</si>
  <si>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</si>
  <si>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</si>
  <si>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</si>
  <si>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</si>
  <si>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</si>
  <si>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2014</t>
  </si>
  <si>
    <t>2012</t>
  </si>
  <si>
    <t>3</t>
  </si>
  <si>
    <t>S</t>
  </si>
  <si>
    <t>2013</t>
  </si>
  <si>
    <t>SARADNIK: Prof. dr Milenko Mosurović</t>
  </si>
  <si>
    <t>Jovana</t>
  </si>
  <si>
    <t>2016</t>
  </si>
  <si>
    <t>32</t>
  </si>
  <si>
    <t>36</t>
  </si>
  <si>
    <t>Igor</t>
  </si>
  <si>
    <t>2015</t>
  </si>
  <si>
    <t>Vukčević</t>
  </si>
  <si>
    <t>37</t>
  </si>
  <si>
    <t>Radović</t>
  </si>
  <si>
    <t>Nenad</t>
  </si>
  <si>
    <t>10</t>
  </si>
  <si>
    <t>Doc. dr Miljan Bigović</t>
  </si>
  <si>
    <t>Doc. dr Aleksandar Popović</t>
  </si>
  <si>
    <t>2017/18</t>
  </si>
  <si>
    <t>2017</t>
  </si>
  <si>
    <t>Vuk</t>
  </si>
  <si>
    <t>Samardžić</t>
  </si>
  <si>
    <t>Tamara</t>
  </si>
  <si>
    <t>Raspopović</t>
  </si>
  <si>
    <t>33</t>
  </si>
  <si>
    <t>Svetlana</t>
  </si>
  <si>
    <t>Šćepanović</t>
  </si>
  <si>
    <t>Milica</t>
  </si>
  <si>
    <t>Drašković</t>
  </si>
  <si>
    <t>Vahida</t>
  </si>
  <si>
    <t>Đokić</t>
  </si>
  <si>
    <t>9</t>
  </si>
  <si>
    <t>Pavle</t>
  </si>
  <si>
    <t>Milić</t>
  </si>
  <si>
    <t>11</t>
  </si>
  <si>
    <t>Danilo</t>
  </si>
  <si>
    <t>Šofranac</t>
  </si>
  <si>
    <t>20</t>
  </si>
  <si>
    <t>Šćekić</t>
  </si>
  <si>
    <t>21</t>
  </si>
  <si>
    <t>Luka</t>
  </si>
  <si>
    <t>Jovanović</t>
  </si>
  <si>
    <t>24</t>
  </si>
  <si>
    <t>Anđela</t>
  </si>
  <si>
    <t>Šćepović</t>
  </si>
  <si>
    <t>25</t>
  </si>
  <si>
    <t>28</t>
  </si>
  <si>
    <t>Milovan</t>
  </si>
  <si>
    <t>Labudović</t>
  </si>
  <si>
    <t>30</t>
  </si>
  <si>
    <t>Ljiljana</t>
  </si>
  <si>
    <t>Marković</t>
  </si>
  <si>
    <t>Nikoleta</t>
  </si>
  <si>
    <t>Kićović</t>
  </si>
  <si>
    <t>Banović</t>
  </si>
  <si>
    <t>Todorović</t>
  </si>
  <si>
    <t>13</t>
  </si>
  <si>
    <t>Stefan</t>
  </si>
  <si>
    <t>Novčić</t>
  </si>
  <si>
    <t>Selmir</t>
  </si>
  <si>
    <t>Muminović</t>
  </si>
  <si>
    <t>Dušan</t>
  </si>
  <si>
    <t>Vuletić</t>
  </si>
  <si>
    <t>39</t>
  </si>
  <si>
    <t>Momir</t>
  </si>
  <si>
    <t>Đurković</t>
  </si>
  <si>
    <t>Rade</t>
  </si>
  <si>
    <t>Podgorica,  jun 2018. god.</t>
  </si>
  <si>
    <t>26</t>
  </si>
  <si>
    <t>Dragana</t>
  </si>
  <si>
    <t>Gutić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</si>
</sst>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49" fontId="0" fillId="0" borderId="13" xfId="95" applyNumberFormat="1" applyBorder="1" applyAlignment="1">
      <alignment horizontal="right"/>
      <protection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98">
      <alignment/>
      <protection/>
    </xf>
    <xf numFmtId="0" fontId="15" fillId="0" borderId="22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3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6" xfId="96" applyFont="1" applyBorder="1" applyAlignment="1">
      <alignment horizontal="center" vertical="center" wrapText="1"/>
      <protection/>
    </xf>
    <xf numFmtId="0" fontId="5" fillId="0" borderId="26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7" xfId="96" applyNumberFormat="1" applyBorder="1" applyAlignment="1">
      <alignment horizontal="center"/>
      <protection/>
    </xf>
    <xf numFmtId="0" fontId="0" fillId="0" borderId="22" xfId="96" applyFont="1" applyBorder="1" applyAlignment="1">
      <alignment horizontal="center"/>
      <protection/>
    </xf>
    <xf numFmtId="0" fontId="0" fillId="0" borderId="27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6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6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6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7" xfId="95" applyFont="1" applyBorder="1" applyAlignment="1">
      <alignment horizontal="center" vertical="center" wrapText="1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23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33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97" applyFont="1" applyAlignment="1">
      <alignment horizontal="center"/>
      <protection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8" fillId="0" borderId="0" xfId="97" applyFont="1" applyAlignment="1">
      <alignment horizontal="left"/>
      <protection/>
    </xf>
    <xf numFmtId="0" fontId="3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3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33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29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textRotation="90" wrapText="1"/>
      <protection/>
    </xf>
    <xf numFmtId="0" fontId="9" fillId="0" borderId="53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27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2" xfId="98" applyFont="1" applyBorder="1" applyAlignment="1">
      <alignment horizontal="center" vertical="top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29" xfId="98" applyFont="1" applyBorder="1" applyAlignment="1">
      <alignment horizontal="center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16" fillId="0" borderId="54" xfId="98" applyFont="1" applyBorder="1" applyAlignment="1">
      <alignment vertical="top" wrapText="1"/>
      <protection/>
    </xf>
    <xf numFmtId="0" fontId="3" fillId="0" borderId="33" xfId="98" applyFont="1" applyBorder="1" applyAlignment="1">
      <alignment wrapText="1"/>
      <protection/>
    </xf>
    <xf numFmtId="0" fontId="15" fillId="0" borderId="23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22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7" xfId="98" applyFont="1" applyBorder="1" applyAlignment="1">
      <alignment wrapText="1"/>
      <protection/>
    </xf>
    <xf numFmtId="0" fontId="23" fillId="0" borderId="57" xfId="98" applyFont="1" applyBorder="1" applyAlignment="1">
      <alignment wrapText="1"/>
      <protection/>
    </xf>
    <xf numFmtId="0" fontId="16" fillId="0" borderId="57" xfId="98" applyFont="1" applyBorder="1" applyAlignment="1">
      <alignment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9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421875" style="47" bestFit="1" customWidth="1"/>
    <col min="2" max="2" width="10.28125" style="47" bestFit="1" customWidth="1"/>
    <col min="3" max="3" width="12.57421875" style="47" customWidth="1"/>
    <col min="4" max="4" width="10.421875" style="47" customWidth="1"/>
    <col min="5" max="5" width="3.7109375" style="47" bestFit="1" customWidth="1"/>
    <col min="6" max="6" width="3.8515625" style="47" bestFit="1" customWidth="1"/>
    <col min="7" max="7" width="5.00390625" style="47" bestFit="1" customWidth="1"/>
    <col min="8" max="9" width="9.140625" style="47" customWidth="1"/>
    <col min="10" max="10" width="9.8515625" style="47" customWidth="1"/>
    <col min="11" max="11" width="21.8515625" style="47" customWidth="1"/>
    <col min="12" max="18" width="9.140625" style="47" customWidth="1"/>
    <col min="19" max="19" width="20.140625" style="47" customWidth="1"/>
    <col min="20" max="16384" width="9.140625" style="47" customWidth="1"/>
  </cols>
  <sheetData>
    <row r="1" spans="1:14" ht="15">
      <c r="A1" s="62" t="s">
        <v>84</v>
      </c>
      <c r="B1" s="62" t="s">
        <v>85</v>
      </c>
      <c r="C1" s="62" t="s">
        <v>86</v>
      </c>
      <c r="D1" s="62" t="s">
        <v>87</v>
      </c>
      <c r="E1" s="62" t="s">
        <v>88</v>
      </c>
      <c r="F1" s="62" t="s">
        <v>89</v>
      </c>
      <c r="G1" s="62" t="s">
        <v>90</v>
      </c>
      <c r="N1" s="48" t="s">
        <v>91</v>
      </c>
    </row>
    <row r="2" spans="1:14" ht="15">
      <c r="A2" s="62" t="s">
        <v>101</v>
      </c>
      <c r="B2" s="62" t="s">
        <v>113</v>
      </c>
      <c r="C2" s="62" t="s">
        <v>114</v>
      </c>
      <c r="D2" s="62" t="s">
        <v>115</v>
      </c>
      <c r="E2" s="62" t="s">
        <v>96</v>
      </c>
      <c r="F2" s="62" t="s">
        <v>92</v>
      </c>
      <c r="G2" s="62" t="s">
        <v>94</v>
      </c>
      <c r="J2" s="47" t="str">
        <f>CONCATENATE(A2,"/",RIGHT(B2,2))</f>
        <v>32/17</v>
      </c>
      <c r="K2" s="47" t="str">
        <f>CONCATENATE(D2," ",C2)</f>
        <v>Samardžić Vuk</v>
      </c>
      <c r="N2" s="48" t="s">
        <v>112</v>
      </c>
    </row>
    <row r="3" spans="1:11" ht="15">
      <c r="A3" s="62" t="s">
        <v>106</v>
      </c>
      <c r="B3" s="62" t="s">
        <v>113</v>
      </c>
      <c r="C3" s="62" t="s">
        <v>116</v>
      </c>
      <c r="D3" s="62" t="s">
        <v>117</v>
      </c>
      <c r="E3" s="62" t="s">
        <v>96</v>
      </c>
      <c r="F3" s="62" t="s">
        <v>92</v>
      </c>
      <c r="G3" s="62" t="s">
        <v>94</v>
      </c>
      <c r="J3" s="47" t="str">
        <f aca="true" t="shared" si="0" ref="J3:J22">CONCATENATE(A3,"/",RIGHT(B3,2))</f>
        <v>37/17</v>
      </c>
      <c r="K3" s="47" t="str">
        <f aca="true" t="shared" si="1" ref="K3:K18">CONCATENATE(D3," ",C3)</f>
        <v>Raspopović Tamara</v>
      </c>
    </row>
    <row r="4" spans="1:11" ht="15">
      <c r="A4" s="63" t="s">
        <v>162</v>
      </c>
      <c r="B4" s="63" t="s">
        <v>100</v>
      </c>
      <c r="C4" s="63" t="s">
        <v>163</v>
      </c>
      <c r="D4" s="63" t="s">
        <v>164</v>
      </c>
      <c r="E4" s="63" t="s">
        <v>96</v>
      </c>
      <c r="F4" s="63" t="s">
        <v>92</v>
      </c>
      <c r="G4" s="63" t="s">
        <v>94</v>
      </c>
      <c r="J4" s="47" t="str">
        <f t="shared" si="0"/>
        <v>26/16</v>
      </c>
      <c r="K4" s="47" t="str">
        <f t="shared" si="1"/>
        <v>Gutić Dragana</v>
      </c>
    </row>
    <row r="5" spans="1:11" ht="15">
      <c r="A5" s="63" t="s">
        <v>118</v>
      </c>
      <c r="B5" s="63" t="s">
        <v>100</v>
      </c>
      <c r="C5" s="63" t="s">
        <v>119</v>
      </c>
      <c r="D5" s="63" t="s">
        <v>120</v>
      </c>
      <c r="E5" s="63" t="s">
        <v>96</v>
      </c>
      <c r="F5" s="63" t="s">
        <v>92</v>
      </c>
      <c r="G5" s="63" t="s">
        <v>94</v>
      </c>
      <c r="J5" s="47" t="str">
        <f t="shared" si="0"/>
        <v>33/16</v>
      </c>
      <c r="K5" s="47" t="str">
        <f t="shared" si="1"/>
        <v>Šćepanović Svetlana</v>
      </c>
    </row>
    <row r="6" spans="1:11" ht="15">
      <c r="A6" s="63" t="s">
        <v>106</v>
      </c>
      <c r="B6" s="63" t="s">
        <v>100</v>
      </c>
      <c r="C6" s="63" t="s">
        <v>121</v>
      </c>
      <c r="D6" s="63" t="s">
        <v>122</v>
      </c>
      <c r="E6" s="63" t="s">
        <v>96</v>
      </c>
      <c r="F6" s="63" t="s">
        <v>92</v>
      </c>
      <c r="G6" s="63" t="s">
        <v>94</v>
      </c>
      <c r="J6" s="47" t="str">
        <f t="shared" si="0"/>
        <v>37/16</v>
      </c>
      <c r="K6" s="47" t="str">
        <f t="shared" si="1"/>
        <v>Drašković Milica</v>
      </c>
    </row>
    <row r="7" spans="1:11" ht="15">
      <c r="A7" s="63" t="s">
        <v>95</v>
      </c>
      <c r="B7" s="63" t="s">
        <v>104</v>
      </c>
      <c r="C7" s="63" t="s">
        <v>123</v>
      </c>
      <c r="D7" s="63" t="s">
        <v>124</v>
      </c>
      <c r="E7" s="63" t="s">
        <v>96</v>
      </c>
      <c r="F7" s="63" t="s">
        <v>92</v>
      </c>
      <c r="G7" s="63" t="s">
        <v>94</v>
      </c>
      <c r="J7" s="47" t="str">
        <f t="shared" si="0"/>
        <v>3/15</v>
      </c>
      <c r="K7" s="47" t="str">
        <f t="shared" si="1"/>
        <v>Đokić Vahida</v>
      </c>
    </row>
    <row r="8" spans="1:11" ht="15">
      <c r="A8" s="63" t="s">
        <v>125</v>
      </c>
      <c r="B8" s="63" t="s">
        <v>104</v>
      </c>
      <c r="C8" s="63" t="s">
        <v>126</v>
      </c>
      <c r="D8" s="63" t="s">
        <v>127</v>
      </c>
      <c r="E8" s="63" t="s">
        <v>96</v>
      </c>
      <c r="F8" s="63" t="s">
        <v>92</v>
      </c>
      <c r="G8" s="63" t="s">
        <v>94</v>
      </c>
      <c r="J8" s="47" t="str">
        <f t="shared" si="0"/>
        <v>9/15</v>
      </c>
      <c r="K8" s="47" t="str">
        <f t="shared" si="1"/>
        <v>Milić Pavle</v>
      </c>
    </row>
    <row r="9" spans="1:11" ht="15">
      <c r="A9" s="63" t="s">
        <v>128</v>
      </c>
      <c r="B9" s="63" t="s">
        <v>104</v>
      </c>
      <c r="C9" s="63" t="s">
        <v>129</v>
      </c>
      <c r="D9" s="63" t="s">
        <v>130</v>
      </c>
      <c r="E9" s="63" t="s">
        <v>96</v>
      </c>
      <c r="F9" s="63" t="s">
        <v>92</v>
      </c>
      <c r="G9" s="63" t="s">
        <v>94</v>
      </c>
      <c r="J9" s="47" t="str">
        <f t="shared" si="0"/>
        <v>11/15</v>
      </c>
      <c r="K9" s="47" t="str">
        <f t="shared" si="1"/>
        <v>Šofranac Danilo</v>
      </c>
    </row>
    <row r="10" spans="1:11" ht="15">
      <c r="A10" s="63" t="s">
        <v>131</v>
      </c>
      <c r="B10" s="63" t="s">
        <v>104</v>
      </c>
      <c r="C10" s="63" t="s">
        <v>99</v>
      </c>
      <c r="D10" s="63" t="s">
        <v>132</v>
      </c>
      <c r="E10" s="63" t="s">
        <v>96</v>
      </c>
      <c r="F10" s="63" t="s">
        <v>92</v>
      </c>
      <c r="G10" s="63" t="s">
        <v>94</v>
      </c>
      <c r="J10" s="47" t="str">
        <f t="shared" si="0"/>
        <v>20/15</v>
      </c>
      <c r="K10" s="47" t="str">
        <f t="shared" si="1"/>
        <v>Šćekić Jovana</v>
      </c>
    </row>
    <row r="11" spans="1:11" ht="15">
      <c r="A11" s="63" t="s">
        <v>133</v>
      </c>
      <c r="B11" s="63" t="s">
        <v>104</v>
      </c>
      <c r="C11" s="63" t="s">
        <v>134</v>
      </c>
      <c r="D11" s="63" t="s">
        <v>135</v>
      </c>
      <c r="E11" s="63" t="s">
        <v>96</v>
      </c>
      <c r="F11" s="63" t="s">
        <v>92</v>
      </c>
      <c r="G11" s="63" t="s">
        <v>94</v>
      </c>
      <c r="J11" s="47" t="str">
        <f t="shared" si="0"/>
        <v>21/15</v>
      </c>
      <c r="K11" s="47" t="str">
        <f t="shared" si="1"/>
        <v>Jovanović Luka</v>
      </c>
    </row>
    <row r="12" spans="1:11" ht="15">
      <c r="A12" s="63" t="s">
        <v>136</v>
      </c>
      <c r="B12" s="63" t="s">
        <v>104</v>
      </c>
      <c r="C12" s="63" t="s">
        <v>137</v>
      </c>
      <c r="D12" s="63" t="s">
        <v>138</v>
      </c>
      <c r="E12" s="63" t="s">
        <v>96</v>
      </c>
      <c r="F12" s="63" t="s">
        <v>92</v>
      </c>
      <c r="G12" s="63" t="s">
        <v>94</v>
      </c>
      <c r="J12" s="47" t="str">
        <f t="shared" si="0"/>
        <v>24/15</v>
      </c>
      <c r="K12" s="47" t="str">
        <f t="shared" si="1"/>
        <v>Šćepović Anđela</v>
      </c>
    </row>
    <row r="13" spans="1:11" ht="15">
      <c r="A13" s="63" t="s">
        <v>139</v>
      </c>
      <c r="B13" s="63" t="s">
        <v>104</v>
      </c>
      <c r="C13" s="63" t="s">
        <v>114</v>
      </c>
      <c r="D13" s="63" t="s">
        <v>105</v>
      </c>
      <c r="E13" s="63" t="s">
        <v>96</v>
      </c>
      <c r="F13" s="63" t="s">
        <v>92</v>
      </c>
      <c r="G13" s="63" t="s">
        <v>94</v>
      </c>
      <c r="J13" s="47" t="str">
        <f t="shared" si="0"/>
        <v>25/15</v>
      </c>
      <c r="K13" s="47" t="str">
        <f t="shared" si="1"/>
        <v>Vukčević Vuk</v>
      </c>
    </row>
    <row r="14" spans="1:11" ht="15">
      <c r="A14" s="63" t="s">
        <v>140</v>
      </c>
      <c r="B14" s="63" t="s">
        <v>104</v>
      </c>
      <c r="C14" s="63" t="s">
        <v>141</v>
      </c>
      <c r="D14" s="63" t="s">
        <v>142</v>
      </c>
      <c r="E14" s="63" t="s">
        <v>96</v>
      </c>
      <c r="F14" s="63" t="s">
        <v>92</v>
      </c>
      <c r="G14" s="63" t="s">
        <v>94</v>
      </c>
      <c r="J14" s="47" t="str">
        <f t="shared" si="0"/>
        <v>28/15</v>
      </c>
      <c r="K14" s="47" t="str">
        <f t="shared" si="1"/>
        <v>Labudović Milovan</v>
      </c>
    </row>
    <row r="15" spans="1:11" ht="15">
      <c r="A15" s="63" t="s">
        <v>143</v>
      </c>
      <c r="B15" s="63" t="s">
        <v>104</v>
      </c>
      <c r="C15" s="63" t="s">
        <v>144</v>
      </c>
      <c r="D15" s="63" t="s">
        <v>145</v>
      </c>
      <c r="E15" s="63" t="s">
        <v>96</v>
      </c>
      <c r="F15" s="63" t="s">
        <v>92</v>
      </c>
      <c r="G15" s="63" t="s">
        <v>94</v>
      </c>
      <c r="J15" s="47" t="str">
        <f t="shared" si="0"/>
        <v>30/15</v>
      </c>
      <c r="K15" s="47" t="str">
        <f t="shared" si="1"/>
        <v>Marković Ljiljana</v>
      </c>
    </row>
    <row r="16" spans="1:11" ht="15">
      <c r="A16" s="63" t="s">
        <v>101</v>
      </c>
      <c r="B16" s="63" t="s">
        <v>104</v>
      </c>
      <c r="C16" s="63" t="s">
        <v>146</v>
      </c>
      <c r="D16" s="63" t="s">
        <v>147</v>
      </c>
      <c r="E16" s="63" t="s">
        <v>96</v>
      </c>
      <c r="F16" s="63" t="s">
        <v>92</v>
      </c>
      <c r="G16" s="63" t="s">
        <v>94</v>
      </c>
      <c r="J16" s="47" t="str">
        <f t="shared" si="0"/>
        <v>32/15</v>
      </c>
      <c r="K16" s="47" t="str">
        <f t="shared" si="1"/>
        <v>Kićović Nikoleta</v>
      </c>
    </row>
    <row r="17" spans="1:11" ht="15">
      <c r="A17" s="63" t="s">
        <v>92</v>
      </c>
      <c r="B17" s="63" t="s">
        <v>93</v>
      </c>
      <c r="C17" s="63" t="s">
        <v>103</v>
      </c>
      <c r="D17" s="63" t="s">
        <v>148</v>
      </c>
      <c r="E17" s="63" t="s">
        <v>96</v>
      </c>
      <c r="F17" s="63" t="s">
        <v>92</v>
      </c>
      <c r="G17" s="63" t="s">
        <v>94</v>
      </c>
      <c r="J17" s="47" t="str">
        <f t="shared" si="0"/>
        <v>1/14</v>
      </c>
      <c r="K17" s="47" t="str">
        <f t="shared" si="1"/>
        <v>Banović Igor</v>
      </c>
    </row>
    <row r="18" spans="1:11" ht="15">
      <c r="A18" s="63" t="s">
        <v>125</v>
      </c>
      <c r="B18" s="63" t="s">
        <v>93</v>
      </c>
      <c r="C18" s="63" t="s">
        <v>108</v>
      </c>
      <c r="D18" s="63" t="s">
        <v>149</v>
      </c>
      <c r="E18" s="63" t="s">
        <v>96</v>
      </c>
      <c r="F18" s="63" t="s">
        <v>92</v>
      </c>
      <c r="G18" s="63" t="s">
        <v>94</v>
      </c>
      <c r="J18" s="47" t="str">
        <f t="shared" si="0"/>
        <v>9/14</v>
      </c>
      <c r="K18" s="47" t="str">
        <f t="shared" si="1"/>
        <v>Todorović Nenad</v>
      </c>
    </row>
    <row r="19" spans="1:11" ht="15">
      <c r="A19" s="63" t="s">
        <v>150</v>
      </c>
      <c r="B19" s="63" t="s">
        <v>93</v>
      </c>
      <c r="C19" s="63" t="s">
        <v>151</v>
      </c>
      <c r="D19" s="63" t="s">
        <v>152</v>
      </c>
      <c r="E19" s="63" t="s">
        <v>96</v>
      </c>
      <c r="F19" s="63" t="s">
        <v>92</v>
      </c>
      <c r="G19" s="63" t="s">
        <v>94</v>
      </c>
      <c r="J19" s="47" t="str">
        <f t="shared" si="0"/>
        <v>13/14</v>
      </c>
      <c r="K19" s="47" t="str">
        <f>CONCATENATE(D19," ",C19)</f>
        <v>Novčić Stefan</v>
      </c>
    </row>
    <row r="20" spans="1:11" ht="15">
      <c r="A20" s="63" t="s">
        <v>131</v>
      </c>
      <c r="B20" s="63" t="s">
        <v>93</v>
      </c>
      <c r="C20" s="63" t="s">
        <v>153</v>
      </c>
      <c r="D20" s="63" t="s">
        <v>154</v>
      </c>
      <c r="E20" s="63" t="s">
        <v>96</v>
      </c>
      <c r="F20" s="63" t="s">
        <v>92</v>
      </c>
      <c r="G20" s="63" t="s">
        <v>94</v>
      </c>
      <c r="J20" s="47" t="str">
        <f t="shared" si="0"/>
        <v>20/14</v>
      </c>
      <c r="K20" s="47" t="str">
        <f>CONCATENATE(D20," ",C20)</f>
        <v>Muminović Selmir</v>
      </c>
    </row>
    <row r="21" spans="1:11" ht="15">
      <c r="A21" s="63" t="s">
        <v>102</v>
      </c>
      <c r="B21" s="63" t="s">
        <v>93</v>
      </c>
      <c r="C21" s="63" t="s">
        <v>155</v>
      </c>
      <c r="D21" s="63" t="s">
        <v>156</v>
      </c>
      <c r="E21" s="63" t="s">
        <v>96</v>
      </c>
      <c r="F21" s="63" t="s">
        <v>92</v>
      </c>
      <c r="G21" s="63" t="s">
        <v>94</v>
      </c>
      <c r="J21" s="47" t="str">
        <f t="shared" si="0"/>
        <v>36/14</v>
      </c>
      <c r="K21" s="47" t="str">
        <f>CONCATENATE(D21," ",C21)</f>
        <v>Vuletić Dušan</v>
      </c>
    </row>
    <row r="22" spans="1:11" ht="15">
      <c r="A22" s="63" t="s">
        <v>157</v>
      </c>
      <c r="B22" s="63" t="s">
        <v>93</v>
      </c>
      <c r="C22" s="63" t="s">
        <v>158</v>
      </c>
      <c r="D22" s="63" t="s">
        <v>159</v>
      </c>
      <c r="E22" s="63" t="s">
        <v>96</v>
      </c>
      <c r="F22" s="63" t="s">
        <v>92</v>
      </c>
      <c r="G22" s="63" t="s">
        <v>94</v>
      </c>
      <c r="J22" s="47" t="str">
        <f t="shared" si="0"/>
        <v>39/14</v>
      </c>
      <c r="K22" s="47" t="str">
        <f>CONCATENATE(D22," ",C22)</f>
        <v>Đurković Momir</v>
      </c>
    </row>
    <row r="23" spans="1:11" ht="15">
      <c r="A23" s="63" t="s">
        <v>109</v>
      </c>
      <c r="B23" s="63" t="s">
        <v>97</v>
      </c>
      <c r="C23" s="63" t="s">
        <v>160</v>
      </c>
      <c r="D23" s="63" t="s">
        <v>107</v>
      </c>
      <c r="E23" s="63" t="s">
        <v>96</v>
      </c>
      <c r="F23" s="63" t="s">
        <v>92</v>
      </c>
      <c r="G23" s="63" t="s">
        <v>94</v>
      </c>
      <c r="J23" s="47" t="str">
        <f>CONCATENATE(A23,"/",RIGHT(B23,2))</f>
        <v>10/13</v>
      </c>
      <c r="K23" s="47" t="str">
        <f>CONCATENATE(D23," ",C23)</f>
        <v>Radović Rade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7"/>
      <c r="U1" s="77"/>
    </row>
    <row r="2" spans="1:21" ht="12.75">
      <c r="A2" s="78" t="s">
        <v>81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2" t="s">
        <v>76</v>
      </c>
      <c r="P2" s="83"/>
      <c r="Q2" s="83"/>
      <c r="R2" s="84"/>
      <c r="S2" s="84"/>
      <c r="T2" s="84"/>
      <c r="U2" s="85"/>
    </row>
    <row r="3" spans="1:21" ht="21" customHeight="1">
      <c r="A3" s="86" t="s">
        <v>45</v>
      </c>
      <c r="B3" s="86"/>
      <c r="C3" s="86"/>
      <c r="D3" s="87" t="s">
        <v>47</v>
      </c>
      <c r="E3" s="87"/>
      <c r="F3" s="87"/>
      <c r="G3" s="87"/>
      <c r="H3" s="88" t="s">
        <v>71</v>
      </c>
      <c r="I3" s="88"/>
      <c r="J3" s="88"/>
      <c r="K3" s="88"/>
      <c r="L3" s="88"/>
      <c r="M3" s="88"/>
      <c r="N3" s="88"/>
      <c r="O3" s="88"/>
      <c r="P3" s="88"/>
      <c r="Q3" s="89" t="s">
        <v>98</v>
      </c>
      <c r="R3" s="90"/>
      <c r="S3" s="90"/>
      <c r="T3" s="90"/>
      <c r="U3" s="90"/>
    </row>
    <row r="4" spans="4:8" ht="6.75" customHeight="1">
      <c r="D4" s="1"/>
      <c r="E4" s="1"/>
      <c r="F4" s="1"/>
      <c r="G4" s="1"/>
      <c r="H4" s="1"/>
    </row>
    <row r="5" spans="1:21" ht="21" customHeight="1">
      <c r="A5" s="64" t="s">
        <v>2</v>
      </c>
      <c r="B5" s="67" t="s">
        <v>3</v>
      </c>
      <c r="C5" s="70" t="s">
        <v>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1" t="s">
        <v>5</v>
      </c>
      <c r="U5" s="73" t="s">
        <v>6</v>
      </c>
    </row>
    <row r="6" spans="1:21" ht="21" customHeight="1">
      <c r="A6" s="65"/>
      <c r="B6" s="68"/>
      <c r="C6" s="49"/>
      <c r="D6" s="75" t="s">
        <v>7</v>
      </c>
      <c r="E6" s="75"/>
      <c r="F6" s="75"/>
      <c r="G6" s="75"/>
      <c r="H6" s="75"/>
      <c r="I6" s="75" t="s">
        <v>8</v>
      </c>
      <c r="J6" s="75"/>
      <c r="K6" s="75"/>
      <c r="L6" s="75" t="s">
        <v>9</v>
      </c>
      <c r="M6" s="75"/>
      <c r="N6" s="75"/>
      <c r="O6" s="75" t="s">
        <v>10</v>
      </c>
      <c r="P6" s="75"/>
      <c r="Q6" s="75"/>
      <c r="R6" s="75" t="s">
        <v>11</v>
      </c>
      <c r="S6" s="75"/>
      <c r="T6" s="71"/>
      <c r="U6" s="73"/>
    </row>
    <row r="7" spans="1:21" ht="21" customHeight="1" thickBot="1">
      <c r="A7" s="66"/>
      <c r="B7" s="69"/>
      <c r="C7" s="50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13</v>
      </c>
      <c r="J7" s="51" t="s">
        <v>14</v>
      </c>
      <c r="K7" s="51" t="s">
        <v>15</v>
      </c>
      <c r="L7" s="51" t="s">
        <v>13</v>
      </c>
      <c r="M7" s="51" t="s">
        <v>14</v>
      </c>
      <c r="N7" s="51" t="s">
        <v>15</v>
      </c>
      <c r="O7" s="51" t="s">
        <v>13</v>
      </c>
      <c r="P7" s="51" t="s">
        <v>14</v>
      </c>
      <c r="Q7" s="51" t="s">
        <v>15</v>
      </c>
      <c r="R7" s="51" t="s">
        <v>18</v>
      </c>
      <c r="S7" s="51" t="s">
        <v>19</v>
      </c>
      <c r="T7" s="72"/>
      <c r="U7" s="74"/>
    </row>
    <row r="8" spans="1:21" ht="13.5" thickTop="1">
      <c r="A8" s="52" t="str">
        <f>Studenti!J2</f>
        <v>32/17</v>
      </c>
      <c r="B8" s="53" t="str">
        <f>Studenti!K2</f>
        <v>Samardžić Vuk</v>
      </c>
      <c r="C8" s="54"/>
      <c r="D8" s="55">
        <v>5</v>
      </c>
      <c r="E8" s="55">
        <v>5</v>
      </c>
      <c r="F8" s="54"/>
      <c r="G8" s="54"/>
      <c r="H8" s="54"/>
      <c r="I8" s="56"/>
      <c r="J8" s="56"/>
      <c r="K8" s="56"/>
      <c r="L8" s="56"/>
      <c r="M8" s="56"/>
      <c r="N8" s="56"/>
      <c r="O8" s="56">
        <v>22</v>
      </c>
      <c r="P8" s="57">
        <v>18</v>
      </c>
      <c r="Q8" s="56"/>
      <c r="R8" s="54"/>
      <c r="S8" s="58">
        <v>10</v>
      </c>
      <c r="T8" s="54">
        <f aca="true" t="shared" si="0" ref="T8:T20">SUM(C8:Q8,MAX(R8,S8))</f>
        <v>60</v>
      </c>
      <c r="U8" s="54" t="str">
        <f aca="true" t="shared" si="1" ref="U8:U20">IF(T8&gt;89,"A",IF(T8&gt;79,"B",IF(T8&gt;65,"C",IF(T8&gt;55,"D",IF(T8&gt;44,"E","F")))))</f>
        <v>D</v>
      </c>
    </row>
    <row r="9" spans="1:21" ht="12.75">
      <c r="A9" s="52" t="str">
        <f>Studenti!J3</f>
        <v>37/17</v>
      </c>
      <c r="B9" s="53" t="str">
        <f>Studenti!K3</f>
        <v>Raspopović Tamara</v>
      </c>
      <c r="C9" s="58"/>
      <c r="D9" s="59">
        <v>5</v>
      </c>
      <c r="E9" s="59">
        <v>5</v>
      </c>
      <c r="F9" s="58"/>
      <c r="G9" s="58"/>
      <c r="H9" s="58"/>
      <c r="I9" s="60"/>
      <c r="J9" s="60"/>
      <c r="K9" s="60"/>
      <c r="L9" s="60"/>
      <c r="M9" s="60"/>
      <c r="N9" s="60"/>
      <c r="O9" s="61">
        <v>21</v>
      </c>
      <c r="P9" s="61">
        <v>18</v>
      </c>
      <c r="Q9" s="60"/>
      <c r="R9" s="58"/>
      <c r="S9" s="58">
        <v>10</v>
      </c>
      <c r="T9" s="54">
        <f t="shared" si="0"/>
        <v>59</v>
      </c>
      <c r="U9" s="54" t="str">
        <f t="shared" si="1"/>
        <v>D</v>
      </c>
    </row>
    <row r="10" spans="1:21" ht="12.75">
      <c r="A10" s="52" t="str">
        <f>Studenti!J4</f>
        <v>26/16</v>
      </c>
      <c r="B10" s="53" t="str">
        <f>Studenti!K4</f>
        <v>Gutić Dragana</v>
      </c>
      <c r="C10" s="58"/>
      <c r="D10" s="59">
        <v>5</v>
      </c>
      <c r="E10" s="59">
        <v>5</v>
      </c>
      <c r="F10" s="58"/>
      <c r="G10" s="58"/>
      <c r="H10" s="58"/>
      <c r="I10" s="60"/>
      <c r="J10" s="60"/>
      <c r="K10" s="60"/>
      <c r="L10" s="60"/>
      <c r="M10" s="60"/>
      <c r="N10" s="60"/>
      <c r="O10" s="61">
        <v>17</v>
      </c>
      <c r="P10" s="61">
        <v>18</v>
      </c>
      <c r="Q10" s="60"/>
      <c r="R10" s="58"/>
      <c r="S10" s="58">
        <v>12</v>
      </c>
      <c r="T10" s="54">
        <f t="shared" si="0"/>
        <v>57</v>
      </c>
      <c r="U10" s="54" t="str">
        <f t="shared" si="1"/>
        <v>D</v>
      </c>
    </row>
    <row r="11" spans="1:21" ht="12.75">
      <c r="A11" s="52" t="str">
        <f>Studenti!J5</f>
        <v>33/16</v>
      </c>
      <c r="B11" s="53" t="str">
        <f>Studenti!K5</f>
        <v>Šćepanović Svetlana</v>
      </c>
      <c r="C11" s="58"/>
      <c r="D11" s="59">
        <v>5</v>
      </c>
      <c r="E11" s="59">
        <v>5</v>
      </c>
      <c r="F11" s="58"/>
      <c r="G11" s="58"/>
      <c r="H11" s="58"/>
      <c r="I11" s="60"/>
      <c r="J11" s="60"/>
      <c r="K11" s="60"/>
      <c r="L11" s="60"/>
      <c r="M11" s="60"/>
      <c r="N11" s="60"/>
      <c r="O11" s="61">
        <v>16</v>
      </c>
      <c r="P11" s="61">
        <v>18</v>
      </c>
      <c r="Q11" s="60"/>
      <c r="R11" s="58"/>
      <c r="S11" s="58">
        <v>12</v>
      </c>
      <c r="T11" s="54">
        <f t="shared" si="0"/>
        <v>56</v>
      </c>
      <c r="U11" s="54" t="str">
        <f t="shared" si="1"/>
        <v>D</v>
      </c>
    </row>
    <row r="12" spans="1:21" ht="12.75">
      <c r="A12" s="52" t="str">
        <f>Studenti!J6</f>
        <v>37/16</v>
      </c>
      <c r="B12" s="53" t="str">
        <f>Studenti!K6</f>
        <v>Drašković Milica</v>
      </c>
      <c r="C12" s="58"/>
      <c r="D12" s="59">
        <v>5</v>
      </c>
      <c r="E12" s="59">
        <v>5</v>
      </c>
      <c r="F12" s="58"/>
      <c r="G12" s="58"/>
      <c r="H12" s="58"/>
      <c r="I12" s="60"/>
      <c r="J12" s="60"/>
      <c r="K12" s="60"/>
      <c r="L12" s="60"/>
      <c r="M12" s="60"/>
      <c r="N12" s="60"/>
      <c r="O12" s="61">
        <v>20</v>
      </c>
      <c r="P12" s="61">
        <v>18</v>
      </c>
      <c r="Q12" s="60"/>
      <c r="R12" s="58"/>
      <c r="S12" s="58">
        <v>18</v>
      </c>
      <c r="T12" s="54">
        <f t="shared" si="0"/>
        <v>66</v>
      </c>
      <c r="U12" s="54" t="str">
        <f t="shared" si="1"/>
        <v>C</v>
      </c>
    </row>
    <row r="13" spans="1:21" ht="12.75">
      <c r="A13" s="52" t="str">
        <f>Studenti!J7</f>
        <v>3/15</v>
      </c>
      <c r="B13" s="53" t="str">
        <f>Studenti!K7</f>
        <v>Đokić Vahida</v>
      </c>
      <c r="C13" s="58"/>
      <c r="D13" s="59">
        <v>5</v>
      </c>
      <c r="E13" s="59">
        <v>5</v>
      </c>
      <c r="F13" s="58"/>
      <c r="G13" s="58"/>
      <c r="H13" s="58"/>
      <c r="I13" s="60"/>
      <c r="J13" s="60"/>
      <c r="K13" s="60"/>
      <c r="L13" s="60"/>
      <c r="M13" s="60"/>
      <c r="N13" s="60"/>
      <c r="O13" s="61">
        <v>19</v>
      </c>
      <c r="P13" s="61">
        <v>18</v>
      </c>
      <c r="Q13" s="60"/>
      <c r="R13" s="58"/>
      <c r="S13" s="58">
        <v>10</v>
      </c>
      <c r="T13" s="54">
        <f t="shared" si="0"/>
        <v>57</v>
      </c>
      <c r="U13" s="54" t="str">
        <f t="shared" si="1"/>
        <v>D</v>
      </c>
    </row>
    <row r="14" spans="1:21" ht="12.75">
      <c r="A14" s="52" t="str">
        <f>Studenti!J8</f>
        <v>9/15</v>
      </c>
      <c r="B14" s="53" t="str">
        <f>Studenti!K8</f>
        <v>Milić Pavle</v>
      </c>
      <c r="C14" s="58"/>
      <c r="D14" s="59">
        <v>5</v>
      </c>
      <c r="E14" s="59">
        <v>5</v>
      </c>
      <c r="F14" s="58"/>
      <c r="G14" s="58"/>
      <c r="H14" s="58"/>
      <c r="I14" s="60"/>
      <c r="J14" s="60"/>
      <c r="K14" s="60"/>
      <c r="L14" s="60"/>
      <c r="M14" s="60"/>
      <c r="N14" s="60"/>
      <c r="O14" s="61">
        <v>18</v>
      </c>
      <c r="P14" s="61">
        <v>18</v>
      </c>
      <c r="Q14" s="60"/>
      <c r="R14" s="58"/>
      <c r="S14" s="58">
        <v>10</v>
      </c>
      <c r="T14" s="54">
        <f t="shared" si="0"/>
        <v>56</v>
      </c>
      <c r="U14" s="54" t="str">
        <f t="shared" si="1"/>
        <v>D</v>
      </c>
    </row>
    <row r="15" spans="1:21" ht="12.75">
      <c r="A15" s="52" t="str">
        <f>Studenti!J9</f>
        <v>11/15</v>
      </c>
      <c r="B15" s="53" t="str">
        <f>Studenti!K9</f>
        <v>Šofranac Danilo</v>
      </c>
      <c r="C15" s="58"/>
      <c r="D15" s="59">
        <v>5</v>
      </c>
      <c r="E15" s="59">
        <v>5</v>
      </c>
      <c r="F15" s="58"/>
      <c r="G15" s="58"/>
      <c r="H15" s="58"/>
      <c r="I15" s="60"/>
      <c r="J15" s="60"/>
      <c r="K15" s="60"/>
      <c r="L15" s="60"/>
      <c r="M15" s="60"/>
      <c r="N15" s="60"/>
      <c r="O15" s="61">
        <v>20</v>
      </c>
      <c r="P15" s="61">
        <v>18</v>
      </c>
      <c r="Q15" s="60"/>
      <c r="R15" s="58"/>
      <c r="S15" s="58">
        <v>10</v>
      </c>
      <c r="T15" s="54">
        <f t="shared" si="0"/>
        <v>58</v>
      </c>
      <c r="U15" s="54" t="str">
        <f t="shared" si="1"/>
        <v>D</v>
      </c>
    </row>
    <row r="16" spans="1:21" ht="12.75">
      <c r="A16" s="52" t="str">
        <f>Studenti!J10</f>
        <v>20/15</v>
      </c>
      <c r="B16" s="53" t="str">
        <f>Studenti!K10</f>
        <v>Šćekić Jovana</v>
      </c>
      <c r="C16" s="58"/>
      <c r="D16" s="59">
        <v>5</v>
      </c>
      <c r="E16" s="59">
        <v>5</v>
      </c>
      <c r="F16" s="58"/>
      <c r="G16" s="58"/>
      <c r="H16" s="58"/>
      <c r="I16" s="60"/>
      <c r="J16" s="60"/>
      <c r="K16" s="60"/>
      <c r="L16" s="60"/>
      <c r="M16" s="60"/>
      <c r="N16" s="60"/>
      <c r="O16" s="61">
        <v>19</v>
      </c>
      <c r="P16" s="61">
        <v>18</v>
      </c>
      <c r="Q16" s="60"/>
      <c r="R16" s="58"/>
      <c r="S16" s="58">
        <v>10</v>
      </c>
      <c r="T16" s="54">
        <f t="shared" si="0"/>
        <v>57</v>
      </c>
      <c r="U16" s="54" t="str">
        <f t="shared" si="1"/>
        <v>D</v>
      </c>
    </row>
    <row r="17" spans="1:21" ht="12.75">
      <c r="A17" s="52" t="str">
        <f>Studenti!J11</f>
        <v>21/15</v>
      </c>
      <c r="B17" s="53" t="str">
        <f>Studenti!K11</f>
        <v>Jovanović Luka</v>
      </c>
      <c r="C17" s="58"/>
      <c r="D17" s="59">
        <v>5</v>
      </c>
      <c r="E17" s="59">
        <v>5</v>
      </c>
      <c r="F17" s="58"/>
      <c r="G17" s="58"/>
      <c r="H17" s="58"/>
      <c r="I17" s="60"/>
      <c r="J17" s="60"/>
      <c r="K17" s="60"/>
      <c r="L17" s="60"/>
      <c r="M17" s="60"/>
      <c r="N17" s="60"/>
      <c r="O17" s="61">
        <v>16</v>
      </c>
      <c r="P17" s="61">
        <v>18</v>
      </c>
      <c r="Q17" s="60"/>
      <c r="R17" s="58"/>
      <c r="S17" s="58">
        <v>12</v>
      </c>
      <c r="T17" s="54">
        <f t="shared" si="0"/>
        <v>56</v>
      </c>
      <c r="U17" s="54" t="str">
        <f t="shared" si="1"/>
        <v>D</v>
      </c>
    </row>
    <row r="18" spans="1:21" ht="12.75">
      <c r="A18" s="52" t="str">
        <f>Studenti!J12</f>
        <v>24/15</v>
      </c>
      <c r="B18" s="53" t="str">
        <f>Studenti!K12</f>
        <v>Šćepović Anđela</v>
      </c>
      <c r="C18" s="58"/>
      <c r="D18" s="59">
        <v>5</v>
      </c>
      <c r="E18" s="59">
        <v>5</v>
      </c>
      <c r="F18" s="58"/>
      <c r="G18" s="58"/>
      <c r="H18" s="58"/>
      <c r="I18" s="60"/>
      <c r="J18" s="60"/>
      <c r="K18" s="60"/>
      <c r="L18" s="60"/>
      <c r="M18" s="60"/>
      <c r="N18" s="60"/>
      <c r="O18" s="61">
        <v>18</v>
      </c>
      <c r="P18" s="61">
        <v>18</v>
      </c>
      <c r="Q18" s="60"/>
      <c r="R18" s="58"/>
      <c r="S18" s="58">
        <v>12</v>
      </c>
      <c r="T18" s="54">
        <f t="shared" si="0"/>
        <v>58</v>
      </c>
      <c r="U18" s="54" t="str">
        <f t="shared" si="1"/>
        <v>D</v>
      </c>
    </row>
    <row r="19" spans="1:21" ht="12.75">
      <c r="A19" s="52" t="str">
        <f>Studenti!J13</f>
        <v>25/15</v>
      </c>
      <c r="B19" s="53" t="str">
        <f>Studenti!K13</f>
        <v>Vukčević Vuk</v>
      </c>
      <c r="C19" s="58"/>
      <c r="D19" s="59">
        <v>5</v>
      </c>
      <c r="E19" s="59">
        <v>5</v>
      </c>
      <c r="F19" s="58"/>
      <c r="G19" s="58"/>
      <c r="H19" s="58"/>
      <c r="I19" s="60"/>
      <c r="J19" s="60"/>
      <c r="K19" s="60"/>
      <c r="L19" s="60"/>
      <c r="M19" s="60"/>
      <c r="N19" s="60"/>
      <c r="O19" s="61">
        <v>18</v>
      </c>
      <c r="P19" s="61">
        <v>18</v>
      </c>
      <c r="Q19" s="60"/>
      <c r="R19" s="58"/>
      <c r="S19" s="58">
        <v>10</v>
      </c>
      <c r="T19" s="54">
        <f t="shared" si="0"/>
        <v>56</v>
      </c>
      <c r="U19" s="54" t="str">
        <f t="shared" si="1"/>
        <v>D</v>
      </c>
    </row>
    <row r="20" spans="1:21" ht="12.75">
      <c r="A20" s="52" t="str">
        <f>Studenti!J14</f>
        <v>28/15</v>
      </c>
      <c r="B20" s="53" t="str">
        <f>Studenti!K14</f>
        <v>Labudović Milovan</v>
      </c>
      <c r="C20" s="58"/>
      <c r="D20" s="59">
        <v>5</v>
      </c>
      <c r="E20" s="59">
        <v>5</v>
      </c>
      <c r="F20" s="58"/>
      <c r="G20" s="58"/>
      <c r="H20" s="58"/>
      <c r="I20" s="60"/>
      <c r="J20" s="60"/>
      <c r="K20" s="60"/>
      <c r="L20" s="60"/>
      <c r="M20" s="60"/>
      <c r="N20" s="60"/>
      <c r="O20" s="61">
        <v>17</v>
      </c>
      <c r="P20" s="61">
        <v>20</v>
      </c>
      <c r="Q20" s="60"/>
      <c r="R20" s="58"/>
      <c r="S20" s="58">
        <v>10</v>
      </c>
      <c r="T20" s="54">
        <f t="shared" si="0"/>
        <v>57</v>
      </c>
      <c r="U20" s="54" t="str">
        <f t="shared" si="1"/>
        <v>D</v>
      </c>
    </row>
    <row r="21" spans="1:21" ht="12.75">
      <c r="A21" s="52" t="str">
        <f>Studenti!J15</f>
        <v>30/15</v>
      </c>
      <c r="B21" s="53" t="str">
        <f>Studenti!K15</f>
        <v>Marković Ljiljana</v>
      </c>
      <c r="C21" s="58"/>
      <c r="D21" s="59">
        <v>5</v>
      </c>
      <c r="E21" s="59">
        <v>5</v>
      </c>
      <c r="F21" s="58"/>
      <c r="G21" s="58"/>
      <c r="H21" s="58"/>
      <c r="I21" s="60"/>
      <c r="J21" s="60"/>
      <c r="K21" s="60"/>
      <c r="L21" s="60"/>
      <c r="M21" s="60"/>
      <c r="N21" s="60"/>
      <c r="O21" s="61">
        <v>19</v>
      </c>
      <c r="P21" s="61">
        <v>21</v>
      </c>
      <c r="Q21" s="60"/>
      <c r="R21" s="58"/>
      <c r="S21" s="58">
        <v>40</v>
      </c>
      <c r="T21" s="54">
        <f aca="true" t="shared" si="2" ref="T21:T29">SUM(C21:Q21,MAX(R21,S21))</f>
        <v>90</v>
      </c>
      <c r="U21" s="54" t="str">
        <f aca="true" t="shared" si="3" ref="U21:U29">IF(T21&gt;89,"A",IF(T21&gt;79,"B",IF(T21&gt;65,"C",IF(T21&gt;55,"D",IF(T21&gt;44,"E","F")))))</f>
        <v>A</v>
      </c>
    </row>
    <row r="22" spans="1:21" ht="12.75">
      <c r="A22" s="52" t="str">
        <f>Studenti!J16</f>
        <v>32/15</v>
      </c>
      <c r="B22" s="53" t="str">
        <f>Studenti!K16</f>
        <v>Kićović Nikoleta</v>
      </c>
      <c r="C22" s="58"/>
      <c r="D22" s="59">
        <v>5</v>
      </c>
      <c r="E22" s="59">
        <v>5</v>
      </c>
      <c r="F22" s="58"/>
      <c r="G22" s="58"/>
      <c r="H22" s="58"/>
      <c r="I22" s="60"/>
      <c r="J22" s="60"/>
      <c r="K22" s="60"/>
      <c r="L22" s="60"/>
      <c r="M22" s="60"/>
      <c r="N22" s="60"/>
      <c r="O22" s="61">
        <v>19</v>
      </c>
      <c r="P22" s="61">
        <v>18</v>
      </c>
      <c r="Q22" s="60"/>
      <c r="R22" s="58"/>
      <c r="S22" s="58">
        <v>10</v>
      </c>
      <c r="T22" s="54">
        <f t="shared" si="2"/>
        <v>57</v>
      </c>
      <c r="U22" s="54" t="str">
        <f t="shared" si="3"/>
        <v>D</v>
      </c>
    </row>
    <row r="23" spans="1:21" ht="12.75">
      <c r="A23" s="52" t="str">
        <f>Studenti!J17</f>
        <v>1/14</v>
      </c>
      <c r="B23" s="53" t="str">
        <f>Studenti!K17</f>
        <v>Banović Igor</v>
      </c>
      <c r="C23" s="58"/>
      <c r="D23" s="59"/>
      <c r="E23" s="59"/>
      <c r="F23" s="58"/>
      <c r="G23" s="58"/>
      <c r="H23" s="58"/>
      <c r="I23" s="60"/>
      <c r="J23" s="60"/>
      <c r="K23" s="60"/>
      <c r="L23" s="60"/>
      <c r="M23" s="60"/>
      <c r="N23" s="60"/>
      <c r="O23" s="61"/>
      <c r="P23" s="61"/>
      <c r="Q23" s="60"/>
      <c r="R23" s="58"/>
      <c r="S23" s="58"/>
      <c r="T23" s="54">
        <f t="shared" si="2"/>
        <v>0</v>
      </c>
      <c r="U23" s="54" t="str">
        <f t="shared" si="3"/>
        <v>F</v>
      </c>
    </row>
    <row r="24" spans="1:21" ht="12.75">
      <c r="A24" s="52" t="str">
        <f>Studenti!J18</f>
        <v>9/14</v>
      </c>
      <c r="B24" s="53" t="str">
        <f>Studenti!K18</f>
        <v>Todorović Nenad</v>
      </c>
      <c r="C24" s="58"/>
      <c r="D24" s="59"/>
      <c r="E24" s="59"/>
      <c r="F24" s="58"/>
      <c r="G24" s="58"/>
      <c r="H24" s="58"/>
      <c r="I24" s="60"/>
      <c r="J24" s="60"/>
      <c r="K24" s="60"/>
      <c r="L24" s="60"/>
      <c r="M24" s="60"/>
      <c r="N24" s="60"/>
      <c r="O24" s="61">
        <v>19</v>
      </c>
      <c r="P24" s="61"/>
      <c r="Q24" s="60"/>
      <c r="R24" s="58"/>
      <c r="S24" s="58"/>
      <c r="T24" s="54">
        <f t="shared" si="2"/>
        <v>19</v>
      </c>
      <c r="U24" s="54" t="str">
        <f t="shared" si="3"/>
        <v>F</v>
      </c>
    </row>
    <row r="25" spans="1:21" ht="12.75">
      <c r="A25" s="52" t="str">
        <f>Studenti!J19</f>
        <v>13/14</v>
      </c>
      <c r="B25" s="53" t="str">
        <f>Studenti!K19</f>
        <v>Novčić Stefan</v>
      </c>
      <c r="C25" s="58"/>
      <c r="D25" s="59">
        <v>5</v>
      </c>
      <c r="E25" s="59">
        <v>5</v>
      </c>
      <c r="F25" s="58"/>
      <c r="G25" s="58"/>
      <c r="H25" s="58"/>
      <c r="I25" s="60"/>
      <c r="J25" s="60"/>
      <c r="K25" s="60"/>
      <c r="L25" s="60"/>
      <c r="M25" s="60"/>
      <c r="N25" s="60"/>
      <c r="O25" s="61">
        <v>19</v>
      </c>
      <c r="P25" s="61">
        <v>18</v>
      </c>
      <c r="Q25" s="60"/>
      <c r="R25" s="58"/>
      <c r="S25" s="58">
        <v>10</v>
      </c>
      <c r="T25" s="54">
        <f t="shared" si="2"/>
        <v>57</v>
      </c>
      <c r="U25" s="54" t="str">
        <f t="shared" si="3"/>
        <v>D</v>
      </c>
    </row>
    <row r="26" spans="1:21" ht="12.75">
      <c r="A26" s="52" t="str">
        <f>Studenti!J20</f>
        <v>20/14</v>
      </c>
      <c r="B26" s="53" t="str">
        <f>Studenti!K20</f>
        <v>Muminović Selmir</v>
      </c>
      <c r="C26" s="58"/>
      <c r="D26" s="59">
        <v>5</v>
      </c>
      <c r="E26" s="59">
        <v>5</v>
      </c>
      <c r="F26" s="58"/>
      <c r="G26" s="58"/>
      <c r="H26" s="58"/>
      <c r="I26" s="60"/>
      <c r="J26" s="60"/>
      <c r="K26" s="60"/>
      <c r="L26" s="60"/>
      <c r="M26" s="60"/>
      <c r="N26" s="60"/>
      <c r="O26" s="61">
        <v>17</v>
      </c>
      <c r="P26" s="61">
        <v>18</v>
      </c>
      <c r="Q26" s="60"/>
      <c r="R26" s="58"/>
      <c r="S26" s="58">
        <v>12</v>
      </c>
      <c r="T26" s="54">
        <f t="shared" si="2"/>
        <v>57</v>
      </c>
      <c r="U26" s="54" t="str">
        <f t="shared" si="3"/>
        <v>D</v>
      </c>
    </row>
    <row r="27" spans="1:21" ht="12.75">
      <c r="A27" s="52" t="str">
        <f>Studenti!J21</f>
        <v>36/14</v>
      </c>
      <c r="B27" s="53" t="str">
        <f>Studenti!K21</f>
        <v>Vuletić Dušan</v>
      </c>
      <c r="C27" s="58"/>
      <c r="D27" s="59">
        <v>5</v>
      </c>
      <c r="E27" s="59">
        <v>5</v>
      </c>
      <c r="F27" s="58"/>
      <c r="G27" s="58"/>
      <c r="H27" s="58"/>
      <c r="I27" s="60"/>
      <c r="J27" s="60"/>
      <c r="K27" s="60"/>
      <c r="L27" s="60"/>
      <c r="M27" s="60"/>
      <c r="N27" s="60"/>
      <c r="O27" s="61">
        <v>16</v>
      </c>
      <c r="P27" s="61">
        <v>18</v>
      </c>
      <c r="Q27" s="60"/>
      <c r="R27" s="58"/>
      <c r="S27" s="58">
        <v>12</v>
      </c>
      <c r="T27" s="54">
        <f t="shared" si="2"/>
        <v>56</v>
      </c>
      <c r="U27" s="54" t="str">
        <f t="shared" si="3"/>
        <v>D</v>
      </c>
    </row>
    <row r="28" spans="1:21" ht="12.75">
      <c r="A28" s="52" t="str">
        <f>Studenti!J22</f>
        <v>39/14</v>
      </c>
      <c r="B28" s="53" t="str">
        <f>Studenti!K22</f>
        <v>Đurković Momir</v>
      </c>
      <c r="C28" s="58"/>
      <c r="D28" s="59">
        <v>5</v>
      </c>
      <c r="E28" s="59">
        <v>5</v>
      </c>
      <c r="F28" s="58"/>
      <c r="G28" s="58"/>
      <c r="H28" s="58"/>
      <c r="I28" s="60"/>
      <c r="J28" s="60"/>
      <c r="K28" s="60"/>
      <c r="L28" s="60"/>
      <c r="M28" s="60"/>
      <c r="N28" s="60"/>
      <c r="O28" s="61">
        <v>18</v>
      </c>
      <c r="P28" s="61">
        <v>18</v>
      </c>
      <c r="Q28" s="60"/>
      <c r="R28" s="58"/>
      <c r="S28" s="58">
        <v>10</v>
      </c>
      <c r="T28" s="54">
        <f t="shared" si="2"/>
        <v>56</v>
      </c>
      <c r="U28" s="54" t="str">
        <f t="shared" si="3"/>
        <v>D</v>
      </c>
    </row>
    <row r="29" spans="1:21" ht="12.75">
      <c r="A29" s="52" t="str">
        <f>Studenti!J23</f>
        <v>10/13</v>
      </c>
      <c r="B29" s="53" t="str">
        <f>Studenti!K23</f>
        <v>Radović Rade</v>
      </c>
      <c r="C29" s="58"/>
      <c r="D29" s="59">
        <v>5</v>
      </c>
      <c r="E29" s="59">
        <v>5</v>
      </c>
      <c r="F29" s="58"/>
      <c r="G29" s="58"/>
      <c r="H29" s="58"/>
      <c r="I29" s="60"/>
      <c r="J29" s="60"/>
      <c r="K29" s="60"/>
      <c r="L29" s="60"/>
      <c r="M29" s="60"/>
      <c r="N29" s="60"/>
      <c r="O29" s="61">
        <v>18</v>
      </c>
      <c r="P29" s="61">
        <v>18</v>
      </c>
      <c r="Q29" s="60"/>
      <c r="R29" s="58"/>
      <c r="S29" s="58">
        <v>10</v>
      </c>
      <c r="T29" s="54">
        <f t="shared" si="2"/>
        <v>56</v>
      </c>
      <c r="U29" s="54" t="str">
        <f t="shared" si="3"/>
        <v>D</v>
      </c>
    </row>
    <row r="30" spans="1:21" ht="12.75">
      <c r="A30" s="52"/>
      <c r="B30" s="53"/>
      <c r="C30" s="58"/>
      <c r="D30" s="59"/>
      <c r="E30" s="59"/>
      <c r="F30" s="58"/>
      <c r="G30" s="58"/>
      <c r="H30" s="58"/>
      <c r="I30" s="60"/>
      <c r="J30" s="60"/>
      <c r="K30" s="60"/>
      <c r="L30" s="60"/>
      <c r="M30" s="60"/>
      <c r="N30" s="60"/>
      <c r="O30" s="61"/>
      <c r="P30" s="61"/>
      <c r="Q30" s="60"/>
      <c r="R30" s="58"/>
      <c r="S30" s="58"/>
      <c r="T30" s="58"/>
      <c r="U30" s="58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105" t="s">
        <v>21</v>
      </c>
      <c r="B1" s="105"/>
      <c r="C1" s="105"/>
      <c r="D1" s="105"/>
      <c r="E1" s="105"/>
      <c r="F1" s="3"/>
    </row>
    <row r="2" spans="1:6" ht="17.25" customHeight="1">
      <c r="A2" s="106" t="s">
        <v>81</v>
      </c>
      <c r="B2" s="106"/>
      <c r="C2" s="106"/>
      <c r="D2" s="106"/>
      <c r="E2" s="106"/>
      <c r="F2" s="106"/>
    </row>
    <row r="3" spans="1:6" ht="27" customHeight="1">
      <c r="A3" s="107" t="s">
        <v>76</v>
      </c>
      <c r="B3" s="107"/>
      <c r="C3" s="103" t="s">
        <v>71</v>
      </c>
      <c r="D3" s="103"/>
      <c r="E3" s="103"/>
      <c r="F3" s="103"/>
    </row>
    <row r="4" spans="1:6" ht="17.25" customHeight="1">
      <c r="A4" s="103" t="s">
        <v>45</v>
      </c>
      <c r="B4" s="103"/>
      <c r="C4" s="103"/>
      <c r="D4" s="103" t="s">
        <v>48</v>
      </c>
      <c r="E4" s="103"/>
      <c r="F4" s="103"/>
    </row>
    <row r="5" spans="1:6" ht="4.5" customHeight="1">
      <c r="A5" s="104"/>
      <c r="B5" s="104"/>
      <c r="C5" s="104"/>
      <c r="D5" s="104"/>
      <c r="E5" s="104"/>
      <c r="F5" s="104"/>
    </row>
    <row r="6" spans="1:6" s="6" customFormat="1" ht="25.5" customHeight="1">
      <c r="A6" s="93" t="s">
        <v>2</v>
      </c>
      <c r="B6" s="95" t="s">
        <v>22</v>
      </c>
      <c r="C6" s="96"/>
      <c r="D6" s="99" t="s">
        <v>23</v>
      </c>
      <c r="E6" s="100"/>
      <c r="F6" s="101" t="s">
        <v>24</v>
      </c>
    </row>
    <row r="7" spans="1:6" s="6" customFormat="1" ht="42" customHeight="1" thickBot="1">
      <c r="A7" s="94"/>
      <c r="B7" s="97"/>
      <c r="C7" s="98"/>
      <c r="D7" s="7" t="s">
        <v>25</v>
      </c>
      <c r="E7" s="8" t="s">
        <v>26</v>
      </c>
      <c r="F7" s="102"/>
    </row>
    <row r="8" spans="1:6" ht="16.5" thickTop="1">
      <c r="A8" s="31" t="str">
        <f>Poeni_D!A8</f>
        <v>32/17</v>
      </c>
      <c r="B8" s="91" t="str">
        <f>Poeni_D!B8</f>
        <v>Samardžić Vuk</v>
      </c>
      <c r="C8" s="92"/>
      <c r="D8" s="32">
        <f>SUM(Poeni_D!C8:Q8)</f>
        <v>50</v>
      </c>
      <c r="E8" s="33">
        <f>MAX(Poeni_D!R8,Poeni_D!S8)</f>
        <v>10</v>
      </c>
      <c r="F8" s="9" t="str">
        <f>Poeni_D!U8</f>
        <v>D</v>
      </c>
    </row>
    <row r="9" spans="1:6" ht="12.75" customHeight="1">
      <c r="A9" s="31" t="str">
        <f>Poeni_D!A9</f>
        <v>37/17</v>
      </c>
      <c r="B9" s="91" t="str">
        <f>Poeni_D!B9</f>
        <v>Raspopović Tamara</v>
      </c>
      <c r="C9" s="92"/>
      <c r="D9" s="32">
        <f>SUM(Poeni_D!C9:Q9)</f>
        <v>49</v>
      </c>
      <c r="E9" s="33">
        <f>MAX(Poeni_D!R9,Poeni_D!S9)</f>
        <v>10</v>
      </c>
      <c r="F9" s="9" t="str">
        <f>Poeni_D!U9</f>
        <v>D</v>
      </c>
    </row>
    <row r="10" spans="1:6" ht="12.75" customHeight="1">
      <c r="A10" s="31" t="str">
        <f>Poeni_D!A10</f>
        <v>26/16</v>
      </c>
      <c r="B10" s="91" t="str">
        <f>Poeni_D!B10</f>
        <v>Gutić Dragana</v>
      </c>
      <c r="C10" s="92"/>
      <c r="D10" s="32">
        <f>SUM(Poeni_D!C10:Q10)</f>
        <v>45</v>
      </c>
      <c r="E10" s="33">
        <f>MAX(Poeni_D!R10,Poeni_D!S10)</f>
        <v>12</v>
      </c>
      <c r="F10" s="9" t="str">
        <f>Poeni_D!U10</f>
        <v>D</v>
      </c>
    </row>
    <row r="11" spans="1:6" ht="12.75" customHeight="1">
      <c r="A11" s="31" t="str">
        <f>Poeni_D!A11</f>
        <v>33/16</v>
      </c>
      <c r="B11" s="91" t="str">
        <f>Poeni_D!B11</f>
        <v>Šćepanović Svetlana</v>
      </c>
      <c r="C11" s="92"/>
      <c r="D11" s="32">
        <f>SUM(Poeni_D!C11:Q11)</f>
        <v>44</v>
      </c>
      <c r="E11" s="33">
        <f>MAX(Poeni_D!R11,Poeni_D!S11)</f>
        <v>12</v>
      </c>
      <c r="F11" s="9" t="str">
        <f>Poeni_D!U11</f>
        <v>D</v>
      </c>
    </row>
    <row r="12" spans="1:6" ht="12.75" customHeight="1">
      <c r="A12" s="31" t="str">
        <f>Poeni_D!A12</f>
        <v>37/16</v>
      </c>
      <c r="B12" s="91" t="str">
        <f>Poeni_D!B12</f>
        <v>Drašković Milica</v>
      </c>
      <c r="C12" s="92"/>
      <c r="D12" s="32">
        <f>SUM(Poeni_D!C12:Q12)</f>
        <v>48</v>
      </c>
      <c r="E12" s="33">
        <f>MAX(Poeni_D!R12,Poeni_D!S12)</f>
        <v>18</v>
      </c>
      <c r="F12" s="9" t="str">
        <f>Poeni_D!U12</f>
        <v>C</v>
      </c>
    </row>
    <row r="13" spans="1:6" ht="12.75" customHeight="1">
      <c r="A13" s="31" t="str">
        <f>Poeni_D!A13</f>
        <v>3/15</v>
      </c>
      <c r="B13" s="91" t="str">
        <f>Poeni_D!B13</f>
        <v>Đokić Vahida</v>
      </c>
      <c r="C13" s="92"/>
      <c r="D13" s="32">
        <f>SUM(Poeni_D!C13:Q13)</f>
        <v>47</v>
      </c>
      <c r="E13" s="33">
        <f>MAX(Poeni_D!R13,Poeni_D!S13)</f>
        <v>10</v>
      </c>
      <c r="F13" s="9" t="str">
        <f>Poeni_D!U13</f>
        <v>D</v>
      </c>
    </row>
    <row r="14" spans="1:6" ht="12.75" customHeight="1">
      <c r="A14" s="31" t="str">
        <f>Poeni_D!A14</f>
        <v>9/15</v>
      </c>
      <c r="B14" s="91" t="str">
        <f>Poeni_D!B14</f>
        <v>Milić Pavle</v>
      </c>
      <c r="C14" s="92"/>
      <c r="D14" s="32">
        <f>SUM(Poeni_D!C14:Q14)</f>
        <v>46</v>
      </c>
      <c r="E14" s="33">
        <f>MAX(Poeni_D!R14,Poeni_D!S14)</f>
        <v>10</v>
      </c>
      <c r="F14" s="9" t="str">
        <f>Poeni_D!U14</f>
        <v>D</v>
      </c>
    </row>
    <row r="15" spans="1:6" ht="12.75" customHeight="1">
      <c r="A15" s="31" t="str">
        <f>Poeni_D!A15</f>
        <v>11/15</v>
      </c>
      <c r="B15" s="91" t="str">
        <f>Poeni_D!B15</f>
        <v>Šofranac Danilo</v>
      </c>
      <c r="C15" s="92"/>
      <c r="D15" s="32">
        <f>SUM(Poeni_D!C15:Q15)</f>
        <v>48</v>
      </c>
      <c r="E15" s="33">
        <f>MAX(Poeni_D!R15,Poeni_D!S15)</f>
        <v>10</v>
      </c>
      <c r="F15" s="9" t="str">
        <f>Poeni_D!U15</f>
        <v>D</v>
      </c>
    </row>
    <row r="16" spans="1:6" ht="12.75" customHeight="1">
      <c r="A16" s="31" t="str">
        <f>Poeni_D!A16</f>
        <v>20/15</v>
      </c>
      <c r="B16" s="91" t="str">
        <f>Poeni_D!B16</f>
        <v>Šćekić Jovana</v>
      </c>
      <c r="C16" s="92"/>
      <c r="D16" s="32">
        <f>SUM(Poeni_D!C16:Q16)</f>
        <v>47</v>
      </c>
      <c r="E16" s="33">
        <f>MAX(Poeni_D!R16,Poeni_D!S16)</f>
        <v>10</v>
      </c>
      <c r="F16" s="9" t="str">
        <f>Poeni_D!U16</f>
        <v>D</v>
      </c>
    </row>
    <row r="17" spans="1:6" ht="12.75" customHeight="1">
      <c r="A17" s="31" t="str">
        <f>Poeni_D!A17</f>
        <v>21/15</v>
      </c>
      <c r="B17" s="91" t="str">
        <f>Poeni_D!B17</f>
        <v>Jovanović Luka</v>
      </c>
      <c r="C17" s="92"/>
      <c r="D17" s="32">
        <f>SUM(Poeni_D!C17:Q17)</f>
        <v>44</v>
      </c>
      <c r="E17" s="33">
        <f>MAX(Poeni_D!R17,Poeni_D!S17)</f>
        <v>12</v>
      </c>
      <c r="F17" s="9" t="str">
        <f>Poeni_D!U17</f>
        <v>D</v>
      </c>
    </row>
    <row r="18" spans="1:6" ht="12.75" customHeight="1">
      <c r="A18" s="31" t="str">
        <f>Poeni_D!A18</f>
        <v>24/15</v>
      </c>
      <c r="B18" s="91" t="str">
        <f>Poeni_D!B18</f>
        <v>Šćepović Anđela</v>
      </c>
      <c r="C18" s="92"/>
      <c r="D18" s="32">
        <f>SUM(Poeni_D!C18:Q18)</f>
        <v>46</v>
      </c>
      <c r="E18" s="33">
        <f>MAX(Poeni_D!R18,Poeni_D!S18)</f>
        <v>12</v>
      </c>
      <c r="F18" s="9" t="str">
        <f>Poeni_D!U18</f>
        <v>D</v>
      </c>
    </row>
    <row r="19" spans="1:6" ht="12.75" customHeight="1">
      <c r="A19" s="31" t="str">
        <f>Poeni_D!A19</f>
        <v>25/15</v>
      </c>
      <c r="B19" s="91" t="str">
        <f>Poeni_D!B19</f>
        <v>Vukčević Vuk</v>
      </c>
      <c r="C19" s="92"/>
      <c r="D19" s="32">
        <f>SUM(Poeni_D!C19:Q19)</f>
        <v>46</v>
      </c>
      <c r="E19" s="33">
        <f>MAX(Poeni_D!R19,Poeni_D!S19)</f>
        <v>10</v>
      </c>
      <c r="F19" s="9" t="str">
        <f>Poeni_D!U19</f>
        <v>D</v>
      </c>
    </row>
    <row r="20" spans="1:6" ht="12.75" customHeight="1">
      <c r="A20" s="31" t="str">
        <f>Poeni_D!A20</f>
        <v>28/15</v>
      </c>
      <c r="B20" s="91" t="str">
        <f>Poeni_D!B20</f>
        <v>Labudović Milovan</v>
      </c>
      <c r="C20" s="92"/>
      <c r="D20" s="32">
        <f>SUM(Poeni_D!C20:Q20)</f>
        <v>47</v>
      </c>
      <c r="E20" s="33">
        <f>MAX(Poeni_D!R20,Poeni_D!S20)</f>
        <v>10</v>
      </c>
      <c r="F20" s="9" t="str">
        <f>Poeni_D!U20</f>
        <v>D</v>
      </c>
    </row>
    <row r="21" spans="1:6" ht="12.75" customHeight="1">
      <c r="A21" s="31" t="str">
        <f>Poeni_D!A21</f>
        <v>30/15</v>
      </c>
      <c r="B21" s="91" t="str">
        <f>Poeni_D!B21</f>
        <v>Marković Ljiljana</v>
      </c>
      <c r="C21" s="92"/>
      <c r="D21" s="32">
        <f>SUM(Poeni_D!C21:Q21)</f>
        <v>50</v>
      </c>
      <c r="E21" s="33">
        <f>MAX(Poeni_D!R21,Poeni_D!S21)</f>
        <v>40</v>
      </c>
      <c r="F21" s="9" t="str">
        <f>Poeni_D!U21</f>
        <v>A</v>
      </c>
    </row>
    <row r="22" spans="1:6" ht="12.75" customHeight="1">
      <c r="A22" s="31" t="str">
        <f>Poeni_D!A22</f>
        <v>32/15</v>
      </c>
      <c r="B22" s="91" t="str">
        <f>Poeni_D!B22</f>
        <v>Kićović Nikoleta</v>
      </c>
      <c r="C22" s="92"/>
      <c r="D22" s="32">
        <f>SUM(Poeni_D!C22:Q22)</f>
        <v>47</v>
      </c>
      <c r="E22" s="33">
        <f>MAX(Poeni_D!R22,Poeni_D!S22)</f>
        <v>10</v>
      </c>
      <c r="F22" s="9" t="str">
        <f>Poeni_D!U22</f>
        <v>D</v>
      </c>
    </row>
    <row r="23" spans="1:6" ht="12.75" customHeight="1">
      <c r="A23" s="31" t="str">
        <f>Poeni_D!A23</f>
        <v>1/14</v>
      </c>
      <c r="B23" s="91" t="str">
        <f>Poeni_D!B23</f>
        <v>Banović Igor</v>
      </c>
      <c r="C23" s="92"/>
      <c r="D23" s="32">
        <f>SUM(Poeni_D!C23:Q23)</f>
        <v>0</v>
      </c>
      <c r="E23" s="33">
        <f>MAX(Poeni_D!R23,Poeni_D!S23)</f>
        <v>0</v>
      </c>
      <c r="F23" s="9" t="str">
        <f>Poeni_D!U23</f>
        <v>F</v>
      </c>
    </row>
    <row r="24" spans="1:6" ht="12.75" customHeight="1">
      <c r="A24" s="31" t="str">
        <f>Poeni_D!A24</f>
        <v>9/14</v>
      </c>
      <c r="B24" s="91" t="str">
        <f>Poeni_D!B24</f>
        <v>Todorović Nenad</v>
      </c>
      <c r="C24" s="92"/>
      <c r="D24" s="32">
        <f>SUM(Poeni_D!C24:Q24)</f>
        <v>19</v>
      </c>
      <c r="E24" s="33">
        <f>MAX(Poeni_D!R24,Poeni_D!S24)</f>
        <v>0</v>
      </c>
      <c r="F24" s="9" t="str">
        <f>Poeni_D!U24</f>
        <v>F</v>
      </c>
    </row>
    <row r="25" spans="1:6" ht="12.75" customHeight="1">
      <c r="A25" s="31" t="str">
        <f>Poeni_D!A25</f>
        <v>13/14</v>
      </c>
      <c r="B25" s="91" t="str">
        <f>Poeni_D!B25</f>
        <v>Novčić Stefan</v>
      </c>
      <c r="C25" s="92"/>
      <c r="D25" s="32">
        <f>SUM(Poeni_D!C25:Q25)</f>
        <v>47</v>
      </c>
      <c r="E25" s="33">
        <f>MAX(Poeni_D!R25,Poeni_D!S25)</f>
        <v>10</v>
      </c>
      <c r="F25" s="9" t="str">
        <f>Poeni_D!U25</f>
        <v>D</v>
      </c>
    </row>
    <row r="26" spans="1:6" ht="12.75" customHeight="1">
      <c r="A26" s="31" t="str">
        <f>Poeni_D!A26</f>
        <v>20/14</v>
      </c>
      <c r="B26" s="91" t="str">
        <f>Poeni_D!B26</f>
        <v>Muminović Selmir</v>
      </c>
      <c r="C26" s="92"/>
      <c r="D26" s="32">
        <f>SUM(Poeni_D!C26:Q26)</f>
        <v>45</v>
      </c>
      <c r="E26" s="33">
        <f>MAX(Poeni_D!R26,Poeni_D!S26)</f>
        <v>12</v>
      </c>
      <c r="F26" s="9" t="str">
        <f>Poeni_D!U26</f>
        <v>D</v>
      </c>
    </row>
    <row r="27" spans="1:6" ht="12.75" customHeight="1">
      <c r="A27" s="31" t="str">
        <f>Poeni_D!A27</f>
        <v>36/14</v>
      </c>
      <c r="B27" s="91" t="str">
        <f>Poeni_D!B27</f>
        <v>Vuletić Dušan</v>
      </c>
      <c r="C27" s="92"/>
      <c r="D27" s="32">
        <f>SUM(Poeni_D!C27:Q27)</f>
        <v>44</v>
      </c>
      <c r="E27" s="33">
        <f>MAX(Poeni_D!R27,Poeni_D!S27)</f>
        <v>12</v>
      </c>
      <c r="F27" s="9" t="str">
        <f>Poeni_D!U27</f>
        <v>D</v>
      </c>
    </row>
    <row r="28" spans="1:6" ht="12.75" customHeight="1">
      <c r="A28" s="31" t="str">
        <f>Poeni_D!A28</f>
        <v>39/14</v>
      </c>
      <c r="B28" s="91" t="str">
        <f>Poeni_D!B28</f>
        <v>Đurković Momir</v>
      </c>
      <c r="C28" s="92"/>
      <c r="D28" s="32">
        <f>SUM(Poeni_D!C28:Q28)</f>
        <v>46</v>
      </c>
      <c r="E28" s="33">
        <f>MAX(Poeni_D!R28,Poeni_D!S28)</f>
        <v>10</v>
      </c>
      <c r="F28" s="9" t="str">
        <f>Poeni_D!U28</f>
        <v>D</v>
      </c>
    </row>
    <row r="29" spans="1:6" ht="12.75" customHeight="1">
      <c r="A29" s="31" t="str">
        <f>Poeni_D!A29</f>
        <v>10/13</v>
      </c>
      <c r="B29" s="91" t="str">
        <f>Poeni_D!B29</f>
        <v>Radović Rade</v>
      </c>
      <c r="C29" s="92"/>
      <c r="D29" s="32">
        <f>SUM(Poeni_D!C29:Q29)</f>
        <v>46</v>
      </c>
      <c r="E29" s="33">
        <f>MAX(Poeni_D!R29,Poeni_D!S29)</f>
        <v>10</v>
      </c>
      <c r="F29" s="9" t="str">
        <f>Poeni_D!U29</f>
        <v>D</v>
      </c>
    </row>
    <row r="30" spans="1:6" ht="12.75">
      <c r="A30" s="10"/>
      <c r="B30" s="91"/>
      <c r="C30" s="92"/>
      <c r="D30" s="11"/>
      <c r="E30" s="11"/>
      <c r="F30" s="12"/>
    </row>
    <row r="31" spans="2:3" ht="15.75">
      <c r="B31" s="13"/>
      <c r="C31" s="13"/>
    </row>
    <row r="32" spans="1:4" ht="15.75">
      <c r="A32" s="29" t="s">
        <v>43</v>
      </c>
      <c r="B32" s="13"/>
      <c r="C32" s="13"/>
      <c r="D32" s="2" t="s">
        <v>42</v>
      </c>
    </row>
    <row r="33" spans="2:3" ht="15.75">
      <c r="B33" s="13"/>
      <c r="C33" s="13"/>
    </row>
    <row r="34" spans="2:3" ht="15.75">
      <c r="B34" s="13"/>
      <c r="C34" s="13"/>
    </row>
    <row r="35" spans="2:3" ht="15.75">
      <c r="B35" s="13"/>
      <c r="C35" s="13"/>
    </row>
    <row r="36" spans="2:3" ht="15.75">
      <c r="B36" s="13"/>
      <c r="C36" s="13"/>
    </row>
    <row r="37" spans="2:3" ht="15.75">
      <c r="B37" s="13"/>
      <c r="C37" s="13"/>
    </row>
    <row r="38" spans="2:3" ht="15.75">
      <c r="B38" s="13"/>
      <c r="C38" s="13"/>
    </row>
    <row r="39" spans="2:3" ht="15.75">
      <c r="B39" s="13"/>
      <c r="C39" s="13"/>
    </row>
    <row r="40" spans="2:3" ht="15.75">
      <c r="B40" s="13"/>
      <c r="C40" s="13"/>
    </row>
    <row r="41" spans="2:3" ht="15.75">
      <c r="B41" s="13"/>
      <c r="C41" s="13"/>
    </row>
    <row r="42" spans="2:3" ht="15.75">
      <c r="B42" s="13"/>
      <c r="C42" s="13"/>
    </row>
    <row r="43" spans="2:3" ht="15.75">
      <c r="B43" s="13"/>
      <c r="C43" s="13"/>
    </row>
    <row r="44" spans="2:3" ht="15.75">
      <c r="B44" s="13"/>
      <c r="C44" s="13"/>
    </row>
    <row r="45" spans="2:3" ht="15.75">
      <c r="B45" s="13"/>
      <c r="C45" s="13"/>
    </row>
    <row r="46" spans="2:3" ht="15.75">
      <c r="B46" s="13"/>
      <c r="C46" s="13"/>
    </row>
    <row r="47" spans="2:3" ht="15.75">
      <c r="B47" s="13"/>
      <c r="C47" s="13"/>
    </row>
    <row r="48" spans="2:3" ht="15.75">
      <c r="B48" s="13"/>
      <c r="C48" s="13"/>
    </row>
    <row r="49" spans="2:3" ht="15.75">
      <c r="B49" s="13"/>
      <c r="C49" s="13"/>
    </row>
    <row r="50" spans="2:3" ht="15.75">
      <c r="B50" s="13"/>
      <c r="C50" s="13"/>
    </row>
    <row r="51" spans="2:3" ht="15.75">
      <c r="B51" s="13"/>
      <c r="C51" s="13"/>
    </row>
    <row r="52" spans="2:3" ht="15.75">
      <c r="B52" s="13"/>
      <c r="C52" s="13"/>
    </row>
    <row r="53" spans="2:3" ht="15.75">
      <c r="B53" s="13"/>
      <c r="C53" s="13"/>
    </row>
    <row r="54" spans="2:3" ht="15.75">
      <c r="B54" s="13"/>
      <c r="C54" s="13"/>
    </row>
    <row r="55" spans="2:3" ht="15.75">
      <c r="B55" s="13"/>
      <c r="C55" s="13"/>
    </row>
    <row r="56" spans="2:3" ht="15.75">
      <c r="B56" s="13"/>
      <c r="C56" s="13"/>
    </row>
    <row r="57" spans="2:3" ht="15.75">
      <c r="B57" s="13"/>
      <c r="C57" s="13"/>
    </row>
    <row r="58" spans="2:3" ht="15.75">
      <c r="B58" s="13"/>
      <c r="C58" s="13"/>
    </row>
    <row r="59" spans="2:3" ht="15.75">
      <c r="B59" s="13"/>
      <c r="C59" s="13"/>
    </row>
    <row r="60" spans="2:3" ht="15.75">
      <c r="B60" s="13"/>
      <c r="C60" s="13"/>
    </row>
    <row r="61" spans="2:3" ht="15.75">
      <c r="B61" s="13"/>
      <c r="C61" s="13"/>
    </row>
    <row r="62" spans="2:3" ht="15.75">
      <c r="B62" s="13"/>
      <c r="C62" s="13"/>
    </row>
    <row r="63" spans="2:3" ht="15.75">
      <c r="B63" s="13"/>
      <c r="C63" s="13"/>
    </row>
    <row r="64" spans="2:3" ht="15.75">
      <c r="B64" s="13"/>
      <c r="C64" s="13"/>
    </row>
    <row r="65" spans="2:3" ht="15.75">
      <c r="B65" s="13"/>
      <c r="C65" s="13"/>
    </row>
    <row r="66" spans="2:3" ht="15.75">
      <c r="B66" s="13"/>
      <c r="C66" s="13"/>
    </row>
    <row r="67" spans="2:3" ht="15.75">
      <c r="B67" s="13"/>
      <c r="C67" s="13"/>
    </row>
    <row r="68" spans="2:3" ht="15.75">
      <c r="B68" s="13"/>
      <c r="C68" s="13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3"/>
      <c r="C71" s="13"/>
    </row>
    <row r="72" spans="2:3" ht="15.75">
      <c r="B72" s="13"/>
      <c r="C72" s="13"/>
    </row>
    <row r="73" spans="2:3" ht="15.75">
      <c r="B73" s="13"/>
      <c r="C73" s="13"/>
    </row>
    <row r="74" spans="2:3" ht="15.75">
      <c r="B74" s="13"/>
      <c r="C74" s="13"/>
    </row>
    <row r="75" spans="2:3" ht="15.75">
      <c r="B75" s="13"/>
      <c r="C75" s="13"/>
    </row>
    <row r="76" spans="2:3" ht="15.75">
      <c r="B76" s="13"/>
      <c r="C76" s="13"/>
    </row>
    <row r="77" spans="2:3" ht="15.75">
      <c r="B77" s="13"/>
      <c r="C77" s="13"/>
    </row>
    <row r="78" spans="2:3" ht="15.75">
      <c r="B78" s="13"/>
      <c r="C78" s="13"/>
    </row>
  </sheetData>
  <sheetProtection/>
  <mergeCells count="35">
    <mergeCell ref="A4:C4"/>
    <mergeCell ref="D4:F4"/>
    <mergeCell ref="A5:C5"/>
    <mergeCell ref="D5:F5"/>
    <mergeCell ref="A1:E1"/>
    <mergeCell ref="A2:F2"/>
    <mergeCell ref="A3:B3"/>
    <mergeCell ref="C3:F3"/>
    <mergeCell ref="B27:C27"/>
    <mergeCell ref="B28:C28"/>
    <mergeCell ref="F6:F7"/>
    <mergeCell ref="B20:C20"/>
    <mergeCell ref="B8:C8"/>
    <mergeCell ref="B10:C10"/>
    <mergeCell ref="B11:C11"/>
    <mergeCell ref="B12:C12"/>
    <mergeCell ref="B17:C17"/>
    <mergeCell ref="B19:C19"/>
    <mergeCell ref="A6:A7"/>
    <mergeCell ref="B6:C7"/>
    <mergeCell ref="D6:E6"/>
    <mergeCell ref="B13:C13"/>
    <mergeCell ref="B9:C9"/>
    <mergeCell ref="B25:C25"/>
    <mergeCell ref="B21:C21"/>
    <mergeCell ref="B29:C29"/>
    <mergeCell ref="B14:C14"/>
    <mergeCell ref="B30:C30"/>
    <mergeCell ref="B15:C15"/>
    <mergeCell ref="B16:C16"/>
    <mergeCell ref="B18:C18"/>
    <mergeCell ref="B22:C22"/>
    <mergeCell ref="B23:C23"/>
    <mergeCell ref="B24:C24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2.5" customHeight="1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6.5" customHeight="1">
      <c r="A6" s="128" t="s">
        <v>83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18.75" customHeight="1">
      <c r="A7" s="128" t="str">
        <f>CONCATENATE("Semestar:  V(peti), akademska ",Studenti!N2," godina")</f>
        <v>Semestar:  V(peti), akademska 2017/18 godina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10" spans="1:19" ht="24" customHeight="1">
      <c r="A10" s="117" t="s">
        <v>28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ht="15">
      <c r="A11" s="118" t="s">
        <v>78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5">
      <c r="A12" s="118" t="str">
        <f>CONCATENATE("po završetku zimskog semestra akademske ",Studenti!N2," godine")</f>
        <v>po završetku zimskog semestra akademske 2017/18 godine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13.5" thickBot="1"/>
    <row r="15" spans="1:19" ht="24.75" customHeight="1" thickTop="1">
      <c r="A15" s="130" t="s">
        <v>29</v>
      </c>
      <c r="B15" s="114" t="s">
        <v>30</v>
      </c>
      <c r="C15" s="134" t="s">
        <v>31</v>
      </c>
      <c r="D15" s="119" t="s">
        <v>32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119" t="s">
        <v>0</v>
      </c>
      <c r="Q15" s="120"/>
      <c r="R15" s="120"/>
      <c r="S15" s="133"/>
    </row>
    <row r="16" spans="1:19" ht="15.75" customHeight="1">
      <c r="A16" s="131"/>
      <c r="B16" s="115"/>
      <c r="C16" s="135"/>
      <c r="D16" s="126" t="s">
        <v>33</v>
      </c>
      <c r="E16" s="113"/>
      <c r="F16" s="112" t="s">
        <v>34</v>
      </c>
      <c r="G16" s="113"/>
      <c r="H16" s="112" t="s">
        <v>35</v>
      </c>
      <c r="I16" s="113"/>
      <c r="J16" s="112" t="s">
        <v>36</v>
      </c>
      <c r="K16" s="113"/>
      <c r="L16" s="112" t="s">
        <v>37</v>
      </c>
      <c r="M16" s="113"/>
      <c r="N16" s="112" t="s">
        <v>38</v>
      </c>
      <c r="O16" s="123"/>
      <c r="P16" s="124" t="s">
        <v>39</v>
      </c>
      <c r="Q16" s="125"/>
      <c r="R16" s="124" t="s">
        <v>40</v>
      </c>
      <c r="S16" s="129"/>
    </row>
    <row r="17" spans="1:19" ht="23.25" customHeight="1" thickBot="1">
      <c r="A17" s="132"/>
      <c r="B17" s="116"/>
      <c r="C17" s="136"/>
      <c r="D17" s="14" t="s">
        <v>29</v>
      </c>
      <c r="E17" s="14" t="s">
        <v>41</v>
      </c>
      <c r="F17" s="14" t="s">
        <v>29</v>
      </c>
      <c r="G17" s="14" t="s">
        <v>41</v>
      </c>
      <c r="H17" s="14" t="s">
        <v>29</v>
      </c>
      <c r="I17" s="14" t="s">
        <v>41</v>
      </c>
      <c r="J17" s="14" t="s">
        <v>29</v>
      </c>
      <c r="K17" s="14" t="s">
        <v>41</v>
      </c>
      <c r="L17" s="14" t="s">
        <v>29</v>
      </c>
      <c r="M17" s="14" t="s">
        <v>41</v>
      </c>
      <c r="N17" s="14" t="s">
        <v>29</v>
      </c>
      <c r="O17" s="15" t="s">
        <v>41</v>
      </c>
      <c r="P17" s="14" t="s">
        <v>29</v>
      </c>
      <c r="Q17" s="15" t="s">
        <v>41</v>
      </c>
      <c r="R17" s="14" t="s">
        <v>29</v>
      </c>
      <c r="S17" s="16" t="s">
        <v>41</v>
      </c>
    </row>
    <row r="18" spans="1:19" ht="16.5" thickTop="1">
      <c r="A18" s="17">
        <v>1</v>
      </c>
      <c r="B18" s="18" t="s">
        <v>46</v>
      </c>
      <c r="C18" s="19">
        <f>COUNTIF(Poeni_D!T8:T30,"&gt;0")</f>
        <v>21</v>
      </c>
      <c r="D18" s="20">
        <f>COUNTIF(Poeni_D!$U8:$U30,"A")</f>
        <v>1</v>
      </c>
      <c r="E18" s="20">
        <f>D18*100/$C18</f>
        <v>4.761904761904762</v>
      </c>
      <c r="F18" s="20">
        <f>COUNTIF(Poeni_D!$U8:$U30,"B")</f>
        <v>0</v>
      </c>
      <c r="G18" s="20">
        <f>F18*100/$C18</f>
        <v>0</v>
      </c>
      <c r="H18" s="20">
        <f>COUNTIF(Poeni_D!$U8:$U30,"C")</f>
        <v>1</v>
      </c>
      <c r="I18" s="20">
        <f>H18*100/$C18</f>
        <v>4.761904761904762</v>
      </c>
      <c r="J18" s="20">
        <f>COUNTIF(Poeni_D!$U8:$U30,"D")</f>
        <v>18</v>
      </c>
      <c r="K18" s="20">
        <f>J18*100/$C18</f>
        <v>85.71428571428571</v>
      </c>
      <c r="L18" s="20">
        <f>COUNTIF(Poeni_D!$U8:$U30,"E")</f>
        <v>0</v>
      </c>
      <c r="M18" s="20">
        <f>L18*100/$C18</f>
        <v>0</v>
      </c>
      <c r="N18" s="20">
        <f>C18-P18</f>
        <v>1</v>
      </c>
      <c r="O18" s="20">
        <f>N18*100/$C18</f>
        <v>4.761904761904762</v>
      </c>
      <c r="P18" s="20">
        <f>SUM(D18,F18,H18,J18,L18)</f>
        <v>20</v>
      </c>
      <c r="Q18" s="19">
        <f>P18*100/($P18+$R18)</f>
        <v>90.9090909090909</v>
      </c>
      <c r="R18" s="20">
        <f>COUNTIF(Poeni_D!$U8:$U30,"F")</f>
        <v>2</v>
      </c>
      <c r="S18" s="19">
        <f>R18*100/($P18+$R18)</f>
        <v>9.090909090909092</v>
      </c>
    </row>
    <row r="19" spans="1:19" ht="15.75">
      <c r="A19" s="17">
        <v>2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19"/>
      <c r="R19" s="20"/>
      <c r="S19" s="21"/>
    </row>
    <row r="20" spans="1:19" ht="15.75">
      <c r="A20" s="17">
        <v>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0"/>
      <c r="Q20" s="19"/>
      <c r="R20" s="20"/>
      <c r="S20" s="21"/>
    </row>
    <row r="21" spans="1:19" ht="15.75">
      <c r="A21" s="17">
        <v>4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0"/>
      <c r="Q21" s="19"/>
      <c r="R21" s="20"/>
      <c r="S21" s="21"/>
    </row>
    <row r="22" spans="1:19" ht="16.5" thickBot="1">
      <c r="A22" s="22">
        <v>5</v>
      </c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5"/>
      <c r="R22" s="14"/>
      <c r="S22" s="16"/>
    </row>
    <row r="23" spans="1:19" ht="16.5" thickTop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5" spans="1:17" ht="12.75">
      <c r="A25" s="108" t="s">
        <v>161</v>
      </c>
      <c r="B25" s="109"/>
      <c r="D25" s="110" t="s">
        <v>79</v>
      </c>
      <c r="E25" s="110"/>
      <c r="F25" s="110"/>
      <c r="G25" s="110"/>
      <c r="H25" s="110"/>
      <c r="I25" s="110"/>
      <c r="N25" s="111" t="s">
        <v>80</v>
      </c>
      <c r="O25" s="111"/>
      <c r="P25" s="111"/>
      <c r="Q25" s="111"/>
    </row>
    <row r="27" spans="4:18" ht="15">
      <c r="D27" s="118" t="s">
        <v>111</v>
      </c>
      <c r="E27" s="118"/>
      <c r="F27" s="118"/>
      <c r="G27" s="118"/>
      <c r="H27" s="118"/>
      <c r="I27" s="118"/>
      <c r="J27" s="118"/>
      <c r="L27" s="45"/>
      <c r="M27" s="122" t="s">
        <v>110</v>
      </c>
      <c r="N27" s="122"/>
      <c r="O27" s="122"/>
      <c r="P27" s="122"/>
      <c r="Q27" s="122"/>
      <c r="R27" s="122"/>
    </row>
  </sheetData>
  <sheetProtection/>
  <mergeCells count="25">
    <mergeCell ref="A7:S7"/>
    <mergeCell ref="P15:S15"/>
    <mergeCell ref="J16:K16"/>
    <mergeCell ref="L16:M16"/>
    <mergeCell ref="C15:C17"/>
    <mergeCell ref="M27:R27"/>
    <mergeCell ref="N16:O16"/>
    <mergeCell ref="P16:Q16"/>
    <mergeCell ref="D27:J27"/>
    <mergeCell ref="D16:E16"/>
    <mergeCell ref="A2:S2"/>
    <mergeCell ref="A3:S3"/>
    <mergeCell ref="A6:S6"/>
    <mergeCell ref="R16:S16"/>
    <mergeCell ref="A15:A17"/>
    <mergeCell ref="A25:B25"/>
    <mergeCell ref="D25:I25"/>
    <mergeCell ref="N25:Q25"/>
    <mergeCell ref="F16:G16"/>
    <mergeCell ref="B15:B17"/>
    <mergeCell ref="A10:S10"/>
    <mergeCell ref="A11:S11"/>
    <mergeCell ref="A12:S12"/>
    <mergeCell ref="H16:I16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4">
      <selection activeCell="H29" sqref="H29"/>
    </sheetView>
  </sheetViews>
  <sheetFormatPr defaultColWidth="9.140625" defaultRowHeight="12.75"/>
  <cols>
    <col min="2" max="2" width="7.28125" style="0" customWidth="1"/>
    <col min="3" max="3" width="22.7109375" style="0" customWidth="1"/>
  </cols>
  <sheetData>
    <row r="6" ht="12.75">
      <c r="C6" t="s">
        <v>75</v>
      </c>
    </row>
    <row r="7" ht="12.75">
      <c r="C7" t="str">
        <f>CONCATENATE("smjer: D ; sk. ",Studenti!N2)</f>
        <v>smjer: D ; sk. 2017/18</v>
      </c>
    </row>
    <row r="8" spans="2:4" ht="12.75">
      <c r="B8" s="30" t="str">
        <f>Poeni_D!A8</f>
        <v>32/17</v>
      </c>
      <c r="C8" s="30" t="str">
        <f>Poeni_D!B8</f>
        <v>Samardžić Vuk</v>
      </c>
      <c r="D8" s="34" t="str">
        <f>Poeni_D!U8</f>
        <v>D</v>
      </c>
    </row>
    <row r="9" spans="2:4" ht="12.75">
      <c r="B9" s="30" t="str">
        <f>Poeni_D!A9</f>
        <v>37/17</v>
      </c>
      <c r="C9" s="30" t="str">
        <f>Poeni_D!B9</f>
        <v>Raspopović Tamara</v>
      </c>
      <c r="D9" s="34" t="str">
        <f>Poeni_D!U9</f>
        <v>D</v>
      </c>
    </row>
    <row r="10" spans="2:4" ht="12.75">
      <c r="B10" s="30" t="str">
        <f>Poeni_D!A10</f>
        <v>26/16</v>
      </c>
      <c r="C10" s="30" t="str">
        <f>Poeni_D!B10</f>
        <v>Gutić Dragana</v>
      </c>
      <c r="D10" s="34" t="str">
        <f>Poeni_D!U10</f>
        <v>D</v>
      </c>
    </row>
    <row r="11" spans="2:4" ht="12.75">
      <c r="B11" s="30" t="str">
        <f>Poeni_D!A11</f>
        <v>33/16</v>
      </c>
      <c r="C11" s="30" t="str">
        <f>Poeni_D!B11</f>
        <v>Šćepanović Svetlana</v>
      </c>
      <c r="D11" s="34" t="str">
        <f>Poeni_D!U11</f>
        <v>D</v>
      </c>
    </row>
    <row r="12" spans="2:4" ht="12.75">
      <c r="B12" s="30" t="str">
        <f>Poeni_D!A12</f>
        <v>37/16</v>
      </c>
      <c r="C12" s="30" t="str">
        <f>Poeni_D!B12</f>
        <v>Drašković Milica</v>
      </c>
      <c r="D12" s="34" t="str">
        <f>Poeni_D!U12</f>
        <v>C</v>
      </c>
    </row>
    <row r="13" spans="2:4" ht="12.75">
      <c r="B13" s="30" t="str">
        <f>Poeni_D!A13</f>
        <v>3/15</v>
      </c>
      <c r="C13" s="30" t="str">
        <f>Poeni_D!B13</f>
        <v>Đokić Vahida</v>
      </c>
      <c r="D13" s="34" t="str">
        <f>Poeni_D!U13</f>
        <v>D</v>
      </c>
    </row>
    <row r="14" spans="2:4" ht="12.75">
      <c r="B14" s="30" t="str">
        <f>Poeni_D!A14</f>
        <v>9/15</v>
      </c>
      <c r="C14" s="30" t="str">
        <f>Poeni_D!B14</f>
        <v>Milić Pavle</v>
      </c>
      <c r="D14" s="34" t="str">
        <f>Poeni_D!U14</f>
        <v>D</v>
      </c>
    </row>
    <row r="15" spans="2:4" ht="12.75">
      <c r="B15" s="30" t="str">
        <f>Poeni_D!A15</f>
        <v>11/15</v>
      </c>
      <c r="C15" s="30" t="str">
        <f>Poeni_D!B15</f>
        <v>Šofranac Danilo</v>
      </c>
      <c r="D15" s="34" t="str">
        <f>Poeni_D!U15</f>
        <v>D</v>
      </c>
    </row>
    <row r="16" spans="2:4" ht="12.75">
      <c r="B16" s="30" t="str">
        <f>Poeni_D!A16</f>
        <v>20/15</v>
      </c>
      <c r="C16" s="30" t="str">
        <f>Poeni_D!B16</f>
        <v>Šćekić Jovana</v>
      </c>
      <c r="D16" s="34" t="str">
        <f>Poeni_D!U16</f>
        <v>D</v>
      </c>
    </row>
    <row r="17" spans="2:4" ht="12.75">
      <c r="B17" s="30" t="str">
        <f>Poeni_D!A17</f>
        <v>21/15</v>
      </c>
      <c r="C17" s="30" t="str">
        <f>Poeni_D!B17</f>
        <v>Jovanović Luka</v>
      </c>
      <c r="D17" s="34" t="str">
        <f>Poeni_D!U17</f>
        <v>D</v>
      </c>
    </row>
    <row r="18" spans="2:4" ht="12.75">
      <c r="B18" s="30" t="str">
        <f>Poeni_D!A18</f>
        <v>24/15</v>
      </c>
      <c r="C18" s="30" t="str">
        <f>Poeni_D!B18</f>
        <v>Šćepović Anđela</v>
      </c>
      <c r="D18" s="34" t="str">
        <f>Poeni_D!U18</f>
        <v>D</v>
      </c>
    </row>
    <row r="19" spans="2:4" ht="12.75">
      <c r="B19" s="30" t="str">
        <f>Poeni_D!A19</f>
        <v>25/15</v>
      </c>
      <c r="C19" s="30" t="str">
        <f>Poeni_D!B19</f>
        <v>Vukčević Vuk</v>
      </c>
      <c r="D19" s="34" t="str">
        <f>Poeni_D!U19</f>
        <v>D</v>
      </c>
    </row>
    <row r="20" spans="2:4" ht="12.75">
      <c r="B20" s="30" t="str">
        <f>Poeni_D!A20</f>
        <v>28/15</v>
      </c>
      <c r="C20" s="30" t="str">
        <f>Poeni_D!B20</f>
        <v>Labudović Milovan</v>
      </c>
      <c r="D20" s="34" t="str">
        <f>Poeni_D!U20</f>
        <v>D</v>
      </c>
    </row>
    <row r="21" spans="2:4" ht="12.75">
      <c r="B21" s="30" t="str">
        <f>Poeni_D!A21</f>
        <v>30/15</v>
      </c>
      <c r="C21" s="30" t="str">
        <f>Poeni_D!B21</f>
        <v>Marković Ljiljana</v>
      </c>
      <c r="D21" s="34" t="str">
        <f>Poeni_D!U21</f>
        <v>A</v>
      </c>
    </row>
    <row r="22" spans="2:6" ht="12.75">
      <c r="B22" s="30" t="str">
        <f>Poeni_D!A22</f>
        <v>32/15</v>
      </c>
      <c r="C22" s="30" t="str">
        <f>Poeni_D!B22</f>
        <v>Kićović Nikoleta</v>
      </c>
      <c r="D22" s="34" t="str">
        <f>Poeni_D!U22</f>
        <v>D</v>
      </c>
      <c r="E22" s="46"/>
      <c r="F22" s="46"/>
    </row>
    <row r="23" spans="2:4" ht="12.75">
      <c r="B23" s="30" t="str">
        <f>Poeni_D!A23</f>
        <v>1/14</v>
      </c>
      <c r="C23" s="30" t="str">
        <f>Poeni_D!B23</f>
        <v>Banović Igor</v>
      </c>
      <c r="D23" s="34" t="str">
        <f>Poeni_D!U23</f>
        <v>F</v>
      </c>
    </row>
    <row r="24" spans="2:4" ht="12.75">
      <c r="B24" s="30" t="str">
        <f>Poeni_D!A24</f>
        <v>9/14</v>
      </c>
      <c r="C24" s="30" t="str">
        <f>Poeni_D!B24</f>
        <v>Todorović Nenad</v>
      </c>
      <c r="D24" s="34" t="str">
        <f>Poeni_D!U24</f>
        <v>F</v>
      </c>
    </row>
    <row r="25" spans="2:4" ht="12.75">
      <c r="B25" s="30" t="str">
        <f>Poeni_D!A25</f>
        <v>13/14</v>
      </c>
      <c r="C25" s="30" t="str">
        <f>Poeni_D!B25</f>
        <v>Novčić Stefan</v>
      </c>
      <c r="D25" s="34" t="str">
        <f>Poeni_D!U25</f>
        <v>D</v>
      </c>
    </row>
    <row r="26" spans="2:4" ht="12.75">
      <c r="B26" s="30" t="str">
        <f>Poeni_D!A26</f>
        <v>20/14</v>
      </c>
      <c r="C26" s="30" t="str">
        <f>Poeni_D!B26</f>
        <v>Muminović Selmir</v>
      </c>
      <c r="D26" s="34" t="str">
        <f>Poeni_D!U26</f>
        <v>D</v>
      </c>
    </row>
    <row r="27" spans="2:4" ht="12.75">
      <c r="B27" s="30" t="str">
        <f>Poeni_D!A27</f>
        <v>36/14</v>
      </c>
      <c r="C27" s="30" t="str">
        <f>Poeni_D!B27</f>
        <v>Vuletić Dušan</v>
      </c>
      <c r="D27" s="34" t="str">
        <f>Poeni_D!U27</f>
        <v>D</v>
      </c>
    </row>
    <row r="28" spans="2:4" ht="12.75">
      <c r="B28" s="30" t="str">
        <f>Poeni_D!A28</f>
        <v>39/14</v>
      </c>
      <c r="C28" s="30" t="str">
        <f>Poeni_D!B28</f>
        <v>Đurković Momir</v>
      </c>
      <c r="D28" s="34" t="str">
        <f>Poeni_D!U28</f>
        <v>D</v>
      </c>
    </row>
    <row r="29" spans="2:4" ht="12.75">
      <c r="B29" s="30" t="str">
        <f>Poeni_D!A29</f>
        <v>10/13</v>
      </c>
      <c r="C29" s="30" t="str">
        <f>Poeni_D!B29</f>
        <v>Radović Rade</v>
      </c>
      <c r="D29" s="34" t="str">
        <f>Poeni_D!U29</f>
        <v>D</v>
      </c>
    </row>
    <row r="30" spans="2:4" ht="12.75">
      <c r="B30" s="30"/>
      <c r="C30" s="30"/>
      <c r="D30" s="34"/>
    </row>
    <row r="31" spans="2:4" ht="12.75">
      <c r="B31" s="30"/>
      <c r="C31" s="30"/>
      <c r="D31" s="34"/>
    </row>
    <row r="32" spans="2:4" ht="12.75">
      <c r="B32" s="30"/>
      <c r="C32" s="30"/>
      <c r="D32" s="34"/>
    </row>
  </sheetData>
  <sheetProtection/>
  <autoFilter ref="B7:D1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6.7109375" style="35" customWidth="1"/>
    <col min="2" max="2" width="17.8515625" style="35" customWidth="1"/>
    <col min="3" max="3" width="8.421875" style="35" customWidth="1"/>
    <col min="4" max="4" width="5.57421875" style="35" customWidth="1"/>
    <col min="5" max="5" width="5.421875" style="35" customWidth="1"/>
    <col min="6" max="9" width="5.28125" style="35" customWidth="1"/>
    <col min="10" max="13" width="6.28125" style="35" customWidth="1"/>
    <col min="14" max="17" width="5.421875" style="35" customWidth="1"/>
    <col min="18" max="18" width="8.7109375" style="35" customWidth="1"/>
    <col min="19" max="19" width="7.7109375" style="35" customWidth="1"/>
    <col min="20" max="16384" width="9.140625" style="35" customWidth="1"/>
  </cols>
  <sheetData>
    <row r="1" spans="1:19" ht="27" customHeight="1">
      <c r="A1" s="175" t="s">
        <v>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 t="s">
        <v>49</v>
      </c>
      <c r="S1" s="176"/>
    </row>
    <row r="2" spans="1:19" ht="18" customHeight="1">
      <c r="A2" s="177" t="s">
        <v>50</v>
      </c>
      <c r="B2" s="177"/>
      <c r="C2" s="178" t="s">
        <v>82</v>
      </c>
      <c r="D2" s="178"/>
      <c r="E2" s="178"/>
      <c r="F2" s="178"/>
      <c r="G2" s="178"/>
      <c r="H2" s="178"/>
      <c r="I2" s="178"/>
      <c r="J2" s="178"/>
      <c r="K2" s="178"/>
      <c r="L2" s="178"/>
      <c r="M2" s="177" t="s">
        <v>51</v>
      </c>
      <c r="N2" s="177"/>
      <c r="O2" s="177"/>
      <c r="P2" s="179" t="s">
        <v>77</v>
      </c>
      <c r="Q2" s="179"/>
      <c r="R2" s="179"/>
      <c r="S2" s="179"/>
    </row>
    <row r="3" spans="1:19" ht="23.25" customHeight="1">
      <c r="A3" s="167" t="s">
        <v>74</v>
      </c>
      <c r="B3" s="167"/>
      <c r="C3" s="167"/>
      <c r="D3" s="167"/>
      <c r="E3" s="167"/>
      <c r="F3" s="171"/>
      <c r="G3" s="172" t="s">
        <v>72</v>
      </c>
      <c r="H3" s="173"/>
      <c r="I3" s="174" t="s">
        <v>73</v>
      </c>
      <c r="J3" s="167"/>
      <c r="K3" s="167"/>
      <c r="L3" s="167"/>
      <c r="M3" s="167"/>
      <c r="N3" s="167"/>
      <c r="O3" s="167" t="s">
        <v>52</v>
      </c>
      <c r="P3" s="167"/>
      <c r="Q3" s="167"/>
      <c r="R3" s="167"/>
      <c r="S3" s="167"/>
    </row>
    <row r="4" spans="1:19" ht="10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spans="1:19" ht="21" customHeight="1">
      <c r="A5" s="164" t="s">
        <v>2</v>
      </c>
      <c r="B5" s="159" t="s">
        <v>53</v>
      </c>
      <c r="C5" s="160"/>
      <c r="D5" s="169" t="s">
        <v>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52" t="s">
        <v>54</v>
      </c>
      <c r="S5" s="146" t="s">
        <v>6</v>
      </c>
    </row>
    <row r="6" spans="1:19" ht="18" customHeight="1">
      <c r="A6" s="165"/>
      <c r="B6" s="161"/>
      <c r="C6" s="162"/>
      <c r="D6" s="149" t="s">
        <v>55</v>
      </c>
      <c r="E6" s="149" t="s">
        <v>7</v>
      </c>
      <c r="F6" s="159" t="s">
        <v>56</v>
      </c>
      <c r="G6" s="180"/>
      <c r="H6" s="180"/>
      <c r="I6" s="160"/>
      <c r="J6" s="159" t="s">
        <v>10</v>
      </c>
      <c r="K6" s="180"/>
      <c r="L6" s="180"/>
      <c r="M6" s="160"/>
      <c r="N6" s="182" t="s">
        <v>57</v>
      </c>
      <c r="O6" s="183"/>
      <c r="P6" s="183"/>
      <c r="Q6" s="183"/>
      <c r="R6" s="153"/>
      <c r="S6" s="147"/>
    </row>
    <row r="7" spans="1:19" ht="12.75" customHeight="1">
      <c r="A7" s="165"/>
      <c r="B7" s="161"/>
      <c r="C7" s="162"/>
      <c r="D7" s="150"/>
      <c r="E7" s="150"/>
      <c r="F7" s="161" t="s">
        <v>58</v>
      </c>
      <c r="G7" s="181"/>
      <c r="H7" s="181"/>
      <c r="I7" s="162"/>
      <c r="J7" s="161" t="s">
        <v>59</v>
      </c>
      <c r="K7" s="181"/>
      <c r="L7" s="181"/>
      <c r="M7" s="162"/>
      <c r="N7" s="141" t="s">
        <v>60</v>
      </c>
      <c r="O7" s="142"/>
      <c r="P7" s="142"/>
      <c r="Q7" s="142"/>
      <c r="R7" s="153"/>
      <c r="S7" s="147"/>
    </row>
    <row r="8" spans="1:19" ht="12.75" customHeight="1">
      <c r="A8" s="165"/>
      <c r="B8" s="155" t="s">
        <v>61</v>
      </c>
      <c r="C8" s="156"/>
      <c r="D8" s="151"/>
      <c r="E8" s="151"/>
      <c r="F8" s="141" t="s">
        <v>62</v>
      </c>
      <c r="G8" s="142"/>
      <c r="H8" s="142"/>
      <c r="I8" s="163"/>
      <c r="J8" s="141" t="s">
        <v>63</v>
      </c>
      <c r="K8" s="142"/>
      <c r="L8" s="142"/>
      <c r="M8" s="163"/>
      <c r="N8" s="143" t="s">
        <v>64</v>
      </c>
      <c r="O8" s="144"/>
      <c r="P8" s="143" t="s">
        <v>65</v>
      </c>
      <c r="Q8" s="144"/>
      <c r="R8" s="153"/>
      <c r="S8" s="147"/>
    </row>
    <row r="9" spans="1:19" ht="29.25" customHeight="1">
      <c r="A9" s="166"/>
      <c r="B9" s="157"/>
      <c r="C9" s="158"/>
      <c r="D9" s="143" t="s">
        <v>66</v>
      </c>
      <c r="E9" s="145"/>
      <c r="F9" s="36" t="s">
        <v>13</v>
      </c>
      <c r="G9" s="36" t="s">
        <v>14</v>
      </c>
      <c r="H9" s="36" t="s">
        <v>15</v>
      </c>
      <c r="I9" s="36" t="s">
        <v>16</v>
      </c>
      <c r="J9" s="36" t="s">
        <v>13</v>
      </c>
      <c r="K9" s="36" t="s">
        <v>14</v>
      </c>
      <c r="L9" s="36" t="s">
        <v>15</v>
      </c>
      <c r="M9" s="36" t="s">
        <v>16</v>
      </c>
      <c r="N9" s="37" t="s">
        <v>67</v>
      </c>
      <c r="O9" s="38" t="s">
        <v>68</v>
      </c>
      <c r="P9" s="38" t="s">
        <v>67</v>
      </c>
      <c r="Q9" s="37" t="s">
        <v>69</v>
      </c>
      <c r="R9" s="154"/>
      <c r="S9" s="148"/>
    </row>
    <row r="10" spans="1:19" ht="15.75">
      <c r="A10" s="44" t="str">
        <f>Poeni_D!A8</f>
        <v>32/17</v>
      </c>
      <c r="B10" s="137" t="str">
        <f>Poeni_D!B8</f>
        <v>Samardžić Vuk</v>
      </c>
      <c r="C10" s="138"/>
      <c r="D10" s="39"/>
      <c r="E10" s="39">
        <f>SUM(Poeni_D!D8:H8)</f>
        <v>10</v>
      </c>
      <c r="F10" s="39"/>
      <c r="G10" s="39"/>
      <c r="H10" s="39"/>
      <c r="I10" s="39"/>
      <c r="J10" s="39">
        <f>Poeni_D!O8</f>
        <v>22</v>
      </c>
      <c r="K10" s="39">
        <f>Poeni_D!P8</f>
        <v>18</v>
      </c>
      <c r="L10" s="39"/>
      <c r="M10" s="39"/>
      <c r="N10" s="40">
        <f>Poeni_D!R8</f>
        <v>0</v>
      </c>
      <c r="O10" s="41">
        <f>Poeni_D!S8</f>
        <v>10</v>
      </c>
      <c r="P10" s="41"/>
      <c r="Q10" s="41"/>
      <c r="R10" s="41">
        <f>Poeni_D!T8</f>
        <v>60</v>
      </c>
      <c r="S10" s="42" t="str">
        <f>Poeni_D!U8</f>
        <v>D</v>
      </c>
    </row>
    <row r="11" spans="1:19" ht="15.75">
      <c r="A11" s="44" t="str">
        <f>Poeni_D!A9</f>
        <v>37/17</v>
      </c>
      <c r="B11" s="137" t="str">
        <f>Poeni_D!B9</f>
        <v>Raspopović Tamara</v>
      </c>
      <c r="C11" s="138"/>
      <c r="D11" s="43"/>
      <c r="E11" s="39">
        <f>SUM(Poeni_D!D9:H9)</f>
        <v>10</v>
      </c>
      <c r="F11" s="43"/>
      <c r="G11" s="43"/>
      <c r="H11" s="43"/>
      <c r="I11" s="43"/>
      <c r="J11" s="39">
        <f>Poeni_D!O9</f>
        <v>21</v>
      </c>
      <c r="K11" s="39">
        <f>Poeni_D!P9</f>
        <v>18</v>
      </c>
      <c r="L11" s="41"/>
      <c r="M11" s="41"/>
      <c r="N11" s="40">
        <f>Poeni_D!R9</f>
        <v>0</v>
      </c>
      <c r="O11" s="41">
        <f>Poeni_D!S9</f>
        <v>10</v>
      </c>
      <c r="P11" s="41"/>
      <c r="Q11" s="41"/>
      <c r="R11" s="41">
        <f>Poeni_D!T9</f>
        <v>59</v>
      </c>
      <c r="S11" s="42" t="str">
        <f>Poeni_D!U9</f>
        <v>D</v>
      </c>
    </row>
    <row r="12" spans="1:19" ht="15.75" customHeight="1">
      <c r="A12" s="44" t="str">
        <f>Poeni_D!A10</f>
        <v>26/16</v>
      </c>
      <c r="B12" s="137" t="str">
        <f>Poeni_D!B10</f>
        <v>Gutić Dragana</v>
      </c>
      <c r="C12" s="138"/>
      <c r="D12" s="43"/>
      <c r="E12" s="39">
        <f>SUM(Poeni_D!D10:H10)</f>
        <v>10</v>
      </c>
      <c r="F12" s="43"/>
      <c r="G12" s="43"/>
      <c r="H12" s="43"/>
      <c r="I12" s="43"/>
      <c r="J12" s="39">
        <f>Poeni_D!O10</f>
        <v>17</v>
      </c>
      <c r="K12" s="39">
        <f>Poeni_D!P10</f>
        <v>18</v>
      </c>
      <c r="L12" s="41"/>
      <c r="M12" s="41"/>
      <c r="N12" s="40">
        <f>Poeni_D!R10</f>
        <v>0</v>
      </c>
      <c r="O12" s="41">
        <f>Poeni_D!S10</f>
        <v>12</v>
      </c>
      <c r="P12" s="41"/>
      <c r="Q12" s="41"/>
      <c r="R12" s="41">
        <f>Poeni_D!T10</f>
        <v>57</v>
      </c>
      <c r="S12" s="42" t="str">
        <f>Poeni_D!U10</f>
        <v>D</v>
      </c>
    </row>
    <row r="13" spans="1:19" ht="15.75">
      <c r="A13" s="44" t="str">
        <f>Poeni_D!A11</f>
        <v>33/16</v>
      </c>
      <c r="B13" s="137" t="str">
        <f>Poeni_D!B11</f>
        <v>Šćepanović Svetlana</v>
      </c>
      <c r="C13" s="138"/>
      <c r="D13" s="43"/>
      <c r="E13" s="39">
        <f>SUM(Poeni_D!D11:H11)</f>
        <v>10</v>
      </c>
      <c r="F13" s="43"/>
      <c r="G13" s="43"/>
      <c r="H13" s="43"/>
      <c r="I13" s="43"/>
      <c r="J13" s="39">
        <f>Poeni_D!O11</f>
        <v>16</v>
      </c>
      <c r="K13" s="39">
        <f>Poeni_D!P11</f>
        <v>18</v>
      </c>
      <c r="L13" s="41"/>
      <c r="M13" s="41"/>
      <c r="N13" s="40">
        <f>Poeni_D!R11</f>
        <v>0</v>
      </c>
      <c r="O13" s="41">
        <f>Poeni_D!S11</f>
        <v>12</v>
      </c>
      <c r="P13" s="41"/>
      <c r="Q13" s="41"/>
      <c r="R13" s="41">
        <f>Poeni_D!T11</f>
        <v>56</v>
      </c>
      <c r="S13" s="42" t="str">
        <f>Poeni_D!U11</f>
        <v>D</v>
      </c>
    </row>
    <row r="14" spans="1:19" ht="15.75" customHeight="1">
      <c r="A14" s="44" t="str">
        <f>Poeni_D!A12</f>
        <v>37/16</v>
      </c>
      <c r="B14" s="137" t="str">
        <f>Poeni_D!B12</f>
        <v>Drašković Milica</v>
      </c>
      <c r="C14" s="138"/>
      <c r="D14" s="43"/>
      <c r="E14" s="39">
        <f>SUM(Poeni_D!D12:H12)</f>
        <v>10</v>
      </c>
      <c r="F14" s="43"/>
      <c r="G14" s="43"/>
      <c r="H14" s="43"/>
      <c r="I14" s="43"/>
      <c r="J14" s="39">
        <f>Poeni_D!O12</f>
        <v>20</v>
      </c>
      <c r="K14" s="39">
        <f>Poeni_D!P12</f>
        <v>18</v>
      </c>
      <c r="L14" s="41"/>
      <c r="M14" s="41"/>
      <c r="N14" s="40">
        <f>Poeni_D!R12</f>
        <v>0</v>
      </c>
      <c r="O14" s="41">
        <f>Poeni_D!S12</f>
        <v>18</v>
      </c>
      <c r="P14" s="41"/>
      <c r="Q14" s="41"/>
      <c r="R14" s="41">
        <f>Poeni_D!T12</f>
        <v>66</v>
      </c>
      <c r="S14" s="42" t="str">
        <f>Poeni_D!U12</f>
        <v>C</v>
      </c>
    </row>
    <row r="15" spans="1:19" ht="15.75" customHeight="1">
      <c r="A15" s="44" t="str">
        <f>Poeni_D!A13</f>
        <v>3/15</v>
      </c>
      <c r="B15" s="137" t="str">
        <f>Poeni_D!B13</f>
        <v>Đokić Vahida</v>
      </c>
      <c r="C15" s="138"/>
      <c r="D15" s="43"/>
      <c r="E15" s="39">
        <f>SUM(Poeni_D!D13:H13)</f>
        <v>10</v>
      </c>
      <c r="F15" s="43"/>
      <c r="G15" s="43"/>
      <c r="H15" s="43"/>
      <c r="I15" s="43"/>
      <c r="J15" s="39">
        <f>Poeni_D!O13</f>
        <v>19</v>
      </c>
      <c r="K15" s="39">
        <f>Poeni_D!P13</f>
        <v>18</v>
      </c>
      <c r="L15" s="41"/>
      <c r="M15" s="41"/>
      <c r="N15" s="40">
        <f>Poeni_D!R13</f>
        <v>0</v>
      </c>
      <c r="O15" s="41">
        <f>Poeni_D!S13</f>
        <v>10</v>
      </c>
      <c r="P15" s="41"/>
      <c r="Q15" s="41"/>
      <c r="R15" s="41">
        <f>Poeni_D!T13</f>
        <v>57</v>
      </c>
      <c r="S15" s="42" t="str">
        <f>Poeni_D!U13</f>
        <v>D</v>
      </c>
    </row>
    <row r="16" spans="1:19" ht="15.75" customHeight="1">
      <c r="A16" s="44" t="str">
        <f>Poeni_D!A14</f>
        <v>9/15</v>
      </c>
      <c r="B16" s="137" t="str">
        <f>Poeni_D!B14</f>
        <v>Milić Pavle</v>
      </c>
      <c r="C16" s="138"/>
      <c r="D16" s="43"/>
      <c r="E16" s="39">
        <f>SUM(Poeni_D!D14:H14)</f>
        <v>10</v>
      </c>
      <c r="F16" s="43"/>
      <c r="G16" s="43"/>
      <c r="H16" s="43"/>
      <c r="I16" s="43"/>
      <c r="J16" s="39">
        <f>Poeni_D!O14</f>
        <v>18</v>
      </c>
      <c r="K16" s="39">
        <f>Poeni_D!P14</f>
        <v>18</v>
      </c>
      <c r="L16" s="41"/>
      <c r="M16" s="41"/>
      <c r="N16" s="40">
        <f>Poeni_D!R14</f>
        <v>0</v>
      </c>
      <c r="O16" s="41">
        <f>Poeni_D!S14</f>
        <v>10</v>
      </c>
      <c r="P16" s="41"/>
      <c r="Q16" s="41"/>
      <c r="R16" s="41">
        <f>Poeni_D!T14</f>
        <v>56</v>
      </c>
      <c r="S16" s="42" t="str">
        <f>Poeni_D!U14</f>
        <v>D</v>
      </c>
    </row>
    <row r="17" spans="1:19" ht="15.75" customHeight="1">
      <c r="A17" s="44" t="str">
        <f>Poeni_D!A15</f>
        <v>11/15</v>
      </c>
      <c r="B17" s="137" t="str">
        <f>Poeni_D!B15</f>
        <v>Šofranac Danilo</v>
      </c>
      <c r="C17" s="138"/>
      <c r="D17" s="43"/>
      <c r="E17" s="39">
        <f>SUM(Poeni_D!D15:H15)</f>
        <v>10</v>
      </c>
      <c r="F17" s="43"/>
      <c r="G17" s="43"/>
      <c r="H17" s="43"/>
      <c r="I17" s="43"/>
      <c r="J17" s="39">
        <f>Poeni_D!O15</f>
        <v>20</v>
      </c>
      <c r="K17" s="39">
        <f>Poeni_D!P15</f>
        <v>18</v>
      </c>
      <c r="L17" s="41"/>
      <c r="M17" s="41"/>
      <c r="N17" s="40">
        <f>Poeni_D!R15</f>
        <v>0</v>
      </c>
      <c r="O17" s="41">
        <f>Poeni_D!S15</f>
        <v>10</v>
      </c>
      <c r="P17" s="41"/>
      <c r="Q17" s="41"/>
      <c r="R17" s="41">
        <f>Poeni_D!T15</f>
        <v>58</v>
      </c>
      <c r="S17" s="42" t="str">
        <f>Poeni_D!U15</f>
        <v>D</v>
      </c>
    </row>
    <row r="18" spans="1:19" ht="15.75" customHeight="1">
      <c r="A18" s="44" t="str">
        <f>Poeni_D!A16</f>
        <v>20/15</v>
      </c>
      <c r="B18" s="137" t="str">
        <f>Poeni_D!B16</f>
        <v>Šćekić Jovana</v>
      </c>
      <c r="C18" s="138"/>
      <c r="D18" s="43"/>
      <c r="E18" s="39">
        <f>SUM(Poeni_D!D16:H16)</f>
        <v>10</v>
      </c>
      <c r="F18" s="43"/>
      <c r="G18" s="43"/>
      <c r="H18" s="43"/>
      <c r="I18" s="43"/>
      <c r="J18" s="39">
        <f>Poeni_D!O16</f>
        <v>19</v>
      </c>
      <c r="K18" s="39">
        <f>Poeni_D!P16</f>
        <v>18</v>
      </c>
      <c r="L18" s="41"/>
      <c r="M18" s="41"/>
      <c r="N18" s="40">
        <f>Poeni_D!R16</f>
        <v>0</v>
      </c>
      <c r="O18" s="41">
        <f>Poeni_D!S16</f>
        <v>10</v>
      </c>
      <c r="P18" s="41"/>
      <c r="Q18" s="41"/>
      <c r="R18" s="41">
        <f>Poeni_D!T16</f>
        <v>57</v>
      </c>
      <c r="S18" s="42" t="str">
        <f>Poeni_D!U16</f>
        <v>D</v>
      </c>
    </row>
    <row r="19" spans="1:19" ht="15.75" customHeight="1">
      <c r="A19" s="44" t="str">
        <f>Poeni_D!A17</f>
        <v>21/15</v>
      </c>
      <c r="B19" s="137" t="str">
        <f>Poeni_D!B17</f>
        <v>Jovanović Luka</v>
      </c>
      <c r="C19" s="138"/>
      <c r="D19" s="43"/>
      <c r="E19" s="39">
        <f>SUM(Poeni_D!D17:H17)</f>
        <v>10</v>
      </c>
      <c r="F19" s="43"/>
      <c r="G19" s="43"/>
      <c r="H19" s="43"/>
      <c r="I19" s="43"/>
      <c r="J19" s="39">
        <f>Poeni_D!O17</f>
        <v>16</v>
      </c>
      <c r="K19" s="39">
        <f>Poeni_D!P17</f>
        <v>18</v>
      </c>
      <c r="L19" s="41"/>
      <c r="M19" s="41"/>
      <c r="N19" s="40">
        <f>Poeni_D!R17</f>
        <v>0</v>
      </c>
      <c r="O19" s="41">
        <f>Poeni_D!S17</f>
        <v>12</v>
      </c>
      <c r="P19" s="41"/>
      <c r="Q19" s="41"/>
      <c r="R19" s="41">
        <f>Poeni_D!T17</f>
        <v>56</v>
      </c>
      <c r="S19" s="42" t="str">
        <f>Poeni_D!U17</f>
        <v>D</v>
      </c>
    </row>
    <row r="20" spans="1:19" ht="15.75" customHeight="1">
      <c r="A20" s="44" t="str">
        <f>Poeni_D!A18</f>
        <v>24/15</v>
      </c>
      <c r="B20" s="137" t="str">
        <f>Poeni_D!B18</f>
        <v>Šćepović Anđela</v>
      </c>
      <c r="C20" s="138"/>
      <c r="D20" s="43"/>
      <c r="E20" s="39">
        <f>SUM(Poeni_D!D18:H18)</f>
        <v>10</v>
      </c>
      <c r="F20" s="43"/>
      <c r="G20" s="43"/>
      <c r="H20" s="43"/>
      <c r="I20" s="43"/>
      <c r="J20" s="39">
        <f>Poeni_D!O18</f>
        <v>18</v>
      </c>
      <c r="K20" s="39">
        <f>Poeni_D!P18</f>
        <v>18</v>
      </c>
      <c r="L20" s="41"/>
      <c r="M20" s="41"/>
      <c r="N20" s="40">
        <f>Poeni_D!R18</f>
        <v>0</v>
      </c>
      <c r="O20" s="41">
        <f>Poeni_D!S18</f>
        <v>12</v>
      </c>
      <c r="P20" s="41"/>
      <c r="Q20" s="41"/>
      <c r="R20" s="41">
        <f>Poeni_D!T18</f>
        <v>58</v>
      </c>
      <c r="S20" s="42" t="str">
        <f>Poeni_D!U18</f>
        <v>D</v>
      </c>
    </row>
    <row r="21" spans="1:19" ht="15.75" customHeight="1">
      <c r="A21" s="44" t="str">
        <f>Poeni_D!A19</f>
        <v>25/15</v>
      </c>
      <c r="B21" s="137" t="str">
        <f>Poeni_D!B19</f>
        <v>Vukčević Vuk</v>
      </c>
      <c r="C21" s="138"/>
      <c r="D21" s="43"/>
      <c r="E21" s="39">
        <f>SUM(Poeni_D!D19:H19)</f>
        <v>10</v>
      </c>
      <c r="F21" s="43"/>
      <c r="G21" s="43"/>
      <c r="H21" s="43"/>
      <c r="I21" s="43"/>
      <c r="J21" s="39">
        <f>Poeni_D!O19</f>
        <v>18</v>
      </c>
      <c r="K21" s="39">
        <f>Poeni_D!P19</f>
        <v>18</v>
      </c>
      <c r="L21" s="41"/>
      <c r="M21" s="41"/>
      <c r="N21" s="40">
        <f>Poeni_D!R19</f>
        <v>0</v>
      </c>
      <c r="O21" s="41">
        <f>Poeni_D!S19</f>
        <v>10</v>
      </c>
      <c r="P21" s="41"/>
      <c r="Q21" s="41"/>
      <c r="R21" s="41">
        <f>Poeni_D!T19</f>
        <v>56</v>
      </c>
      <c r="S21" s="42" t="str">
        <f>Poeni_D!U19</f>
        <v>D</v>
      </c>
    </row>
    <row r="22" spans="1:19" ht="15.75" customHeight="1">
      <c r="A22" s="44" t="str">
        <f>Poeni_D!A20</f>
        <v>28/15</v>
      </c>
      <c r="B22" s="137" t="str">
        <f>Poeni_D!B20</f>
        <v>Labudović Milovan</v>
      </c>
      <c r="C22" s="138"/>
      <c r="D22" s="43"/>
      <c r="E22" s="39">
        <f>SUM(Poeni_D!D20:H20)</f>
        <v>10</v>
      </c>
      <c r="F22" s="43"/>
      <c r="G22" s="43"/>
      <c r="H22" s="43"/>
      <c r="I22" s="43"/>
      <c r="J22" s="39">
        <f>Poeni_D!O20</f>
        <v>17</v>
      </c>
      <c r="K22" s="39">
        <f>Poeni_D!P20</f>
        <v>20</v>
      </c>
      <c r="L22" s="41"/>
      <c r="M22" s="41"/>
      <c r="N22" s="40">
        <f>Poeni_D!R20</f>
        <v>0</v>
      </c>
      <c r="O22" s="41">
        <f>Poeni_D!S20</f>
        <v>10</v>
      </c>
      <c r="P22" s="41"/>
      <c r="Q22" s="41"/>
      <c r="R22" s="41">
        <f>Poeni_D!T20</f>
        <v>57</v>
      </c>
      <c r="S22" s="42" t="str">
        <f>Poeni_D!U20</f>
        <v>D</v>
      </c>
    </row>
    <row r="23" spans="1:19" ht="15.75" customHeight="1">
      <c r="A23" s="44" t="str">
        <f>Poeni_D!A21</f>
        <v>30/15</v>
      </c>
      <c r="B23" s="137" t="str">
        <f>Poeni_D!B21</f>
        <v>Marković Ljiljana</v>
      </c>
      <c r="C23" s="138"/>
      <c r="D23" s="43"/>
      <c r="E23" s="39">
        <f>SUM(Poeni_D!D21:H21)</f>
        <v>10</v>
      </c>
      <c r="F23" s="43"/>
      <c r="G23" s="43"/>
      <c r="H23" s="43"/>
      <c r="I23" s="43"/>
      <c r="J23" s="39">
        <f>Poeni_D!O21</f>
        <v>19</v>
      </c>
      <c r="K23" s="39">
        <f>Poeni_D!P21</f>
        <v>21</v>
      </c>
      <c r="L23" s="41"/>
      <c r="M23" s="41"/>
      <c r="N23" s="40">
        <f>Poeni_D!R21</f>
        <v>0</v>
      </c>
      <c r="O23" s="41">
        <f>Poeni_D!S21</f>
        <v>40</v>
      </c>
      <c r="P23" s="41"/>
      <c r="Q23" s="41"/>
      <c r="R23" s="41">
        <f>Poeni_D!T21</f>
        <v>90</v>
      </c>
      <c r="S23" s="42" t="str">
        <f>Poeni_D!U21</f>
        <v>A</v>
      </c>
    </row>
    <row r="24" spans="1:19" ht="15.75" customHeight="1">
      <c r="A24" s="44" t="str">
        <f>Poeni_D!A22</f>
        <v>32/15</v>
      </c>
      <c r="B24" s="137" t="str">
        <f>Poeni_D!B22</f>
        <v>Kićović Nikoleta</v>
      </c>
      <c r="C24" s="138"/>
      <c r="D24" s="43"/>
      <c r="E24" s="39">
        <f>SUM(Poeni_D!D22:H22)</f>
        <v>10</v>
      </c>
      <c r="F24" s="43"/>
      <c r="G24" s="43"/>
      <c r="H24" s="43"/>
      <c r="I24" s="43"/>
      <c r="J24" s="39">
        <f>Poeni_D!O22</f>
        <v>19</v>
      </c>
      <c r="K24" s="39">
        <f>Poeni_D!P22</f>
        <v>18</v>
      </c>
      <c r="L24" s="41"/>
      <c r="M24" s="41"/>
      <c r="N24" s="40">
        <f>Poeni_D!R22</f>
        <v>0</v>
      </c>
      <c r="O24" s="41">
        <f>Poeni_D!S22</f>
        <v>10</v>
      </c>
      <c r="P24" s="41"/>
      <c r="Q24" s="41"/>
      <c r="R24" s="41">
        <f>Poeni_D!T22</f>
        <v>57</v>
      </c>
      <c r="S24" s="42" t="str">
        <f>Poeni_D!U22</f>
        <v>D</v>
      </c>
    </row>
    <row r="25" spans="1:19" ht="15.75" customHeight="1">
      <c r="A25" s="44" t="str">
        <f>Poeni_D!A23</f>
        <v>1/14</v>
      </c>
      <c r="B25" s="137" t="str">
        <f>Poeni_D!B23</f>
        <v>Banović Igor</v>
      </c>
      <c r="C25" s="138"/>
      <c r="D25" s="43"/>
      <c r="E25" s="39">
        <f>SUM(Poeni_D!D23:H23)</f>
        <v>0</v>
      </c>
      <c r="F25" s="43"/>
      <c r="G25" s="43"/>
      <c r="H25" s="43"/>
      <c r="I25" s="43"/>
      <c r="J25" s="39">
        <f>Poeni_D!O23</f>
        <v>0</v>
      </c>
      <c r="K25" s="39">
        <f>Poeni_D!P23</f>
        <v>0</v>
      </c>
      <c r="L25" s="41"/>
      <c r="M25" s="41"/>
      <c r="N25" s="40">
        <f>Poeni_D!R23</f>
        <v>0</v>
      </c>
      <c r="O25" s="41">
        <f>Poeni_D!S23</f>
        <v>0</v>
      </c>
      <c r="P25" s="41"/>
      <c r="Q25" s="41"/>
      <c r="R25" s="41">
        <f>Poeni_D!T23</f>
        <v>0</v>
      </c>
      <c r="S25" s="42" t="str">
        <f>Poeni_D!U23</f>
        <v>F</v>
      </c>
    </row>
    <row r="26" spans="1:19" ht="15.75" customHeight="1">
      <c r="A26" s="44" t="str">
        <f>Poeni_D!A24</f>
        <v>9/14</v>
      </c>
      <c r="B26" s="137" t="str">
        <f>Poeni_D!B24</f>
        <v>Todorović Nenad</v>
      </c>
      <c r="C26" s="138"/>
      <c r="D26" s="43"/>
      <c r="E26" s="39">
        <f>SUM(Poeni_D!D24:H24)</f>
        <v>0</v>
      </c>
      <c r="F26" s="43"/>
      <c r="G26" s="43"/>
      <c r="H26" s="43"/>
      <c r="I26" s="43"/>
      <c r="J26" s="39">
        <f>Poeni_D!O24</f>
        <v>19</v>
      </c>
      <c r="K26" s="39">
        <f>Poeni_D!P24</f>
        <v>0</v>
      </c>
      <c r="L26" s="41"/>
      <c r="M26" s="41"/>
      <c r="N26" s="40">
        <f>Poeni_D!R24</f>
        <v>0</v>
      </c>
      <c r="O26" s="41">
        <f>Poeni_D!S24</f>
        <v>0</v>
      </c>
      <c r="P26" s="41"/>
      <c r="Q26" s="41"/>
      <c r="R26" s="41">
        <f>Poeni_D!T24</f>
        <v>19</v>
      </c>
      <c r="S26" s="42" t="str">
        <f>Poeni_D!U24</f>
        <v>F</v>
      </c>
    </row>
    <row r="27" spans="1:19" ht="15.75">
      <c r="A27" s="44" t="str">
        <f>Poeni_D!A25</f>
        <v>13/14</v>
      </c>
      <c r="B27" s="137" t="str">
        <f>Poeni_D!B25</f>
        <v>Novčić Stefan</v>
      </c>
      <c r="C27" s="138"/>
      <c r="D27" s="43"/>
      <c r="E27" s="39">
        <f>SUM(Poeni_D!D25:H25)</f>
        <v>10</v>
      </c>
      <c r="F27" s="43"/>
      <c r="G27" s="43"/>
      <c r="H27" s="43"/>
      <c r="I27" s="43"/>
      <c r="J27" s="39">
        <f>Poeni_D!O25</f>
        <v>19</v>
      </c>
      <c r="K27" s="39">
        <f>Poeni_D!P25</f>
        <v>18</v>
      </c>
      <c r="L27" s="41"/>
      <c r="M27" s="41"/>
      <c r="N27" s="40">
        <f>Poeni_D!R25</f>
        <v>0</v>
      </c>
      <c r="O27" s="41">
        <f>Poeni_D!S25</f>
        <v>10</v>
      </c>
      <c r="P27" s="41"/>
      <c r="Q27" s="41"/>
      <c r="R27" s="41">
        <f>Poeni_D!T25</f>
        <v>57</v>
      </c>
      <c r="S27" s="42" t="str">
        <f>Poeni_D!U25</f>
        <v>D</v>
      </c>
    </row>
    <row r="28" spans="1:19" ht="15.75">
      <c r="A28" s="44" t="str">
        <f>Poeni_D!A26</f>
        <v>20/14</v>
      </c>
      <c r="B28" s="137" t="str">
        <f>Poeni_D!B26</f>
        <v>Muminović Selmir</v>
      </c>
      <c r="C28" s="138"/>
      <c r="D28" s="43"/>
      <c r="E28" s="39">
        <f>SUM(Poeni_D!D26:H26)</f>
        <v>10</v>
      </c>
      <c r="F28" s="43"/>
      <c r="G28" s="43"/>
      <c r="H28" s="43"/>
      <c r="I28" s="43"/>
      <c r="J28" s="39">
        <f>Poeni_D!O26</f>
        <v>17</v>
      </c>
      <c r="K28" s="39">
        <f>Poeni_D!P26</f>
        <v>18</v>
      </c>
      <c r="L28" s="41"/>
      <c r="M28" s="41"/>
      <c r="N28" s="40">
        <f>Poeni_D!R26</f>
        <v>0</v>
      </c>
      <c r="O28" s="41">
        <f>Poeni_D!S26</f>
        <v>12</v>
      </c>
      <c r="P28" s="41"/>
      <c r="Q28" s="41"/>
      <c r="R28" s="41">
        <f>Poeni_D!T26</f>
        <v>57</v>
      </c>
      <c r="S28" s="42" t="str">
        <f>Poeni_D!U26</f>
        <v>D</v>
      </c>
    </row>
    <row r="29" spans="1:19" ht="15.75">
      <c r="A29" s="44" t="str">
        <f>Poeni_D!A27</f>
        <v>36/14</v>
      </c>
      <c r="B29" s="137" t="str">
        <f>Poeni_D!B27</f>
        <v>Vuletić Dušan</v>
      </c>
      <c r="C29" s="138"/>
      <c r="D29" s="43"/>
      <c r="E29" s="39">
        <f>SUM(Poeni_D!D27:H27)</f>
        <v>10</v>
      </c>
      <c r="F29" s="43"/>
      <c r="G29" s="43"/>
      <c r="H29" s="43"/>
      <c r="I29" s="43"/>
      <c r="J29" s="39">
        <f>Poeni_D!O27</f>
        <v>16</v>
      </c>
      <c r="K29" s="39">
        <f>Poeni_D!P27</f>
        <v>18</v>
      </c>
      <c r="L29" s="41"/>
      <c r="M29" s="41"/>
      <c r="N29" s="40">
        <f>Poeni_D!R27</f>
        <v>0</v>
      </c>
      <c r="O29" s="41">
        <f>Poeni_D!S27</f>
        <v>12</v>
      </c>
      <c r="P29" s="41"/>
      <c r="Q29" s="41"/>
      <c r="R29" s="41">
        <f>Poeni_D!T27</f>
        <v>56</v>
      </c>
      <c r="S29" s="42" t="str">
        <f>Poeni_D!U27</f>
        <v>D</v>
      </c>
    </row>
    <row r="30" spans="1:19" ht="15.75">
      <c r="A30" s="44" t="str">
        <f>Poeni_D!A28</f>
        <v>39/14</v>
      </c>
      <c r="B30" s="137" t="str">
        <f>Poeni_D!B28</f>
        <v>Đurković Momir</v>
      </c>
      <c r="C30" s="138"/>
      <c r="D30" s="43"/>
      <c r="E30" s="39">
        <f>SUM(Poeni_D!D28:H28)</f>
        <v>10</v>
      </c>
      <c r="F30" s="43"/>
      <c r="G30" s="43"/>
      <c r="H30" s="43"/>
      <c r="I30" s="43"/>
      <c r="J30" s="39">
        <f>Poeni_D!O28</f>
        <v>18</v>
      </c>
      <c r="K30" s="39">
        <f>Poeni_D!P28</f>
        <v>18</v>
      </c>
      <c r="L30" s="41"/>
      <c r="M30" s="41"/>
      <c r="N30" s="40">
        <f>Poeni_D!R28</f>
        <v>0</v>
      </c>
      <c r="O30" s="41">
        <f>Poeni_D!S28</f>
        <v>10</v>
      </c>
      <c r="P30" s="41"/>
      <c r="Q30" s="41"/>
      <c r="R30" s="41">
        <f>Poeni_D!T28</f>
        <v>56</v>
      </c>
      <c r="S30" s="42" t="str">
        <f>Poeni_D!U28</f>
        <v>D</v>
      </c>
    </row>
    <row r="31" spans="1:19" ht="15.75" customHeight="1">
      <c r="A31" s="44"/>
      <c r="B31" s="137"/>
      <c r="C31" s="138"/>
      <c r="D31" s="43"/>
      <c r="E31" s="39"/>
      <c r="F31" s="43"/>
      <c r="G31" s="43"/>
      <c r="H31" s="43"/>
      <c r="I31" s="43"/>
      <c r="J31" s="39"/>
      <c r="K31" s="39"/>
      <c r="L31" s="41"/>
      <c r="M31" s="41"/>
      <c r="N31" s="40"/>
      <c r="O31" s="41"/>
      <c r="P31" s="41"/>
      <c r="Q31" s="41"/>
      <c r="R31" s="41"/>
      <c r="S31" s="42"/>
    </row>
    <row r="32" spans="1:19" ht="15.75">
      <c r="A32" s="44"/>
      <c r="B32" s="137"/>
      <c r="C32" s="138"/>
      <c r="D32" s="43"/>
      <c r="E32" s="39"/>
      <c r="F32" s="43"/>
      <c r="G32" s="43"/>
      <c r="H32" s="43"/>
      <c r="I32" s="43"/>
      <c r="J32" s="39"/>
      <c r="K32" s="39"/>
      <c r="L32" s="41"/>
      <c r="M32" s="41"/>
      <c r="N32" s="40"/>
      <c r="O32" s="41"/>
      <c r="P32" s="41"/>
      <c r="Q32" s="41"/>
      <c r="R32" s="41"/>
      <c r="S32" s="42"/>
    </row>
    <row r="33" spans="1:19" ht="15.75">
      <c r="A33" s="44"/>
      <c r="B33" s="137"/>
      <c r="C33" s="138"/>
      <c r="D33" s="43"/>
      <c r="E33" s="39"/>
      <c r="F33" s="43"/>
      <c r="G33" s="43"/>
      <c r="H33" s="43"/>
      <c r="I33" s="43"/>
      <c r="J33" s="39"/>
      <c r="K33" s="39"/>
      <c r="L33" s="41"/>
      <c r="M33" s="41"/>
      <c r="N33" s="40"/>
      <c r="O33" s="41"/>
      <c r="P33" s="41"/>
      <c r="Q33" s="41"/>
      <c r="R33" s="41"/>
      <c r="S33" s="42"/>
    </row>
    <row r="34" spans="1:19" ht="15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40" t="s">
        <v>70</v>
      </c>
      <c r="M34" s="140"/>
      <c r="N34" s="140"/>
      <c r="O34" s="140"/>
      <c r="P34" s="140"/>
      <c r="Q34" s="140"/>
      <c r="R34" s="140"/>
      <c r="S34" s="140"/>
    </row>
  </sheetData>
  <sheetProtection/>
  <mergeCells count="56">
    <mergeCell ref="J6:M6"/>
    <mergeCell ref="J7:M7"/>
    <mergeCell ref="J8:M8"/>
    <mergeCell ref="N6:Q6"/>
    <mergeCell ref="F6:I6"/>
    <mergeCell ref="F7:I7"/>
    <mergeCell ref="A1:Q1"/>
    <mergeCell ref="R1:S1"/>
    <mergeCell ref="A2:B2"/>
    <mergeCell ref="C2:L2"/>
    <mergeCell ref="M2:O2"/>
    <mergeCell ref="P2:S2"/>
    <mergeCell ref="A5:A9"/>
    <mergeCell ref="E6:E8"/>
    <mergeCell ref="B12:C12"/>
    <mergeCell ref="B11:C11"/>
    <mergeCell ref="O3:S3"/>
    <mergeCell ref="A4:S4"/>
    <mergeCell ref="D5:Q5"/>
    <mergeCell ref="A3:F3"/>
    <mergeCell ref="G3:H3"/>
    <mergeCell ref="I3:N3"/>
    <mergeCell ref="S5:S9"/>
    <mergeCell ref="D6:D8"/>
    <mergeCell ref="B14:C14"/>
    <mergeCell ref="B13:C13"/>
    <mergeCell ref="B15:C15"/>
    <mergeCell ref="B16:C16"/>
    <mergeCell ref="R5:R9"/>
    <mergeCell ref="B8:C9"/>
    <mergeCell ref="B5:C7"/>
    <mergeCell ref="F8:I8"/>
    <mergeCell ref="B28:C28"/>
    <mergeCell ref="N7:Q7"/>
    <mergeCell ref="N8:O8"/>
    <mergeCell ref="P8:Q8"/>
    <mergeCell ref="B10:C10"/>
    <mergeCell ref="D9:E9"/>
    <mergeCell ref="B25:C25"/>
    <mergeCell ref="B27:C27"/>
    <mergeCell ref="B26:C26"/>
    <mergeCell ref="B17:C17"/>
    <mergeCell ref="B29:C29"/>
    <mergeCell ref="B30:C30"/>
    <mergeCell ref="B31:C31"/>
    <mergeCell ref="A34:K34"/>
    <mergeCell ref="L34:S34"/>
    <mergeCell ref="B33:C33"/>
    <mergeCell ref="B32:C32"/>
    <mergeCell ref="B24:C24"/>
    <mergeCell ref="B18:C18"/>
    <mergeCell ref="B19:C19"/>
    <mergeCell ref="B20:C20"/>
    <mergeCell ref="B21:C21"/>
    <mergeCell ref="B22:C22"/>
    <mergeCell ref="B23:C23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2018-02-14T10:35:37Z</cp:lastPrinted>
  <dcterms:created xsi:type="dcterms:W3CDTF">2005-10-19T21:32:06Z</dcterms:created>
  <dcterms:modified xsi:type="dcterms:W3CDTF">2018-06-26T21:10:24Z</dcterms:modified>
  <cp:category/>
  <cp:version/>
  <cp:contentType/>
  <cp:contentStatus/>
</cp:coreProperties>
</file>