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0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<sst xmlns="http://schemas.openxmlformats.org/spreadsheetml/2006/main" count="583" uniqueCount="234">
  <si>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</si>
  <si>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</si>
  <si>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</si>
  <si>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</si>
  <si>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</si>
  <si>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</si>
  <si>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</si>
  <si>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</si>
  <si>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</si>
  <si>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</si>
  <si>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</si>
  <si>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</si>
  <si>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</si>
  <si>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</si>
  <si>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</si>
  <si>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</si>
  <si>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</si>
  <si>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</si>
  <si>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</si>
  <si>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</si>
  <si>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</si>
  <si>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</si>
  <si>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</si>
  <si>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</si>
  <si>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</si>
  <si>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</si>
  <si>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</si>
  <si>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</si>
  <si>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</si>
  <si>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</si>
  <si>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</si>
  <si>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</si>
  <si>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</si>
  <si>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</si>
  <si>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</si>
  <si>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</si>
  <si>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</si>
  <si>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</si>
  <si>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</si>
  <si>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</si>
  <si>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</si>
  <si>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</si>
  <si>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</si>
  <si>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</si>
  <si>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</si>
  <si>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</si>
  <si>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</si>
  <si>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</si>
  <si>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</si>
  <si>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</si>
  <si>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</si>
  <si>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</si>
  <si>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</si>
  <si>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</si>
  <si>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</si>
  <si>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</si>
  <si>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</si>
  <si>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</si>
  <si>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</si>
  <si>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</si>
  <si>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</si>
  <si>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</si>
  <si>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</si>
  <si>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</si>
  <si>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</si>
  <si>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</si>
  <si>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</si>
  <si>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</si>
  <si>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</si>
  <si>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</si>
  <si>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</si>
  <si>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</si>
  <si>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</si>
  <si>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</si>
  <si>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</si>
  <si>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</si>
  <si>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</si>
  <si>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</si>
  <si>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</si>
  <si>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</si>
  <si>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</si>
  <si>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</si>
  <si>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</si>
  <si>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2017/18</t>
  </si>
  <si>
    <t>Redni broj</t>
  </si>
  <si>
    <t>Broj indeksa</t>
  </si>
  <si>
    <t>Prezime i ime</t>
  </si>
  <si>
    <t>2/2018</t>
  </si>
  <si>
    <t>Kankaraš Mato</t>
  </si>
  <si>
    <t>4/2018</t>
  </si>
  <si>
    <t>Jakovljević Anja</t>
  </si>
  <si>
    <t>1/2018</t>
  </si>
  <si>
    <t>Jovanović Anđela</t>
  </si>
  <si>
    <t>Đoković Mila</t>
  </si>
  <si>
    <t>3/2018</t>
  </si>
  <si>
    <t>Radulović Milena</t>
  </si>
  <si>
    <t>Stojović Milena</t>
  </si>
  <si>
    <t>5/2018</t>
  </si>
  <si>
    <t>Pejović Dušica</t>
  </si>
  <si>
    <t>6/2018</t>
  </si>
  <si>
    <t>Karović Anja</t>
  </si>
  <si>
    <t>7/2018</t>
  </si>
  <si>
    <t>Vujošević Nikolina</t>
  </si>
  <si>
    <t>8/2018</t>
  </si>
  <si>
    <t>Đurnić Marijana</t>
  </si>
  <si>
    <t>9/2018</t>
  </si>
  <si>
    <t>Popović Sanja</t>
  </si>
  <si>
    <t>10/2018</t>
  </si>
  <si>
    <t>Jukić Amra</t>
  </si>
  <si>
    <t>11/2018</t>
  </si>
  <si>
    <t>Jovović Dragana</t>
  </si>
  <si>
    <t>12/2018</t>
  </si>
  <si>
    <t>Saičić Vasilije</t>
  </si>
  <si>
    <t>13/2018</t>
  </si>
  <si>
    <t>Bujišić Biljana</t>
  </si>
  <si>
    <t>14/2018</t>
  </si>
  <si>
    <t>Bogojević Marko</t>
  </si>
  <si>
    <t>15/2018</t>
  </si>
  <si>
    <t>Bulatović Bojana</t>
  </si>
  <si>
    <t>16/2018</t>
  </si>
  <si>
    <t>Ćirković Obrad</t>
  </si>
  <si>
    <t>17/2018</t>
  </si>
  <si>
    <t>Zlatičanin Jovo</t>
  </si>
  <si>
    <t>18/2018</t>
  </si>
  <si>
    <t>Petrić Jovana</t>
  </si>
  <si>
    <t>19/2018</t>
  </si>
  <si>
    <t>Mišković Slađana</t>
  </si>
  <si>
    <t>20/2018</t>
  </si>
  <si>
    <t>Vujović Andrijana</t>
  </si>
  <si>
    <t>21/2018</t>
  </si>
  <si>
    <t>Lazarević Stefan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</si>
  <si>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</si>
  <si>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</si>
  <si>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</si>
  <si>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</si>
  <si>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</si>
  <si>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</si>
  <si>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</si>
  <si>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</si>
  <si>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</si>
  <si>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</si>
  <si>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</si>
  <si>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</si>
  <si>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</si>
  <si>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</si>
  <si>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S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</si>
  <si>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</si>
  <si>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</si>
  <si>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</si>
  <si>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</si>
  <si>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</si>
  <si>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</si>
  <si>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</si>
  <si>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22/2018</t>
  </si>
  <si>
    <t>Radulović Ana</t>
  </si>
  <si>
    <t>23/2018</t>
  </si>
  <si>
    <t>Mikić Stefan</t>
  </si>
  <si>
    <t>24/2018</t>
  </si>
  <si>
    <t>Ćosović Marija</t>
  </si>
  <si>
    <t>25/2018</t>
  </si>
  <si>
    <t>Jovanović Petar</t>
  </si>
  <si>
    <t>26/2018</t>
  </si>
  <si>
    <t>Marković Ivana</t>
  </si>
  <si>
    <t>27/2018</t>
  </si>
  <si>
    <t>Šofranac Ana</t>
  </si>
  <si>
    <t>28/2018</t>
  </si>
  <si>
    <t>Popović Miroslav</t>
  </si>
  <si>
    <t>5/2017</t>
  </si>
  <si>
    <t>Miladinović Maša</t>
  </si>
  <si>
    <t>2018/19</t>
  </si>
  <si>
    <t>Šk. God.</t>
  </si>
  <si>
    <t>32</t>
  </si>
  <si>
    <t>2016</t>
  </si>
  <si>
    <t>33</t>
  </si>
  <si>
    <t>2015</t>
  </si>
  <si>
    <t>Pavle</t>
  </si>
  <si>
    <t>Luka</t>
  </si>
  <si>
    <t>24</t>
  </si>
  <si>
    <t>25</t>
  </si>
  <si>
    <t>2014</t>
  </si>
  <si>
    <t>Igor</t>
  </si>
  <si>
    <t>Banović</t>
  </si>
  <si>
    <t>Stefan</t>
  </si>
  <si>
    <t>39</t>
  </si>
  <si>
    <t>2013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</si>
  <si>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</si>
  <si>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</si>
  <si>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</si>
  <si>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</si>
  <si>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</si>
  <si>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Vesna</t>
  </si>
  <si>
    <t>Živanović</t>
  </si>
  <si>
    <t>35</t>
  </si>
  <si>
    <t>Nikola</t>
  </si>
  <si>
    <t>Gagula</t>
  </si>
  <si>
    <t>Miloš</t>
  </si>
  <si>
    <t>Ćupić</t>
  </si>
  <si>
    <t>Dalibor</t>
  </si>
  <si>
    <t>Ranković</t>
  </si>
  <si>
    <t>34</t>
  </si>
  <si>
    <t>Branko</t>
  </si>
  <si>
    <t>Rovčanin</t>
  </si>
  <si>
    <t>38</t>
  </si>
  <si>
    <t>Enis</t>
  </si>
  <si>
    <t>Ličina</t>
  </si>
  <si>
    <t>Dejanović</t>
  </si>
  <si>
    <t>Radoš</t>
  </si>
  <si>
    <t>Čukić</t>
  </si>
  <si>
    <t>Aleksa</t>
  </si>
  <si>
    <t>Šuković</t>
  </si>
  <si>
    <t>Radovanović</t>
  </si>
  <si>
    <t>Bogosavljević</t>
  </si>
  <si>
    <t>18</t>
  </si>
  <si>
    <t>Perović</t>
  </si>
  <si>
    <t>22</t>
  </si>
  <si>
    <t>Sekulović</t>
  </si>
  <si>
    <t>23</t>
  </si>
  <si>
    <t>Ema</t>
  </si>
  <si>
    <t>Dapčević</t>
  </si>
  <si>
    <t>Trifunović</t>
  </si>
  <si>
    <t>Veselin</t>
  </si>
  <si>
    <t>Planić</t>
  </si>
  <si>
    <t>Teofilov</t>
  </si>
  <si>
    <t>Radivoje</t>
  </si>
  <si>
    <t>Bošković</t>
  </si>
  <si>
    <t>Semir</t>
  </si>
  <si>
    <t>Čohović</t>
  </si>
  <si>
    <t>Čelebić</t>
  </si>
  <si>
    <t>16</t>
  </si>
  <si>
    <t>Bjelica</t>
  </si>
  <si>
    <t>Siniša</t>
  </si>
  <si>
    <t>Bečić</t>
  </si>
  <si>
    <t>Teorija složenosti algoritama (D)</t>
  </si>
  <si>
    <t>Studijski program:  Matematika/ Matematika i računarske nauke/ Računarske nauke/Računarstvo i informacione tehnologije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</si>
</sst>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/>
      <right style="double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12" fillId="0" borderId="39" xfId="99" applyFont="1" applyBorder="1" applyAlignment="1">
      <alignment horizontal="center" wrapText="1"/>
      <protection/>
    </xf>
    <xf numFmtId="0" fontId="12" fillId="0" borderId="40" xfId="99" applyFont="1" applyBorder="1" applyAlignment="1">
      <alignment horizont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18" fillId="0" borderId="0" xfId="99" applyFont="1" applyAlignment="1">
      <alignment horizontal="center"/>
      <protection/>
    </xf>
    <xf numFmtId="0" fontId="19" fillId="0" borderId="42" xfId="99" applyFont="1" applyBorder="1" applyAlignment="1">
      <alignment horizontal="center" wrapText="1"/>
      <protection/>
    </xf>
    <xf numFmtId="0" fontId="19" fillId="0" borderId="44" xfId="99" applyFont="1" applyBorder="1" applyAlignment="1">
      <alignment horizontal="center" wrapText="1"/>
      <protection/>
    </xf>
    <xf numFmtId="0" fontId="12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3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vertical="center" wrapText="1"/>
      <protection/>
    </xf>
    <xf numFmtId="0" fontId="12" fillId="0" borderId="51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52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Alignment="1">
      <alignment horizontal="left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22" sqref="P22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5">
      <c r="A1" s="82" t="s">
        <v>84</v>
      </c>
      <c r="B1" s="82" t="s">
        <v>85</v>
      </c>
      <c r="C1" s="82" t="s">
        <v>86</v>
      </c>
      <c r="D1" s="82" t="s">
        <v>66</v>
      </c>
      <c r="E1" s="78"/>
      <c r="F1" s="78"/>
      <c r="G1" s="78"/>
    </row>
    <row r="2" spans="1:17" ht="15">
      <c r="A2" s="81">
        <v>1</v>
      </c>
      <c r="B2" s="81" t="s">
        <v>87</v>
      </c>
      <c r="C2" s="81" t="s">
        <v>88</v>
      </c>
      <c r="D2" s="81" t="s">
        <v>69</v>
      </c>
      <c r="E2" s="78"/>
      <c r="F2" s="78"/>
      <c r="G2" s="78"/>
      <c r="I2" t="str">
        <f>B2</f>
        <v>2/2018</v>
      </c>
      <c r="J2" t="str">
        <f>C2</f>
        <v>Kankaraš Mato</v>
      </c>
      <c r="N2" s="82"/>
      <c r="O2" s="82"/>
      <c r="P2" s="82"/>
      <c r="Q2" s="82"/>
    </row>
    <row r="3" spans="1:17" ht="15">
      <c r="A3" s="81">
        <v>2</v>
      </c>
      <c r="B3" s="81" t="s">
        <v>89</v>
      </c>
      <c r="C3" s="81" t="s">
        <v>90</v>
      </c>
      <c r="D3" s="81" t="s">
        <v>69</v>
      </c>
      <c r="E3" s="78"/>
      <c r="F3" s="78"/>
      <c r="G3" s="78"/>
      <c r="I3" t="str">
        <f>B3</f>
        <v>4/2018</v>
      </c>
      <c r="J3" t="str">
        <f>C3</f>
        <v>Jakovljević Anja</v>
      </c>
      <c r="N3" s="81"/>
      <c r="O3" s="81"/>
      <c r="P3" s="81"/>
      <c r="Q3" s="81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81"/>
      <c r="O4" s="81"/>
      <c r="P4" s="81"/>
      <c r="Q4" s="8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48</v>
      </c>
      <c r="B2" s="142"/>
      <c r="C2" s="142"/>
      <c r="D2" s="142"/>
      <c r="E2" s="142"/>
      <c r="F2" s="142"/>
    </row>
    <row r="3" spans="1:6" ht="27" customHeight="1">
      <c r="A3" s="143" t="s">
        <v>53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54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2.75" customHeight="1" thickTop="1">
      <c r="A8" s="43" t="str">
        <f>Cpredlog!A8</f>
        <v>1/2018</v>
      </c>
      <c r="B8" s="182" t="str">
        <f>Cpredlog!B8</f>
        <v>Nikčević Snežana</v>
      </c>
      <c r="C8" s="183"/>
      <c r="D8" s="70">
        <f>SUM(Cpredlog!D8:Q8)</f>
        <v>45</v>
      </c>
      <c r="E8" s="71">
        <f>MAX(Cpredlog!R8:S8)</f>
        <v>17</v>
      </c>
      <c r="F8" s="22" t="str">
        <f>Cpredlog!U8</f>
        <v>D</v>
      </c>
    </row>
    <row r="9" spans="1:6" ht="12.75" customHeight="1">
      <c r="A9" s="43" t="str">
        <f>Cpredlog!A9</f>
        <v>2/2018</v>
      </c>
      <c r="B9" s="182" t="str">
        <f>Cpredlog!B9</f>
        <v>Kuveljić Marija</v>
      </c>
      <c r="C9" s="183"/>
      <c r="D9" s="70">
        <f>SUM(Cpredlog!D9:Q9)</f>
        <v>23</v>
      </c>
      <c r="E9" s="71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3/2018</v>
      </c>
      <c r="B10" s="182" t="str">
        <f>Cpredlog!B10</f>
        <v>Damjanović Vinka</v>
      </c>
      <c r="C10" s="183"/>
      <c r="D10" s="70">
        <f>SUM(Cpredlog!D10:Q10)</f>
        <v>45</v>
      </c>
      <c r="E10" s="71">
        <f>MAX(Cpredlog!R10:S10)</f>
        <v>17</v>
      </c>
      <c r="F10" s="22" t="str">
        <f>Cpredlog!U10</f>
        <v>D</v>
      </c>
    </row>
    <row r="11" spans="1:6" ht="12.75" customHeight="1">
      <c r="A11" s="43" t="str">
        <f>Cpredlog!A11</f>
        <v>4/2018</v>
      </c>
      <c r="B11" s="182" t="str">
        <f>Cpredlog!B11</f>
        <v>Todorović Dejan</v>
      </c>
      <c r="C11" s="183"/>
      <c r="D11" s="70">
        <f>SUM(Cpredlog!D11:Q11)</f>
        <v>53</v>
      </c>
      <c r="E11" s="71">
        <f>MAX(Cpredlog!R11:S11)</f>
        <v>17</v>
      </c>
      <c r="F11" s="22" t="str">
        <f>Cpredlog!U11</f>
        <v>C</v>
      </c>
    </row>
    <row r="12" spans="1:6" ht="12.75" customHeight="1">
      <c r="A12" s="43" t="str">
        <f>Cpredlog!A12</f>
        <v>5/2018</v>
      </c>
      <c r="B12" s="182" t="str">
        <f>Cpredlog!B12</f>
        <v>Marjanović Marina</v>
      </c>
      <c r="C12" s="183"/>
      <c r="D12" s="70">
        <f>SUM(Cpredlog!D12:Q12)</f>
        <v>45</v>
      </c>
      <c r="E12" s="71">
        <f>MAX(Cpredlog!R12:S12)</f>
        <v>17</v>
      </c>
      <c r="F12" s="22" t="str">
        <f>Cpredlog!U12</f>
        <v>D</v>
      </c>
    </row>
    <row r="13" spans="1:6" ht="12.75" customHeight="1">
      <c r="A13" s="43" t="str">
        <f>Cpredlog!A13</f>
        <v>6/2018</v>
      </c>
      <c r="B13" s="182" t="str">
        <f>Cpredlog!B13</f>
        <v>Marvučić Anđela</v>
      </c>
      <c r="C13" s="183"/>
      <c r="D13" s="70">
        <f>SUM(Cpredlog!D13:Q13)</f>
        <v>45</v>
      </c>
      <c r="E13" s="71">
        <f>MAX(Cpredlog!R13:S13)</f>
        <v>17</v>
      </c>
      <c r="F13" s="22" t="str">
        <f>Cpredlog!U13</f>
        <v>D</v>
      </c>
    </row>
    <row r="14" spans="1:6" ht="12.75" customHeight="1">
      <c r="A14" s="43" t="str">
        <f>Cpredlog!A14</f>
        <v>7/2018</v>
      </c>
      <c r="B14" s="182" t="str">
        <f>Cpredlog!B14</f>
        <v>Vujošević Stefan</v>
      </c>
      <c r="C14" s="183"/>
      <c r="D14" s="70">
        <f>SUM(Cpredlog!D14:Q14)</f>
        <v>27</v>
      </c>
      <c r="E14" s="71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8/2018</v>
      </c>
      <c r="B15" s="182" t="str">
        <f>Cpredlog!B15</f>
        <v>Perović Miroslav</v>
      </c>
      <c r="C15" s="183"/>
      <c r="D15" s="70">
        <f>SUM(Cpredlog!D15:Q15)</f>
        <v>26</v>
      </c>
      <c r="E15" s="71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9/2018</v>
      </c>
      <c r="B16" s="182" t="str">
        <f>Cpredlog!B16</f>
        <v>Marković Mirko</v>
      </c>
      <c r="C16" s="183"/>
      <c r="D16" s="70">
        <f>SUM(Cpredlog!D16:Q16)</f>
        <v>32</v>
      </c>
      <c r="E16" s="71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10/2018</v>
      </c>
      <c r="B17" s="182" t="str">
        <f>Cpredlog!B17</f>
        <v>Bošković Maša</v>
      </c>
      <c r="C17" s="183"/>
      <c r="D17" s="70">
        <f>SUM(Cpredlog!D17:Q17)</f>
        <v>33</v>
      </c>
      <c r="E17" s="71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11/2018</v>
      </c>
      <c r="B18" s="182" t="str">
        <f>Cpredlog!B18</f>
        <v>Radonjić Milun</v>
      </c>
      <c r="C18" s="183"/>
      <c r="D18" s="70">
        <f>SUM(Cpredlog!D18:Q18)</f>
        <v>26</v>
      </c>
      <c r="E18" s="71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12/2018</v>
      </c>
      <c r="B19" s="182" t="str">
        <f>Cpredlog!B19</f>
        <v>Pavićević Marijana</v>
      </c>
      <c r="C19" s="183"/>
      <c r="D19" s="70">
        <f>SUM(Cpredlog!D19:Q19)</f>
        <v>32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13/2018</v>
      </c>
      <c r="B20" s="182" t="str">
        <f>Cpredlog!B20</f>
        <v>Pavićević Nikola</v>
      </c>
      <c r="C20" s="183"/>
      <c r="D20" s="70">
        <f>SUM(Cpredlog!D20:Q20)</f>
        <v>32</v>
      </c>
      <c r="E20" s="71">
        <f>MAX(Cpredlog!R20:S20)</f>
        <v>0</v>
      </c>
      <c r="F20" s="22" t="str">
        <f>Cpredlog!U20</f>
        <v>F</v>
      </c>
    </row>
    <row r="21" spans="1:6" ht="12.75" customHeight="1">
      <c r="A21" s="43" t="str">
        <f>Cpredlog!A21</f>
        <v>14/2018</v>
      </c>
      <c r="B21" s="182" t="str">
        <f>Cpredlog!B21</f>
        <v>Jokić Stefan</v>
      </c>
      <c r="C21" s="183"/>
      <c r="D21" s="70">
        <f>SUM(Cpredlog!D21:Q21)</f>
        <v>26</v>
      </c>
      <c r="E21" s="71">
        <f>MAX(Cpredlog!R21:S21)</f>
        <v>0</v>
      </c>
      <c r="F21" s="22" t="str">
        <f>Cpredlog!U21</f>
        <v>F</v>
      </c>
    </row>
    <row r="22" spans="1:6" ht="12.75" customHeight="1">
      <c r="A22" s="43" t="str">
        <f>Cpredlog!A22</f>
        <v>15/2018</v>
      </c>
      <c r="B22" s="182" t="str">
        <f>Cpredlog!B22</f>
        <v>Jokić Ana</v>
      </c>
      <c r="C22" s="183"/>
      <c r="D22" s="70">
        <f>SUM(Cpredlog!D22:Q22)</f>
        <v>29</v>
      </c>
      <c r="E22" s="71">
        <f>MAX(Cpredlog!R22:S22)</f>
        <v>0</v>
      </c>
      <c r="F22" s="22" t="str">
        <f>Cpredlog!U22</f>
        <v>F</v>
      </c>
    </row>
    <row r="23" spans="1:6" ht="12.75" customHeight="1">
      <c r="A23" s="43" t="str">
        <f>Cpredlog!A23</f>
        <v>16/2018</v>
      </c>
      <c r="B23" s="182" t="str">
        <f>Cpredlog!B23</f>
        <v>Radović Marina</v>
      </c>
      <c r="C23" s="183"/>
      <c r="D23" s="70">
        <f>SUM(Cpredlog!D23:Q23)</f>
        <v>30</v>
      </c>
      <c r="E23" s="71">
        <f>MAX(Cpredlog!R23:S23)</f>
        <v>0</v>
      </c>
      <c r="F23" s="22" t="str">
        <f>Cpredlog!U23</f>
        <v>F</v>
      </c>
    </row>
    <row r="24" spans="1:6" ht="12.75" customHeight="1">
      <c r="A24" s="43" t="str">
        <f>Cpredlog!A24</f>
        <v>17/2018</v>
      </c>
      <c r="B24" s="182" t="str">
        <f>Cpredlog!B24</f>
        <v>Adžagić Džemal</v>
      </c>
      <c r="C24" s="183"/>
      <c r="D24" s="70">
        <f>SUM(Cpredlog!D24:Q24)</f>
        <v>28</v>
      </c>
      <c r="E24" s="71">
        <f>MAX(Cpredlog!R24:S24)</f>
        <v>0</v>
      </c>
      <c r="F24" s="22" t="str">
        <f>Cpredlog!U24</f>
        <v>F</v>
      </c>
    </row>
    <row r="25" spans="1:6" ht="12.75" customHeight="1">
      <c r="A25" s="43" t="str">
        <f>Cpredlog!A25</f>
        <v>18/2018</v>
      </c>
      <c r="B25" s="182" t="str">
        <f>Cpredlog!B25</f>
        <v>Joličić Andrea</v>
      </c>
      <c r="C25" s="183"/>
      <c r="D25" s="70">
        <f>SUM(Cpredlog!D25:Q25)</f>
        <v>34</v>
      </c>
      <c r="E25" s="71">
        <f>MAX(Cpredlog!R25:S25)</f>
        <v>0</v>
      </c>
      <c r="F25" s="22" t="str">
        <f>Cpredlog!U25</f>
        <v>F</v>
      </c>
    </row>
    <row r="26" spans="1:6" ht="12.75" customHeight="1">
      <c r="A26" s="43" t="str">
        <f>Cpredlog!A26</f>
        <v>19/2018</v>
      </c>
      <c r="B26" s="182" t="str">
        <f>Cpredlog!B26</f>
        <v>Šipovac Sara</v>
      </c>
      <c r="C26" s="183"/>
      <c r="D26" s="70">
        <f>SUM(Cpredlog!D26:Q26)</f>
        <v>35</v>
      </c>
      <c r="E26" s="71">
        <f>MAX(Cpredlog!R26:S26)</f>
        <v>6</v>
      </c>
      <c r="F26" s="22" t="str">
        <f>Cpredlog!U26</f>
        <v>F</v>
      </c>
    </row>
    <row r="27" spans="1:6" ht="12.75" customHeight="1">
      <c r="A27" s="43" t="str">
        <f>Cpredlog!A27</f>
        <v>20/2018</v>
      </c>
      <c r="B27" s="182" t="str">
        <f>Cpredlog!B27</f>
        <v>Šuković Siniša</v>
      </c>
      <c r="C27" s="183"/>
      <c r="D27" s="70">
        <f>SUM(Cpredlog!D27:Q27)</f>
        <v>45</v>
      </c>
      <c r="E27" s="71">
        <f>MAX(Cpredlog!R27:S27)</f>
        <v>17</v>
      </c>
      <c r="F27" s="22" t="str">
        <f>Cpredlog!U27</f>
        <v>D</v>
      </c>
    </row>
    <row r="28" spans="1:6" ht="12.75" customHeight="1">
      <c r="A28" s="43" t="str">
        <f>Cpredlog!A28</f>
        <v>21/2018</v>
      </c>
      <c r="B28" s="182" t="str">
        <f>Cpredlog!B28</f>
        <v>Asanović Milica</v>
      </c>
      <c r="C28" s="183"/>
      <c r="D28" s="70">
        <f>SUM(Cpredlog!D28:Q28)</f>
        <v>30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22/2018</v>
      </c>
      <c r="B29" s="182" t="str">
        <f>Cpredlog!B29</f>
        <v>Radulović Ana</v>
      </c>
      <c r="C29" s="183"/>
      <c r="D29" s="70">
        <f>SUM(Cpredlog!D29:Q29)</f>
        <v>28</v>
      </c>
      <c r="E29" s="71">
        <f>MAX(Cpredlog!R29:S29)</f>
        <v>0</v>
      </c>
      <c r="F29" s="22" t="str">
        <f>Cpredlog!U29</f>
        <v>F</v>
      </c>
    </row>
    <row r="30" spans="1:6" ht="12.75" customHeight="1">
      <c r="A30" s="43" t="str">
        <f>Cpredlog!A30</f>
        <v>23/2018</v>
      </c>
      <c r="B30" s="182" t="str">
        <f>Cpredlog!B30</f>
        <v>Mikić Stefan</v>
      </c>
      <c r="C30" s="183"/>
      <c r="D30" s="70">
        <f>SUM(Cpredlog!D30:Q30)</f>
        <v>30</v>
      </c>
      <c r="E30" s="71">
        <f>MAX(Cpredlog!R30:S30)</f>
        <v>0</v>
      </c>
      <c r="F30" s="22" t="str">
        <f>Cpredlog!U30</f>
        <v>F</v>
      </c>
    </row>
    <row r="31" spans="1:6" ht="12.75" customHeight="1">
      <c r="A31" s="43" t="str">
        <f>Cpredlog!A31</f>
        <v>24/2018</v>
      </c>
      <c r="B31" s="182" t="str">
        <f>Cpredlog!B31</f>
        <v>Ćosović Marija</v>
      </c>
      <c r="C31" s="183"/>
      <c r="D31" s="70">
        <f>SUM(Cpredlog!D31:Q31)</f>
        <v>45</v>
      </c>
      <c r="E31" s="71">
        <f>MAX(Cpredlog!R31:S31)</f>
        <v>17</v>
      </c>
      <c r="F31" s="22" t="str">
        <f>Cpredlog!U31</f>
        <v>D</v>
      </c>
    </row>
    <row r="32" spans="1:6" ht="12.75" customHeight="1">
      <c r="A32" s="43" t="str">
        <f>Cpredlog!A32</f>
        <v>25/2018</v>
      </c>
      <c r="B32" s="182" t="str">
        <f>Cpredlog!B32</f>
        <v>Jovanović Petar</v>
      </c>
      <c r="C32" s="183"/>
      <c r="D32" s="70">
        <f>SUM(Cpredlog!D32:Q32)</f>
        <v>47</v>
      </c>
      <c r="E32" s="71">
        <f>MAX(Cpredlog!R32:S32)</f>
        <v>17</v>
      </c>
      <c r="F32" s="22" t="str">
        <f>Cpredlog!U32</f>
        <v>D</v>
      </c>
    </row>
    <row r="33" spans="1:6" ht="12.75" customHeight="1">
      <c r="A33" s="43" t="str">
        <f>Cpredlog!A33</f>
        <v>26/2018</v>
      </c>
      <c r="B33" s="182" t="str">
        <f>Cpredlog!B33</f>
        <v>Marković Ivana</v>
      </c>
      <c r="C33" s="183"/>
      <c r="D33" s="70">
        <f>SUM(Cpredlog!D33:Q33)</f>
        <v>44</v>
      </c>
      <c r="E33" s="71">
        <f>MAX(Cpredlog!R33:S33)</f>
        <v>17</v>
      </c>
      <c r="F33" s="22" t="str">
        <f>Cpredlog!U33</f>
        <v>D</v>
      </c>
    </row>
    <row r="34" spans="1:6" ht="12.75" customHeight="1">
      <c r="A34" s="43" t="str">
        <f>Cpredlog!A34</f>
        <v>27/2018</v>
      </c>
      <c r="B34" s="182" t="str">
        <f>Cpredlog!B34</f>
        <v>Šofranac Ana</v>
      </c>
      <c r="C34" s="183"/>
      <c r="D34" s="70">
        <f>SUM(Cpredlog!D34:Q34)</f>
        <v>45</v>
      </c>
      <c r="E34" s="71">
        <f>MAX(Cpredlog!R34:S34)</f>
        <v>17</v>
      </c>
      <c r="F34" s="22" t="str">
        <f>Cpredlog!U34</f>
        <v>D</v>
      </c>
    </row>
    <row r="35" spans="1:6" ht="12.75" customHeight="1">
      <c r="A35" s="43" t="str">
        <f>Cpredlog!A35</f>
        <v>28/2018</v>
      </c>
      <c r="B35" s="182" t="str">
        <f>Cpredlog!B35</f>
        <v>Popović Miroslav</v>
      </c>
      <c r="C35" s="183"/>
      <c r="D35" s="70">
        <f>SUM(Cpredlog!D35:Q35)</f>
        <v>44</v>
      </c>
      <c r="E35" s="71">
        <f>MAX(Cpredlog!R35:S35)</f>
        <v>17</v>
      </c>
      <c r="F35" s="22" t="str">
        <f>Cpredlog!U35</f>
        <v>D</v>
      </c>
    </row>
    <row r="36" spans="1:6" ht="12.75" customHeight="1">
      <c r="A36" s="43" t="str">
        <f>Cpredlog!A36</f>
        <v>5/2017</v>
      </c>
      <c r="B36" s="182" t="str">
        <f>Cpredlog!B36</f>
        <v>Miladinović Maša</v>
      </c>
      <c r="C36" s="183"/>
      <c r="D36" s="70">
        <f>SUM(Cpredlog!D36:Q36)</f>
        <v>40</v>
      </c>
      <c r="E36" s="71">
        <f>MAX(Cpredlog!R36:S36)</f>
        <v>17</v>
      </c>
      <c r="F36" s="22" t="str">
        <f>Cpredlog!U36</f>
        <v>E</v>
      </c>
    </row>
    <row r="37" spans="1:6" ht="12" customHeight="1">
      <c r="A37" s="21"/>
      <c r="B37" s="182"/>
      <c r="C37" s="183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T31" sqref="T31"/>
    </sheetView>
  </sheetViews>
  <sheetFormatPr defaultColWidth="9.140625" defaultRowHeight="12.75"/>
  <cols>
    <col min="1" max="1" width="8.57421875" style="89" customWidth="1"/>
    <col min="2" max="2" width="27.7109375" style="89" customWidth="1"/>
    <col min="3" max="3" width="8.140625" style="89" customWidth="1"/>
    <col min="4" max="14" width="3.8515625" style="89" customWidth="1"/>
    <col min="15" max="17" width="5.421875" style="89" customWidth="1"/>
    <col min="18" max="18" width="8.421875" style="89" customWidth="1"/>
    <col min="19" max="19" width="9.140625" style="89" customWidth="1"/>
    <col min="20" max="20" width="6.28125" style="89" customWidth="1"/>
    <col min="21" max="21" width="5.8515625" style="89" customWidth="1"/>
    <col min="22" max="16384" width="9.140625" style="89" customWidth="1"/>
  </cols>
  <sheetData>
    <row r="1" spans="1:21" ht="18.7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  <c r="T1" s="197"/>
      <c r="U1" s="197"/>
    </row>
    <row r="2" spans="1:21" ht="12.75">
      <c r="A2" s="198" t="s">
        <v>185</v>
      </c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  <c r="O2" s="202" t="s">
        <v>186</v>
      </c>
      <c r="P2" s="203"/>
      <c r="Q2" s="203"/>
      <c r="R2" s="204"/>
      <c r="S2" s="204"/>
      <c r="T2" s="204"/>
      <c r="U2" s="205"/>
    </row>
    <row r="3" spans="1:21" ht="21" customHeight="1">
      <c r="A3" s="206" t="s">
        <v>55</v>
      </c>
      <c r="B3" s="206"/>
      <c r="C3" s="206"/>
      <c r="D3" s="207" t="s">
        <v>187</v>
      </c>
      <c r="E3" s="207"/>
      <c r="F3" s="207"/>
      <c r="G3" s="207"/>
      <c r="H3" s="208" t="s">
        <v>49</v>
      </c>
      <c r="I3" s="208"/>
      <c r="J3" s="208"/>
      <c r="K3" s="208"/>
      <c r="L3" s="208"/>
      <c r="M3" s="208"/>
      <c r="N3" s="208"/>
      <c r="O3" s="208"/>
      <c r="P3" s="208"/>
      <c r="Q3" s="209" t="s">
        <v>50</v>
      </c>
      <c r="R3" s="209"/>
      <c r="S3" s="209"/>
      <c r="T3" s="209"/>
      <c r="U3" s="209"/>
    </row>
    <row r="4" spans="4:8" ht="6.75" customHeight="1">
      <c r="D4" s="90"/>
      <c r="E4" s="90"/>
      <c r="F4" s="90"/>
      <c r="G4" s="90"/>
      <c r="H4" s="90"/>
    </row>
    <row r="5" spans="1:21" ht="21" customHeight="1">
      <c r="A5" s="184" t="s">
        <v>1</v>
      </c>
      <c r="B5" s="187" t="s">
        <v>2</v>
      </c>
      <c r="C5" s="190" t="s">
        <v>3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1" t="s">
        <v>4</v>
      </c>
      <c r="U5" s="193" t="s">
        <v>5</v>
      </c>
    </row>
    <row r="6" spans="1:21" ht="21" customHeight="1">
      <c r="A6" s="185"/>
      <c r="B6" s="188"/>
      <c r="C6" s="91"/>
      <c r="D6" s="195" t="s">
        <v>6</v>
      </c>
      <c r="E6" s="195"/>
      <c r="F6" s="195"/>
      <c r="G6" s="195"/>
      <c r="H6" s="195"/>
      <c r="I6" s="195" t="s">
        <v>7</v>
      </c>
      <c r="J6" s="195"/>
      <c r="K6" s="195"/>
      <c r="L6" s="195" t="s">
        <v>8</v>
      </c>
      <c r="M6" s="195"/>
      <c r="N6" s="195"/>
      <c r="O6" s="195" t="s">
        <v>9</v>
      </c>
      <c r="P6" s="195"/>
      <c r="Q6" s="195"/>
      <c r="R6" s="195" t="s">
        <v>10</v>
      </c>
      <c r="S6" s="195"/>
      <c r="T6" s="191"/>
      <c r="U6" s="193"/>
    </row>
    <row r="7" spans="1:21" ht="21" customHeight="1" thickBot="1">
      <c r="A7" s="186"/>
      <c r="B7" s="189"/>
      <c r="C7" s="92" t="s">
        <v>11</v>
      </c>
      <c r="D7" s="93" t="s">
        <v>12</v>
      </c>
      <c r="E7" s="93" t="s">
        <v>13</v>
      </c>
      <c r="F7" s="93" t="s">
        <v>14</v>
      </c>
      <c r="G7" s="93" t="s">
        <v>15</v>
      </c>
      <c r="H7" s="93" t="s">
        <v>16</v>
      </c>
      <c r="I7" s="93" t="s">
        <v>12</v>
      </c>
      <c r="J7" s="93" t="s">
        <v>13</v>
      </c>
      <c r="K7" s="93" t="s">
        <v>14</v>
      </c>
      <c r="L7" s="93" t="s">
        <v>12</v>
      </c>
      <c r="M7" s="93" t="s">
        <v>13</v>
      </c>
      <c r="N7" s="93" t="s">
        <v>14</v>
      </c>
      <c r="O7" s="93" t="s">
        <v>12</v>
      </c>
      <c r="P7" s="93" t="s">
        <v>13</v>
      </c>
      <c r="Q7" s="93" t="s">
        <v>14</v>
      </c>
      <c r="R7" s="93" t="s">
        <v>17</v>
      </c>
      <c r="S7" s="93" t="s">
        <v>18</v>
      </c>
      <c r="T7" s="192"/>
      <c r="U7" s="194"/>
    </row>
    <row r="8" spans="1:21" ht="13.5" thickTop="1">
      <c r="A8" s="94" t="str">
        <f>D!J2</f>
        <v>32/2018</v>
      </c>
      <c r="B8" s="95" t="str">
        <f>D!K2</f>
        <v>Živanović Vesna</v>
      </c>
      <c r="C8" s="96"/>
      <c r="D8" s="97">
        <v>5</v>
      </c>
      <c r="E8" s="97">
        <v>5</v>
      </c>
      <c r="F8" s="96"/>
      <c r="G8" s="96"/>
      <c r="H8" s="96"/>
      <c r="I8" s="98"/>
      <c r="J8" s="98"/>
      <c r="K8" s="98"/>
      <c r="L8" s="98"/>
      <c r="M8" s="98"/>
      <c r="N8" s="98"/>
      <c r="O8" s="98">
        <v>16</v>
      </c>
      <c r="P8" s="99">
        <v>18</v>
      </c>
      <c r="Q8" s="98"/>
      <c r="R8" s="96"/>
      <c r="S8" s="100">
        <v>12</v>
      </c>
      <c r="T8" s="96">
        <f aca="true" t="shared" si="0" ref="T8:T18">SUM(C8:Q8,MAX(R8,S8))</f>
        <v>56</v>
      </c>
      <c r="U8" s="96" t="str">
        <f aca="true" t="shared" si="1" ref="U8:U18">IF(T8&gt;89,"A",IF(T8&gt;79,"B",IF(T8&gt;65,"C",IF(T8&gt;55,"D",IF(T8&gt;44,"E","F")))))</f>
        <v>D</v>
      </c>
    </row>
    <row r="9" spans="1:21" ht="12.75">
      <c r="A9" s="94" t="str">
        <f>D!J3</f>
        <v>35/2018</v>
      </c>
      <c r="B9" s="95" t="str">
        <f>D!K3</f>
        <v>Gagula Nikola</v>
      </c>
      <c r="C9" s="100"/>
      <c r="D9" s="101">
        <v>5</v>
      </c>
      <c r="E9" s="101">
        <v>5</v>
      </c>
      <c r="F9" s="100"/>
      <c r="G9" s="100"/>
      <c r="H9" s="100"/>
      <c r="I9" s="102"/>
      <c r="J9" s="102"/>
      <c r="K9" s="102"/>
      <c r="L9" s="102"/>
      <c r="M9" s="102"/>
      <c r="N9" s="102"/>
      <c r="O9" s="103">
        <v>8</v>
      </c>
      <c r="P9" s="103">
        <v>25</v>
      </c>
      <c r="Q9" s="102"/>
      <c r="R9" s="100"/>
      <c r="S9" s="100">
        <v>20</v>
      </c>
      <c r="T9" s="96">
        <f t="shared" si="0"/>
        <v>63</v>
      </c>
      <c r="U9" s="96" t="str">
        <f t="shared" si="1"/>
        <v>D</v>
      </c>
    </row>
    <row r="10" spans="1:21" ht="12.75">
      <c r="A10" s="94" t="str">
        <f>D!J4</f>
        <v>39/2018</v>
      </c>
      <c r="B10" s="95" t="str">
        <f>D!K4</f>
        <v>Ćupić Miloš</v>
      </c>
      <c r="C10" s="100"/>
      <c r="D10" s="101"/>
      <c r="E10" s="101"/>
      <c r="F10" s="100"/>
      <c r="G10" s="100"/>
      <c r="H10" s="100"/>
      <c r="I10" s="102"/>
      <c r="J10" s="102"/>
      <c r="K10" s="102"/>
      <c r="L10" s="102"/>
      <c r="M10" s="102"/>
      <c r="N10" s="102"/>
      <c r="O10" s="103"/>
      <c r="P10" s="103"/>
      <c r="Q10" s="102"/>
      <c r="R10" s="100"/>
      <c r="S10" s="100"/>
      <c r="T10" s="96">
        <f t="shared" si="0"/>
        <v>0</v>
      </c>
      <c r="U10" s="96" t="str">
        <f t="shared" si="1"/>
        <v>F</v>
      </c>
    </row>
    <row r="11" spans="1:21" ht="12.75">
      <c r="A11" s="94" t="str">
        <f>D!J5</f>
        <v>33/2017</v>
      </c>
      <c r="B11" s="95" t="str">
        <f>D!K5</f>
        <v>Ranković Dalibor</v>
      </c>
      <c r="C11" s="100"/>
      <c r="D11" s="101">
        <v>5</v>
      </c>
      <c r="E11" s="101">
        <v>5</v>
      </c>
      <c r="F11" s="100"/>
      <c r="G11" s="100"/>
      <c r="H11" s="100"/>
      <c r="I11" s="102"/>
      <c r="J11" s="102"/>
      <c r="K11" s="102"/>
      <c r="L11" s="102"/>
      <c r="M11" s="102"/>
      <c r="N11" s="102"/>
      <c r="O11" s="103">
        <v>14</v>
      </c>
      <c r="P11" s="103">
        <v>18</v>
      </c>
      <c r="Q11" s="102"/>
      <c r="R11" s="100"/>
      <c r="S11" s="100">
        <v>12</v>
      </c>
      <c r="T11" s="96">
        <f t="shared" si="0"/>
        <v>54</v>
      </c>
      <c r="U11" s="96" t="str">
        <f t="shared" si="1"/>
        <v>E</v>
      </c>
    </row>
    <row r="12" spans="1:21" ht="12.75">
      <c r="A12" s="94" t="str">
        <f>D!J6</f>
        <v>34/2017</v>
      </c>
      <c r="B12" s="95" t="str">
        <f>D!K6</f>
        <v>Rovčanin Branko</v>
      </c>
      <c r="C12" s="100"/>
      <c r="D12" s="101">
        <v>5</v>
      </c>
      <c r="E12" s="101">
        <v>5</v>
      </c>
      <c r="F12" s="100"/>
      <c r="G12" s="100"/>
      <c r="H12" s="100"/>
      <c r="I12" s="102"/>
      <c r="J12" s="102"/>
      <c r="K12" s="102"/>
      <c r="L12" s="102"/>
      <c r="M12" s="102"/>
      <c r="N12" s="102"/>
      <c r="O12" s="103">
        <v>7</v>
      </c>
      <c r="P12" s="103">
        <v>18</v>
      </c>
      <c r="Q12" s="102"/>
      <c r="R12" s="100"/>
      <c r="S12" s="100">
        <v>12</v>
      </c>
      <c r="T12" s="96">
        <f t="shared" si="0"/>
        <v>47</v>
      </c>
      <c r="U12" s="96" t="str">
        <f t="shared" si="1"/>
        <v>E</v>
      </c>
    </row>
    <row r="13" spans="1:21" ht="12.75">
      <c r="A13" s="94" t="str">
        <f>D!J7</f>
        <v>38/2017</v>
      </c>
      <c r="B13" s="95" t="str">
        <f>D!K7</f>
        <v>Ličina Enis</v>
      </c>
      <c r="C13" s="100"/>
      <c r="D13" s="101"/>
      <c r="E13" s="101"/>
      <c r="F13" s="100"/>
      <c r="G13" s="100"/>
      <c r="H13" s="100"/>
      <c r="I13" s="102"/>
      <c r="J13" s="102"/>
      <c r="K13" s="102"/>
      <c r="L13" s="102"/>
      <c r="M13" s="102"/>
      <c r="N13" s="102"/>
      <c r="O13" s="103"/>
      <c r="P13" s="103"/>
      <c r="Q13" s="102"/>
      <c r="R13" s="100"/>
      <c r="S13" s="100"/>
      <c r="T13" s="96">
        <f t="shared" si="0"/>
        <v>0</v>
      </c>
      <c r="U13" s="96" t="str">
        <f t="shared" si="1"/>
        <v>F</v>
      </c>
    </row>
    <row r="14" spans="1:21" ht="12.75">
      <c r="A14" s="94" t="str">
        <f>D!J8</f>
        <v>2/2016</v>
      </c>
      <c r="B14" s="95" t="str">
        <f>D!K8</f>
        <v>Dejanović Pavle</v>
      </c>
      <c r="C14" s="100"/>
      <c r="D14" s="101">
        <v>5</v>
      </c>
      <c r="E14" s="101">
        <v>5</v>
      </c>
      <c r="F14" s="100"/>
      <c r="G14" s="100"/>
      <c r="H14" s="100"/>
      <c r="I14" s="102"/>
      <c r="J14" s="102"/>
      <c r="K14" s="102"/>
      <c r="L14" s="102"/>
      <c r="M14" s="102"/>
      <c r="N14" s="102"/>
      <c r="O14" s="103">
        <v>12</v>
      </c>
      <c r="P14" s="103">
        <v>18</v>
      </c>
      <c r="Q14" s="102"/>
      <c r="R14" s="100"/>
      <c r="S14" s="100">
        <v>12</v>
      </c>
      <c r="T14" s="96">
        <f t="shared" si="0"/>
        <v>52</v>
      </c>
      <c r="U14" s="96" t="str">
        <f t="shared" si="1"/>
        <v>E</v>
      </c>
    </row>
    <row r="15" spans="1:21" ht="12.75">
      <c r="A15" s="94" t="str">
        <f>D!J9</f>
        <v>5/2016</v>
      </c>
      <c r="B15" s="95" t="str">
        <f>D!K9</f>
        <v>Čukić Radoš</v>
      </c>
      <c r="C15" s="100"/>
      <c r="D15" s="101">
        <v>5</v>
      </c>
      <c r="E15" s="101">
        <v>5</v>
      </c>
      <c r="F15" s="100"/>
      <c r="G15" s="100"/>
      <c r="H15" s="100"/>
      <c r="I15" s="102"/>
      <c r="J15" s="102"/>
      <c r="K15" s="102"/>
      <c r="L15" s="102"/>
      <c r="M15" s="102"/>
      <c r="N15" s="102"/>
      <c r="O15" s="103">
        <v>13</v>
      </c>
      <c r="P15" s="103">
        <v>18</v>
      </c>
      <c r="Q15" s="102"/>
      <c r="R15" s="100"/>
      <c r="S15" s="100">
        <v>12</v>
      </c>
      <c r="T15" s="96">
        <f t="shared" si="0"/>
        <v>53</v>
      </c>
      <c r="U15" s="96" t="str">
        <f t="shared" si="1"/>
        <v>E</v>
      </c>
    </row>
    <row r="16" spans="1:21" ht="12.75">
      <c r="A16" s="94" t="str">
        <f>D!J10</f>
        <v>6/2016</v>
      </c>
      <c r="B16" s="95" t="str">
        <f>D!K10</f>
        <v>Šuković Aleksa</v>
      </c>
      <c r="C16" s="100"/>
      <c r="D16" s="101">
        <v>5</v>
      </c>
      <c r="E16" s="101">
        <v>5</v>
      </c>
      <c r="F16" s="100"/>
      <c r="G16" s="100"/>
      <c r="H16" s="100"/>
      <c r="I16" s="102"/>
      <c r="J16" s="102"/>
      <c r="K16" s="102"/>
      <c r="L16" s="102"/>
      <c r="M16" s="102"/>
      <c r="N16" s="102"/>
      <c r="O16" s="103">
        <v>18</v>
      </c>
      <c r="P16" s="103">
        <v>25</v>
      </c>
      <c r="Q16" s="102"/>
      <c r="R16" s="100">
        <v>20</v>
      </c>
      <c r="S16" s="100"/>
      <c r="T16" s="96">
        <f t="shared" si="0"/>
        <v>73</v>
      </c>
      <c r="U16" s="96" t="str">
        <f t="shared" si="1"/>
        <v>C</v>
      </c>
    </row>
    <row r="17" spans="1:21" ht="12.75">
      <c r="A17" s="94" t="str">
        <f>D!J11</f>
        <v>9/2016</v>
      </c>
      <c r="B17" s="95" t="str">
        <f>D!K11</f>
        <v>Radovanović Aleksa</v>
      </c>
      <c r="C17" s="100"/>
      <c r="D17" s="101">
        <v>5</v>
      </c>
      <c r="E17" s="101">
        <v>5</v>
      </c>
      <c r="F17" s="100"/>
      <c r="G17" s="100"/>
      <c r="H17" s="100"/>
      <c r="I17" s="102"/>
      <c r="J17" s="102"/>
      <c r="K17" s="102"/>
      <c r="L17" s="102"/>
      <c r="M17" s="102"/>
      <c r="N17" s="102"/>
      <c r="O17" s="103">
        <v>17</v>
      </c>
      <c r="P17" s="103">
        <v>18</v>
      </c>
      <c r="Q17" s="102"/>
      <c r="R17" s="100"/>
      <c r="S17" s="100"/>
      <c r="T17" s="96">
        <f t="shared" si="0"/>
        <v>45</v>
      </c>
      <c r="U17" s="96" t="str">
        <f t="shared" si="1"/>
        <v>E</v>
      </c>
    </row>
    <row r="18" spans="1:21" ht="12.75">
      <c r="A18" s="94" t="str">
        <f>D!J12</f>
        <v>13/2016</v>
      </c>
      <c r="B18" s="95" t="str">
        <f>D!K12</f>
        <v>Bogosavljević Miloš</v>
      </c>
      <c r="C18" s="100"/>
      <c r="D18" s="101"/>
      <c r="E18" s="101"/>
      <c r="F18" s="100"/>
      <c r="G18" s="100"/>
      <c r="H18" s="100"/>
      <c r="I18" s="102"/>
      <c r="J18" s="102"/>
      <c r="K18" s="102"/>
      <c r="L18" s="102"/>
      <c r="M18" s="102"/>
      <c r="N18" s="102"/>
      <c r="O18" s="103"/>
      <c r="P18" s="103">
        <v>18</v>
      </c>
      <c r="Q18" s="102"/>
      <c r="R18" s="100"/>
      <c r="S18" s="100"/>
      <c r="T18" s="96">
        <f t="shared" si="0"/>
        <v>18</v>
      </c>
      <c r="U18" s="96" t="str">
        <f t="shared" si="1"/>
        <v>F</v>
      </c>
    </row>
    <row r="19" spans="1:21" ht="12.75">
      <c r="A19" s="94" t="str">
        <f>D!J13</f>
        <v>18/2016</v>
      </c>
      <c r="B19" s="95" t="str">
        <f>D!K13</f>
        <v>Perović Stefan</v>
      </c>
      <c r="C19" s="100"/>
      <c r="D19" s="101">
        <v>5</v>
      </c>
      <c r="E19" s="101">
        <v>5</v>
      </c>
      <c r="F19" s="100"/>
      <c r="G19" s="100"/>
      <c r="H19" s="100"/>
      <c r="I19" s="102"/>
      <c r="J19" s="102"/>
      <c r="K19" s="102"/>
      <c r="L19" s="102"/>
      <c r="M19" s="102"/>
      <c r="N19" s="102"/>
      <c r="O19" s="103">
        <v>17</v>
      </c>
      <c r="P19" s="103">
        <v>18</v>
      </c>
      <c r="Q19" s="102"/>
      <c r="R19" s="100"/>
      <c r="S19" s="100">
        <v>12</v>
      </c>
      <c r="T19" s="96">
        <f aca="true" t="shared" si="2" ref="T19:T30">SUM(C19:Q19,MAX(R19,S19))</f>
        <v>57</v>
      </c>
      <c r="U19" s="96" t="str">
        <f aca="true" t="shared" si="3" ref="U19:U30">IF(T19&gt;89,"A",IF(T19&gt;79,"B",IF(T19&gt;65,"C",IF(T19&gt;55,"D",IF(T19&gt;44,"E","F")))))</f>
        <v>D</v>
      </c>
    </row>
    <row r="20" spans="1:21" ht="12.75">
      <c r="A20" s="94" t="str">
        <f>D!J14</f>
        <v>22/2016</v>
      </c>
      <c r="B20" s="95" t="str">
        <f>D!K14</f>
        <v>Sekulović Radoš</v>
      </c>
      <c r="C20" s="100"/>
      <c r="D20" s="101">
        <v>5</v>
      </c>
      <c r="E20" s="101">
        <v>5</v>
      </c>
      <c r="F20" s="100"/>
      <c r="G20" s="100"/>
      <c r="H20" s="100"/>
      <c r="I20" s="102"/>
      <c r="J20" s="102"/>
      <c r="K20" s="102"/>
      <c r="L20" s="102"/>
      <c r="M20" s="102"/>
      <c r="N20" s="102"/>
      <c r="O20" s="103">
        <v>14</v>
      </c>
      <c r="P20" s="103">
        <v>18</v>
      </c>
      <c r="Q20" s="102"/>
      <c r="R20" s="100"/>
      <c r="S20" s="100"/>
      <c r="T20" s="96">
        <f t="shared" si="2"/>
        <v>42</v>
      </c>
      <c r="U20" s="96" t="str">
        <f t="shared" si="3"/>
        <v>F</v>
      </c>
    </row>
    <row r="21" spans="1:21" ht="12.75">
      <c r="A21" s="94" t="str">
        <f>D!J15</f>
        <v>23/2016</v>
      </c>
      <c r="B21" s="95" t="str">
        <f>D!K15</f>
        <v>Dapčević Ema</v>
      </c>
      <c r="C21" s="100"/>
      <c r="D21" s="101">
        <v>5</v>
      </c>
      <c r="E21" s="101">
        <v>5</v>
      </c>
      <c r="F21" s="100"/>
      <c r="G21" s="100"/>
      <c r="H21" s="100"/>
      <c r="I21" s="102"/>
      <c r="J21" s="102"/>
      <c r="K21" s="102"/>
      <c r="L21" s="102"/>
      <c r="M21" s="102"/>
      <c r="N21" s="102"/>
      <c r="O21" s="103">
        <v>17</v>
      </c>
      <c r="P21" s="103">
        <v>18</v>
      </c>
      <c r="Q21" s="102"/>
      <c r="R21" s="100"/>
      <c r="S21" s="100">
        <v>12</v>
      </c>
      <c r="T21" s="96">
        <f t="shared" si="2"/>
        <v>57</v>
      </c>
      <c r="U21" s="96" t="str">
        <f t="shared" si="3"/>
        <v>D</v>
      </c>
    </row>
    <row r="22" spans="1:21" ht="12.75">
      <c r="A22" s="94" t="str">
        <f>D!J16</f>
        <v>24/2016</v>
      </c>
      <c r="B22" s="95" t="str">
        <f>D!K16</f>
        <v>Trifunović Nikola</v>
      </c>
      <c r="C22" s="100"/>
      <c r="D22" s="101">
        <v>5</v>
      </c>
      <c r="E22" s="101">
        <v>5</v>
      </c>
      <c r="F22" s="100"/>
      <c r="G22" s="100"/>
      <c r="H22" s="100"/>
      <c r="I22" s="102"/>
      <c r="J22" s="102"/>
      <c r="K22" s="102"/>
      <c r="L22" s="102"/>
      <c r="M22" s="102"/>
      <c r="N22" s="102"/>
      <c r="O22" s="103">
        <v>6</v>
      </c>
      <c r="P22" s="103">
        <v>18</v>
      </c>
      <c r="Q22" s="102"/>
      <c r="R22" s="100"/>
      <c r="S22" s="100">
        <v>12</v>
      </c>
      <c r="T22" s="96">
        <f t="shared" si="2"/>
        <v>46</v>
      </c>
      <c r="U22" s="96" t="str">
        <f t="shared" si="3"/>
        <v>E</v>
      </c>
    </row>
    <row r="23" spans="1:21" ht="12.75">
      <c r="A23" s="94" t="str">
        <f>D!J17</f>
        <v>25/2016</v>
      </c>
      <c r="B23" s="95" t="str">
        <f>D!K17</f>
        <v>Planić Veselin</v>
      </c>
      <c r="C23" s="100"/>
      <c r="D23" s="101"/>
      <c r="E23" s="101"/>
      <c r="F23" s="100"/>
      <c r="G23" s="100"/>
      <c r="H23" s="100"/>
      <c r="I23" s="102"/>
      <c r="J23" s="102"/>
      <c r="K23" s="102"/>
      <c r="L23" s="102"/>
      <c r="M23" s="102"/>
      <c r="N23" s="102"/>
      <c r="O23" s="103"/>
      <c r="P23" s="103">
        <v>18</v>
      </c>
      <c r="Q23" s="102"/>
      <c r="R23" s="100"/>
      <c r="S23" s="100"/>
      <c r="T23" s="96">
        <f t="shared" si="2"/>
        <v>18</v>
      </c>
      <c r="U23" s="96" t="str">
        <f t="shared" si="3"/>
        <v>F</v>
      </c>
    </row>
    <row r="24" spans="1:21" ht="12.75">
      <c r="A24" s="94" t="str">
        <f>D!J18</f>
        <v>39/2016</v>
      </c>
      <c r="B24" s="95" t="str">
        <f>D!K18</f>
        <v>Teofilov Branko</v>
      </c>
      <c r="C24" s="100"/>
      <c r="D24" s="101">
        <v>5</v>
      </c>
      <c r="E24" s="101">
        <v>5</v>
      </c>
      <c r="F24" s="100"/>
      <c r="G24" s="100"/>
      <c r="H24" s="100"/>
      <c r="I24" s="102"/>
      <c r="J24" s="102"/>
      <c r="K24" s="102"/>
      <c r="L24" s="102"/>
      <c r="M24" s="102"/>
      <c r="N24" s="102"/>
      <c r="O24" s="103">
        <v>18</v>
      </c>
      <c r="P24" s="103">
        <v>18</v>
      </c>
      <c r="Q24" s="102"/>
      <c r="R24" s="100"/>
      <c r="S24" s="100">
        <v>12</v>
      </c>
      <c r="T24" s="96">
        <f t="shared" si="2"/>
        <v>58</v>
      </c>
      <c r="U24" s="96" t="str">
        <f t="shared" si="3"/>
        <v>D</v>
      </c>
    </row>
    <row r="25" spans="1:21" ht="12.75">
      <c r="A25" s="94" t="str">
        <f>D!J19</f>
        <v>2/2015</v>
      </c>
      <c r="B25" s="95" t="str">
        <f>D!K19</f>
        <v>Bošković Radivoje</v>
      </c>
      <c r="C25" s="100"/>
      <c r="D25" s="101">
        <v>5</v>
      </c>
      <c r="E25" s="101">
        <v>5</v>
      </c>
      <c r="F25" s="100"/>
      <c r="G25" s="100"/>
      <c r="H25" s="100"/>
      <c r="I25" s="102"/>
      <c r="J25" s="102"/>
      <c r="K25" s="102"/>
      <c r="L25" s="102"/>
      <c r="M25" s="102"/>
      <c r="N25" s="102"/>
      <c r="O25" s="103">
        <v>14</v>
      </c>
      <c r="P25" s="103">
        <v>18</v>
      </c>
      <c r="Q25" s="102"/>
      <c r="R25" s="100"/>
      <c r="S25" s="100">
        <v>12</v>
      </c>
      <c r="T25" s="96">
        <f t="shared" si="2"/>
        <v>54</v>
      </c>
      <c r="U25" s="96" t="str">
        <f t="shared" si="3"/>
        <v>E</v>
      </c>
    </row>
    <row r="26" spans="1:21" ht="12.75">
      <c r="A26" s="94" t="str">
        <f>D!J20</f>
        <v>5/2015</v>
      </c>
      <c r="B26" s="95" t="str">
        <f>D!K20</f>
        <v>Čohović Semir</v>
      </c>
      <c r="C26" s="100"/>
      <c r="D26" s="101">
        <v>5</v>
      </c>
      <c r="E26" s="101">
        <v>5</v>
      </c>
      <c r="F26" s="100"/>
      <c r="G26" s="100"/>
      <c r="H26" s="100"/>
      <c r="I26" s="102"/>
      <c r="J26" s="102"/>
      <c r="K26" s="102"/>
      <c r="L26" s="102"/>
      <c r="M26" s="102"/>
      <c r="N26" s="102"/>
      <c r="O26" s="103">
        <v>11</v>
      </c>
      <c r="P26" s="103">
        <v>18</v>
      </c>
      <c r="Q26" s="102"/>
      <c r="R26" s="100"/>
      <c r="S26" s="100">
        <v>12</v>
      </c>
      <c r="T26" s="96">
        <f t="shared" si="2"/>
        <v>51</v>
      </c>
      <c r="U26" s="96" t="str">
        <f t="shared" si="3"/>
        <v>E</v>
      </c>
    </row>
    <row r="27" spans="1:21" ht="12.75">
      <c r="A27" s="94" t="str">
        <f>D!J21</f>
        <v>8/2015</v>
      </c>
      <c r="B27" s="95" t="str">
        <f>D!K21</f>
        <v>Čelebić Luka</v>
      </c>
      <c r="C27" s="100"/>
      <c r="D27" s="101">
        <v>5</v>
      </c>
      <c r="E27" s="101">
        <v>5</v>
      </c>
      <c r="F27" s="100"/>
      <c r="G27" s="100"/>
      <c r="H27" s="100"/>
      <c r="I27" s="102"/>
      <c r="J27" s="102"/>
      <c r="K27" s="102"/>
      <c r="L27" s="102"/>
      <c r="M27" s="102"/>
      <c r="N27" s="102"/>
      <c r="O27" s="103">
        <v>16</v>
      </c>
      <c r="P27" s="103">
        <v>18</v>
      </c>
      <c r="Q27" s="102"/>
      <c r="R27" s="100"/>
      <c r="S27" s="100">
        <v>12</v>
      </c>
      <c r="T27" s="96">
        <f t="shared" si="2"/>
        <v>56</v>
      </c>
      <c r="U27" s="96" t="str">
        <f t="shared" si="3"/>
        <v>D</v>
      </c>
    </row>
    <row r="28" spans="1:21" ht="12.75">
      <c r="A28" s="94" t="str">
        <f>D!J22</f>
        <v>16/2015</v>
      </c>
      <c r="B28" s="95" t="str">
        <f>D!K22</f>
        <v>Bjelica Petar</v>
      </c>
      <c r="C28" s="100"/>
      <c r="D28" s="101">
        <v>5</v>
      </c>
      <c r="E28" s="101">
        <v>5</v>
      </c>
      <c r="F28" s="100"/>
      <c r="G28" s="100"/>
      <c r="H28" s="100"/>
      <c r="I28" s="102"/>
      <c r="J28" s="102"/>
      <c r="K28" s="102"/>
      <c r="L28" s="102"/>
      <c r="M28" s="102"/>
      <c r="N28" s="102"/>
      <c r="O28" s="103">
        <v>17</v>
      </c>
      <c r="P28" s="103">
        <v>18</v>
      </c>
      <c r="Q28" s="102"/>
      <c r="R28" s="100"/>
      <c r="S28" s="100">
        <v>12</v>
      </c>
      <c r="T28" s="96">
        <f t="shared" si="2"/>
        <v>57</v>
      </c>
      <c r="U28" s="96" t="str">
        <f t="shared" si="3"/>
        <v>D</v>
      </c>
    </row>
    <row r="29" spans="1:21" ht="12.75">
      <c r="A29" s="94" t="str">
        <f>D!J23</f>
        <v>1/2014</v>
      </c>
      <c r="B29" s="95" t="str">
        <f>D!K23</f>
        <v>Banović Igor</v>
      </c>
      <c r="C29" s="100"/>
      <c r="D29" s="101"/>
      <c r="E29" s="101"/>
      <c r="F29" s="100"/>
      <c r="G29" s="100"/>
      <c r="H29" s="100"/>
      <c r="I29" s="102"/>
      <c r="J29" s="102"/>
      <c r="K29" s="102"/>
      <c r="L29" s="102"/>
      <c r="M29" s="102"/>
      <c r="N29" s="102"/>
      <c r="O29" s="103"/>
      <c r="P29" s="103"/>
      <c r="Q29" s="102"/>
      <c r="R29" s="100"/>
      <c r="S29" s="100"/>
      <c r="T29" s="96">
        <f t="shared" si="2"/>
        <v>0</v>
      </c>
      <c r="U29" s="96" t="str">
        <f t="shared" si="3"/>
        <v>F</v>
      </c>
    </row>
    <row r="30" spans="1:21" ht="12.75">
      <c r="A30" s="94" t="str">
        <f>D!J24</f>
        <v>18/2013</v>
      </c>
      <c r="B30" s="95" t="str">
        <f>D!K24</f>
        <v>Bečić Siniša</v>
      </c>
      <c r="C30" s="100"/>
      <c r="D30" s="101">
        <v>5</v>
      </c>
      <c r="E30" s="101">
        <v>5</v>
      </c>
      <c r="F30" s="100"/>
      <c r="G30" s="100"/>
      <c r="H30" s="100"/>
      <c r="I30" s="102"/>
      <c r="J30" s="102"/>
      <c r="K30" s="102"/>
      <c r="L30" s="102"/>
      <c r="M30" s="102"/>
      <c r="N30" s="102"/>
      <c r="O30" s="103">
        <v>13</v>
      </c>
      <c r="P30" s="103"/>
      <c r="Q30" s="102"/>
      <c r="R30" s="100"/>
      <c r="S30" s="100"/>
      <c r="T30" s="96">
        <f t="shared" si="2"/>
        <v>23</v>
      </c>
      <c r="U30" s="96" t="str">
        <f t="shared" si="3"/>
        <v>F</v>
      </c>
    </row>
    <row r="31" spans="1:21" ht="12.75">
      <c r="A31" s="94"/>
      <c r="B31" s="95"/>
      <c r="C31" s="100"/>
      <c r="D31" s="101"/>
      <c r="E31" s="101"/>
      <c r="F31" s="100"/>
      <c r="G31" s="100"/>
      <c r="H31" s="100"/>
      <c r="I31" s="102"/>
      <c r="J31" s="102"/>
      <c r="K31" s="102"/>
      <c r="L31" s="102"/>
      <c r="M31" s="102"/>
      <c r="N31" s="102"/>
      <c r="O31" s="103"/>
      <c r="P31" s="103"/>
      <c r="Q31" s="102"/>
      <c r="R31" s="100"/>
      <c r="S31" s="100"/>
      <c r="T31" s="100"/>
      <c r="U31" s="100"/>
    </row>
    <row r="32" spans="4:8" ht="12.75">
      <c r="D32" s="90"/>
      <c r="E32" s="90"/>
      <c r="F32" s="90"/>
      <c r="G32" s="90"/>
      <c r="H32" s="90"/>
    </row>
    <row r="33" spans="4:16" ht="15.75">
      <c r="D33" s="90"/>
      <c r="E33" s="90"/>
      <c r="F33" s="90"/>
      <c r="G33" s="90"/>
      <c r="H33" s="90"/>
      <c r="P33" s="104" t="s">
        <v>19</v>
      </c>
    </row>
    <row r="34" spans="4:8" ht="12.75">
      <c r="D34" s="90"/>
      <c r="E34" s="90"/>
      <c r="F34" s="90"/>
      <c r="G34" s="90"/>
      <c r="H34" s="90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185</v>
      </c>
      <c r="B2" s="142"/>
      <c r="C2" s="142"/>
      <c r="D2" s="142"/>
      <c r="E2" s="142"/>
      <c r="F2" s="142"/>
    </row>
    <row r="3" spans="1:6" ht="27" customHeight="1">
      <c r="A3" s="143" t="s">
        <v>186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188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6.5" thickTop="1">
      <c r="A8" s="21" t="str">
        <f>Dpredlog!A8</f>
        <v>32/2018</v>
      </c>
      <c r="B8" s="139" t="str">
        <f>Dpredlog!B8</f>
        <v>Živanović Vesna</v>
      </c>
      <c r="C8" s="140"/>
      <c r="D8" s="70">
        <f>SUM(Dpredlog!D8:Q8)</f>
        <v>44</v>
      </c>
      <c r="E8" s="105">
        <f>MAX(Dpredlog!R8:S8)</f>
        <v>12</v>
      </c>
      <c r="F8" s="22" t="str">
        <f>Dpredlog!U8</f>
        <v>D</v>
      </c>
    </row>
    <row r="9" spans="1:6" ht="12.75" customHeight="1">
      <c r="A9" s="67" t="str">
        <f>Dpredlog!A9</f>
        <v>35/2018</v>
      </c>
      <c r="B9" s="139" t="str">
        <f>Dpredlog!B9</f>
        <v>Gagula Nikola</v>
      </c>
      <c r="C9" s="140"/>
      <c r="D9" s="70">
        <f>SUM(Dpredlog!D9:Q9)</f>
        <v>43</v>
      </c>
      <c r="E9" s="105">
        <f>MAX(Dpredlog!R9:S9)</f>
        <v>20</v>
      </c>
      <c r="F9" s="22" t="str">
        <f>Dpredlog!U9</f>
        <v>D</v>
      </c>
    </row>
    <row r="10" spans="1:6" ht="12.75" customHeight="1">
      <c r="A10" s="67" t="str">
        <f>Dpredlog!A10</f>
        <v>39/2018</v>
      </c>
      <c r="B10" s="139" t="str">
        <f>Dpredlog!B10</f>
        <v>Ćupić Miloš</v>
      </c>
      <c r="C10" s="140"/>
      <c r="D10" s="70">
        <f>SUM(Dpredlog!D10:Q10)</f>
        <v>0</v>
      </c>
      <c r="E10" s="105">
        <f>MAX(Dpredlog!R10:S10)</f>
        <v>0</v>
      </c>
      <c r="F10" s="22" t="str">
        <f>Dpredlog!U10</f>
        <v>F</v>
      </c>
    </row>
    <row r="11" spans="1:6" ht="12.75" customHeight="1">
      <c r="A11" s="67" t="str">
        <f>Dpredlog!A11</f>
        <v>33/2017</v>
      </c>
      <c r="B11" s="139" t="str">
        <f>Dpredlog!B11</f>
        <v>Ranković Dalibor</v>
      </c>
      <c r="C11" s="140"/>
      <c r="D11" s="70">
        <f>SUM(Dpredlog!D11:Q11)</f>
        <v>42</v>
      </c>
      <c r="E11" s="105">
        <f>MAX(Dpredlog!R11:S11)</f>
        <v>12</v>
      </c>
      <c r="F11" s="22" t="str">
        <f>Dpredlog!U11</f>
        <v>E</v>
      </c>
    </row>
    <row r="12" spans="1:6" ht="12.75" customHeight="1">
      <c r="A12" s="67" t="str">
        <f>Dpredlog!A12</f>
        <v>34/2017</v>
      </c>
      <c r="B12" s="139" t="str">
        <f>Dpredlog!B12</f>
        <v>Rovčanin Branko</v>
      </c>
      <c r="C12" s="140"/>
      <c r="D12" s="70">
        <f>SUM(Dpredlog!D12:Q12)</f>
        <v>35</v>
      </c>
      <c r="E12" s="105">
        <f>MAX(Dpredlog!R12:S12)</f>
        <v>12</v>
      </c>
      <c r="F12" s="22" t="str">
        <f>Dpredlog!U12</f>
        <v>E</v>
      </c>
    </row>
    <row r="13" spans="1:6" ht="12.75" customHeight="1">
      <c r="A13" s="67" t="str">
        <f>Dpredlog!A13</f>
        <v>38/2017</v>
      </c>
      <c r="B13" s="139" t="str">
        <f>Dpredlog!B13</f>
        <v>Ličina Enis</v>
      </c>
      <c r="C13" s="140"/>
      <c r="D13" s="70">
        <f>SUM(Dpredlog!D13:Q13)</f>
        <v>0</v>
      </c>
      <c r="E13" s="105">
        <f>MAX(Dpredlog!R13:S13)</f>
        <v>0</v>
      </c>
      <c r="F13" s="22" t="str">
        <f>Dpredlog!U13</f>
        <v>F</v>
      </c>
    </row>
    <row r="14" spans="1:6" ht="12.75" customHeight="1">
      <c r="A14" s="67" t="str">
        <f>Dpredlog!A14</f>
        <v>2/2016</v>
      </c>
      <c r="B14" s="139" t="str">
        <f>Dpredlog!B14</f>
        <v>Dejanović Pavle</v>
      </c>
      <c r="C14" s="140"/>
      <c r="D14" s="70">
        <f>SUM(Dpredlog!D14:Q14)</f>
        <v>40</v>
      </c>
      <c r="E14" s="105">
        <f>MAX(Dpredlog!R14:S14)</f>
        <v>12</v>
      </c>
      <c r="F14" s="22" t="str">
        <f>Dpredlog!U14</f>
        <v>E</v>
      </c>
    </row>
    <row r="15" spans="1:6" ht="12.75" customHeight="1">
      <c r="A15" s="67" t="str">
        <f>Dpredlog!A15</f>
        <v>5/2016</v>
      </c>
      <c r="B15" s="139" t="str">
        <f>Dpredlog!B15</f>
        <v>Čukić Radoš</v>
      </c>
      <c r="C15" s="140"/>
      <c r="D15" s="70">
        <f>SUM(Dpredlog!D15:Q15)</f>
        <v>41</v>
      </c>
      <c r="E15" s="105">
        <f>MAX(Dpredlog!R15:S15)</f>
        <v>12</v>
      </c>
      <c r="F15" s="22" t="str">
        <f>Dpredlog!U15</f>
        <v>E</v>
      </c>
    </row>
    <row r="16" spans="1:6" ht="12.75" customHeight="1">
      <c r="A16" s="67" t="str">
        <f>Dpredlog!A16</f>
        <v>6/2016</v>
      </c>
      <c r="B16" s="139" t="str">
        <f>Dpredlog!B16</f>
        <v>Šuković Aleksa</v>
      </c>
      <c r="C16" s="140"/>
      <c r="D16" s="70">
        <f>SUM(Dpredlog!D16:Q16)</f>
        <v>53</v>
      </c>
      <c r="E16" s="105">
        <f>MAX(Dpredlog!R16:S16)</f>
        <v>20</v>
      </c>
      <c r="F16" s="22" t="str">
        <f>Dpredlog!U16</f>
        <v>C</v>
      </c>
    </row>
    <row r="17" spans="1:6" ht="12.75" customHeight="1">
      <c r="A17" s="67" t="str">
        <f>Dpredlog!A17</f>
        <v>9/2016</v>
      </c>
      <c r="B17" s="139" t="str">
        <f>Dpredlog!B17</f>
        <v>Radovanović Aleksa</v>
      </c>
      <c r="C17" s="140"/>
      <c r="D17" s="70">
        <f>SUM(Dpredlog!D17:Q17)</f>
        <v>45</v>
      </c>
      <c r="E17" s="105">
        <f>MAX(Dpredlog!R17:S17)</f>
        <v>0</v>
      </c>
      <c r="F17" s="22" t="str">
        <f>Dpredlog!U17</f>
        <v>E</v>
      </c>
    </row>
    <row r="18" spans="1:6" ht="12.75" customHeight="1">
      <c r="A18" s="67" t="str">
        <f>Dpredlog!A18</f>
        <v>13/2016</v>
      </c>
      <c r="B18" s="139" t="str">
        <f>Dpredlog!B18</f>
        <v>Bogosavljević Miloš</v>
      </c>
      <c r="C18" s="140"/>
      <c r="D18" s="70">
        <f>SUM(Dpredlog!D18:Q18)</f>
        <v>18</v>
      </c>
      <c r="E18" s="105">
        <f>MAX(Dpredlog!R18:S18)</f>
        <v>0</v>
      </c>
      <c r="F18" s="22" t="str">
        <f>Dpredlog!U18</f>
        <v>F</v>
      </c>
    </row>
    <row r="19" spans="1:6" ht="12.75" customHeight="1">
      <c r="A19" s="67" t="str">
        <f>Dpredlog!A19</f>
        <v>18/2016</v>
      </c>
      <c r="B19" s="139" t="str">
        <f>Dpredlog!B19</f>
        <v>Perović Stefan</v>
      </c>
      <c r="C19" s="140"/>
      <c r="D19" s="70">
        <f>SUM(Dpredlog!D19:Q19)</f>
        <v>45</v>
      </c>
      <c r="E19" s="105">
        <f>MAX(Dpredlog!R19:S19)</f>
        <v>12</v>
      </c>
      <c r="F19" s="22" t="str">
        <f>Dpredlog!U19</f>
        <v>D</v>
      </c>
    </row>
    <row r="20" spans="1:6" ht="12.75" customHeight="1">
      <c r="A20" s="67" t="str">
        <f>Dpredlog!A20</f>
        <v>22/2016</v>
      </c>
      <c r="B20" s="139" t="str">
        <f>Dpredlog!B20</f>
        <v>Sekulović Radoš</v>
      </c>
      <c r="C20" s="140"/>
      <c r="D20" s="70">
        <f>SUM(Dpredlog!D20:Q20)</f>
        <v>42</v>
      </c>
      <c r="E20" s="105">
        <f>MAX(Dpredlog!R20:S20)</f>
        <v>0</v>
      </c>
      <c r="F20" s="22" t="str">
        <f>Dpredlog!U20</f>
        <v>F</v>
      </c>
    </row>
    <row r="21" spans="1:6" ht="12.75" customHeight="1">
      <c r="A21" s="67" t="str">
        <f>Dpredlog!A21</f>
        <v>23/2016</v>
      </c>
      <c r="B21" s="139" t="str">
        <f>Dpredlog!B21</f>
        <v>Dapčević Ema</v>
      </c>
      <c r="C21" s="140"/>
      <c r="D21" s="70">
        <f>SUM(Dpredlog!D21:Q21)</f>
        <v>45</v>
      </c>
      <c r="E21" s="105">
        <f>MAX(Dpredlog!R21:S21)</f>
        <v>12</v>
      </c>
      <c r="F21" s="22" t="str">
        <f>Dpredlog!U21</f>
        <v>D</v>
      </c>
    </row>
    <row r="22" spans="1:6" ht="12.75" customHeight="1">
      <c r="A22" s="67" t="str">
        <f>Dpredlog!A22</f>
        <v>24/2016</v>
      </c>
      <c r="B22" s="139" t="str">
        <f>Dpredlog!B22</f>
        <v>Trifunović Nikola</v>
      </c>
      <c r="C22" s="140"/>
      <c r="D22" s="70">
        <f>SUM(Dpredlog!D22:Q22)</f>
        <v>34</v>
      </c>
      <c r="E22" s="105">
        <f>MAX(Dpredlog!R22:S22)</f>
        <v>12</v>
      </c>
      <c r="F22" s="22" t="str">
        <f>Dpredlog!U22</f>
        <v>E</v>
      </c>
    </row>
    <row r="23" spans="1:6" ht="12.75" customHeight="1">
      <c r="A23" s="67" t="str">
        <f>Dpredlog!A23</f>
        <v>25/2016</v>
      </c>
      <c r="B23" s="139" t="str">
        <f>Dpredlog!B23</f>
        <v>Planić Veselin</v>
      </c>
      <c r="C23" s="140"/>
      <c r="D23" s="70">
        <f>SUM(Dpredlog!D23:Q23)</f>
        <v>18</v>
      </c>
      <c r="E23" s="105">
        <f>MAX(Dpredlog!R23:S23)</f>
        <v>0</v>
      </c>
      <c r="F23" s="22" t="str">
        <f>Dpredlog!U23</f>
        <v>F</v>
      </c>
    </row>
    <row r="24" spans="1:6" ht="12.75" customHeight="1">
      <c r="A24" s="67" t="str">
        <f>Dpredlog!A24</f>
        <v>39/2016</v>
      </c>
      <c r="B24" s="139" t="str">
        <f>Dpredlog!B24</f>
        <v>Teofilov Branko</v>
      </c>
      <c r="C24" s="140"/>
      <c r="D24" s="70">
        <f>SUM(Dpredlog!D24:Q24)</f>
        <v>46</v>
      </c>
      <c r="E24" s="105">
        <f>MAX(Dpredlog!R24:S24)</f>
        <v>12</v>
      </c>
      <c r="F24" s="22" t="str">
        <f>Dpredlog!U24</f>
        <v>D</v>
      </c>
    </row>
    <row r="25" spans="1:6" ht="12.75" customHeight="1">
      <c r="A25" s="67" t="str">
        <f>Dpredlog!A25</f>
        <v>2/2015</v>
      </c>
      <c r="B25" s="139" t="str">
        <f>Dpredlog!B25</f>
        <v>Bošković Radivoje</v>
      </c>
      <c r="C25" s="140"/>
      <c r="D25" s="70">
        <f>SUM(Dpredlog!D25:Q25)</f>
        <v>42</v>
      </c>
      <c r="E25" s="105">
        <f>MAX(Dpredlog!R25:S25)</f>
        <v>12</v>
      </c>
      <c r="F25" s="22" t="str">
        <f>Dpredlog!U25</f>
        <v>E</v>
      </c>
    </row>
    <row r="26" spans="1:6" ht="12.75" customHeight="1">
      <c r="A26" s="67" t="str">
        <f>Dpredlog!A26</f>
        <v>5/2015</v>
      </c>
      <c r="B26" s="139" t="str">
        <f>Dpredlog!B26</f>
        <v>Čohović Semir</v>
      </c>
      <c r="C26" s="140"/>
      <c r="D26" s="70">
        <f>SUM(Dpredlog!D26:Q26)</f>
        <v>39</v>
      </c>
      <c r="E26" s="105">
        <f>MAX(Dpredlog!R26:S26)</f>
        <v>12</v>
      </c>
      <c r="F26" s="22" t="str">
        <f>Dpredlog!U26</f>
        <v>E</v>
      </c>
    </row>
    <row r="27" spans="1:6" ht="12.75" customHeight="1">
      <c r="A27" s="67" t="str">
        <f>Dpredlog!A27</f>
        <v>8/2015</v>
      </c>
      <c r="B27" s="139" t="str">
        <f>Dpredlog!B27</f>
        <v>Čelebić Luka</v>
      </c>
      <c r="C27" s="140"/>
      <c r="D27" s="70">
        <f>SUM(Dpredlog!D27:Q27)</f>
        <v>44</v>
      </c>
      <c r="E27" s="105">
        <f>MAX(Dpredlog!R27:S27)</f>
        <v>12</v>
      </c>
      <c r="F27" s="22" t="str">
        <f>Dpredlog!U27</f>
        <v>D</v>
      </c>
    </row>
    <row r="28" spans="1:6" ht="12.75" customHeight="1">
      <c r="A28" s="67" t="str">
        <f>Dpredlog!A28</f>
        <v>16/2015</v>
      </c>
      <c r="B28" s="139" t="str">
        <f>Dpredlog!B28</f>
        <v>Bjelica Petar</v>
      </c>
      <c r="C28" s="140"/>
      <c r="D28" s="70">
        <f>SUM(Dpredlog!D28:Q28)</f>
        <v>45</v>
      </c>
      <c r="E28" s="105">
        <f>MAX(Dpredlog!R28:S28)</f>
        <v>12</v>
      </c>
      <c r="F28" s="22" t="str">
        <f>Dpredlog!U28</f>
        <v>D</v>
      </c>
    </row>
    <row r="29" spans="1:6" ht="12.75" customHeight="1">
      <c r="A29" s="67" t="str">
        <f>Dpredlog!A29</f>
        <v>1/2014</v>
      </c>
      <c r="B29" s="139" t="str">
        <f>Dpredlog!B29</f>
        <v>Banović Igor</v>
      </c>
      <c r="C29" s="140"/>
      <c r="D29" s="70">
        <f>SUM(Dpredlog!D29:Q29)</f>
        <v>0</v>
      </c>
      <c r="E29" s="105">
        <f>MAX(Dpredlog!R29:S29)</f>
        <v>0</v>
      </c>
      <c r="F29" s="22" t="str">
        <f>Dpredlog!U29</f>
        <v>F</v>
      </c>
    </row>
    <row r="30" spans="1:6" ht="12.75" customHeight="1">
      <c r="A30" s="67" t="str">
        <f>Dpredlog!A30</f>
        <v>18/2013</v>
      </c>
      <c r="B30" s="139" t="str">
        <f>Dpredlog!B30</f>
        <v>Bečić Siniša</v>
      </c>
      <c r="C30" s="140"/>
      <c r="D30" s="70">
        <f>SUM(Dpredlog!D30:Q30)</f>
        <v>23</v>
      </c>
      <c r="E30" s="105">
        <f>MAX(Dpredlog!R30:S30)</f>
        <v>0</v>
      </c>
      <c r="F30" s="22" t="str">
        <f>Dpredlog!U30</f>
        <v>F</v>
      </c>
    </row>
    <row r="31" spans="1:6" ht="12.75" customHeight="1">
      <c r="A31" s="21"/>
      <c r="B31" s="139"/>
      <c r="C31" s="140"/>
      <c r="D31" s="70"/>
      <c r="E31" s="105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4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27:C27"/>
    <mergeCell ref="B28:C28"/>
    <mergeCell ref="B31:C31"/>
    <mergeCell ref="B32:C32"/>
    <mergeCell ref="B22:C22"/>
    <mergeCell ref="B23:C23"/>
    <mergeCell ref="B24:C24"/>
    <mergeCell ref="B25:C25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D35" sqref="D3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11" t="s">
        <v>28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22.5" customHeight="1">
      <c r="A3" s="211" t="s">
        <v>29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2" t="s">
        <v>233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18.75" customHeight="1">
      <c r="A7" s="212" t="str">
        <f>CONCATENATE("Semestar: II(drugi)/VI(šesti), akademska ",MY!Q2," godina")</f>
        <v>Semestar: II(drugi)/VI(šesti), akademska 2018/19 godina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0" t="s">
        <v>30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</row>
    <row r="11" spans="1:19" ht="15">
      <c r="A11" s="210" t="s">
        <v>31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ht="15">
      <c r="A12" s="210" t="str">
        <f>CONCATENATE("po završetku ljetnjeg semestra akademske ",MY!Q2," godine")</f>
        <v>po završetku ljetnjeg semestra akademske 2018/19 godine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3" t="s">
        <v>32</v>
      </c>
      <c r="B15" s="230" t="s">
        <v>33</v>
      </c>
      <c r="C15" s="227" t="s">
        <v>34</v>
      </c>
      <c r="D15" s="213" t="s">
        <v>35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33"/>
      <c r="P15" s="213" t="s">
        <v>36</v>
      </c>
      <c r="Q15" s="214"/>
      <c r="R15" s="214"/>
      <c r="S15" s="215"/>
    </row>
    <row r="16" spans="1:19" ht="15.75" customHeight="1">
      <c r="A16" s="224"/>
      <c r="B16" s="231"/>
      <c r="C16" s="228"/>
      <c r="D16" s="216" t="s">
        <v>37</v>
      </c>
      <c r="E16" s="217"/>
      <c r="F16" s="218" t="s">
        <v>38</v>
      </c>
      <c r="G16" s="217"/>
      <c r="H16" s="218" t="s">
        <v>39</v>
      </c>
      <c r="I16" s="217"/>
      <c r="J16" s="218" t="s">
        <v>40</v>
      </c>
      <c r="K16" s="217"/>
      <c r="L16" s="218" t="s">
        <v>41</v>
      </c>
      <c r="M16" s="217"/>
      <c r="N16" s="218" t="s">
        <v>42</v>
      </c>
      <c r="O16" s="219"/>
      <c r="P16" s="221" t="s">
        <v>43</v>
      </c>
      <c r="Q16" s="226"/>
      <c r="R16" s="221" t="s">
        <v>44</v>
      </c>
      <c r="S16" s="222"/>
    </row>
    <row r="17" spans="1:19" ht="23.25" customHeight="1" thickBot="1">
      <c r="A17" s="225"/>
      <c r="B17" s="232"/>
      <c r="C17" s="229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2</v>
      </c>
      <c r="O18" s="107">
        <f>IF($C18=0,0,N18*100/$C18)</f>
        <v>100</v>
      </c>
      <c r="P18" s="38">
        <f>SUM(D18,F18,H18,J18,L18)</f>
        <v>0</v>
      </c>
      <c r="Q18" s="107">
        <f>IF(C18=0,0,P18*100/($P18+$R18))</f>
        <v>0</v>
      </c>
      <c r="R18" s="38">
        <f>N18</f>
        <v>2</v>
      </c>
      <c r="S18" s="39">
        <f>IF(C18=0,0,R18*100/($P18+$R18))</f>
        <v>100</v>
      </c>
    </row>
    <row r="19" spans="1:19" ht="15.75">
      <c r="A19" s="35">
        <v>2</v>
      </c>
      <c r="B19" s="36" t="s">
        <v>56</v>
      </c>
      <c r="C19" s="37">
        <f>COUNTIF(Bpredlog!T8:T36,"&gt;0")</f>
        <v>21</v>
      </c>
      <c r="D19" s="38">
        <f>COUNTIF(Bpredlog!$U8:$U35,"A")</f>
        <v>0</v>
      </c>
      <c r="E19" s="38">
        <f>IF($C19=0,0,D19*100/$C19)</f>
        <v>0</v>
      </c>
      <c r="F19" s="38">
        <f>COUNTIF(Bpredlog!$U8:$U35,"B")</f>
        <v>1</v>
      </c>
      <c r="G19" s="38">
        <f>IF($C19=0,0,F19*100/$C19)</f>
        <v>4.761904761904762</v>
      </c>
      <c r="H19" s="38">
        <f>COUNTIF(Bpredlog!$U8:$U35,"C")</f>
        <v>1</v>
      </c>
      <c r="I19" s="38">
        <f>IF($C19=0,0,H19*100/$C19)</f>
        <v>4.761904761904762</v>
      </c>
      <c r="J19" s="38">
        <f>COUNTIF(Bpredlog!$U8:$U35,"D")</f>
        <v>4</v>
      </c>
      <c r="K19" s="38">
        <f>IF($C19=0,0,J19*100/$C19)</f>
        <v>19.047619047619047</v>
      </c>
      <c r="L19" s="38">
        <f>COUNTIF(Bpredlog!$U8:$U35,"E")</f>
        <v>0</v>
      </c>
      <c r="M19" s="38">
        <f>IF($C19=0,0,L19*100/$C19)</f>
        <v>0</v>
      </c>
      <c r="N19" s="38">
        <f>C19-P19</f>
        <v>15</v>
      </c>
      <c r="O19" s="109">
        <f>IF($C19=0,0,N19*100/$C19)</f>
        <v>71.42857142857143</v>
      </c>
      <c r="P19" s="38">
        <f>SUM(D19,F19,H19,J19,L19)</f>
        <v>6</v>
      </c>
      <c r="Q19" s="109">
        <f>IF(C19=0,0,P19*100/($P19+$R19))</f>
        <v>28.571428571428573</v>
      </c>
      <c r="R19" s="38">
        <f>N19</f>
        <v>15</v>
      </c>
      <c r="S19" s="39">
        <f>IF(C19=0,0,R19*100/($P19+$R19))</f>
        <v>71.42857142857143</v>
      </c>
    </row>
    <row r="20" spans="1:19" ht="15.75">
      <c r="A20" s="35">
        <v>3</v>
      </c>
      <c r="B20" s="36" t="s">
        <v>57</v>
      </c>
      <c r="C20" s="37">
        <f>COUNTIF(Cpredlog!T8:T36,"&gt;0")</f>
        <v>29</v>
      </c>
      <c r="D20" s="38">
        <f>COUNTIF(Cpredlog!$U8:$U36,"A")</f>
        <v>0</v>
      </c>
      <c r="E20" s="38">
        <f>IF($C20=0,0,D20*100/$C20)</f>
        <v>0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1</v>
      </c>
      <c r="I20" s="38">
        <f>IF($C20=0,0,H20*100/$C20)</f>
        <v>3.4482758620689653</v>
      </c>
      <c r="J20" s="38">
        <f>COUNTIF(Cpredlog!$U8:$U36,"D")</f>
        <v>10</v>
      </c>
      <c r="K20" s="38">
        <f>IF($C20=0,0,J20*100/$C20)</f>
        <v>34.48275862068966</v>
      </c>
      <c r="L20" s="38">
        <f>COUNTIF(Cpredlog!$U8:$U36,"E")</f>
        <v>1</v>
      </c>
      <c r="M20" s="38">
        <f>IF($C20=0,0,L20*100/$C20)</f>
        <v>3.4482758620689653</v>
      </c>
      <c r="N20" s="38">
        <f>C20-P20</f>
        <v>17</v>
      </c>
      <c r="O20" s="109">
        <f>IF($C20=0,0,N20*100/$C20)</f>
        <v>58.62068965517241</v>
      </c>
      <c r="P20" s="38">
        <f>SUM(D20,F20,H20,J20,L20)</f>
        <v>12</v>
      </c>
      <c r="Q20" s="109">
        <f>IF(C20=0,0,P20*100/($P20+$R20))</f>
        <v>41.37931034482759</v>
      </c>
      <c r="R20" s="38">
        <f>N20</f>
        <v>17</v>
      </c>
      <c r="S20" s="39">
        <f>IF(C20=0,0,R20*100/($P20+$R20))</f>
        <v>58.62068965517241</v>
      </c>
    </row>
    <row r="21" spans="1:19" ht="15.75">
      <c r="A21" s="35">
        <v>4</v>
      </c>
      <c r="B21" s="36" t="s">
        <v>232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7</v>
      </c>
      <c r="K21" s="38">
        <f>IF($C21=0,0,J21*100/$C21)</f>
        <v>35</v>
      </c>
      <c r="L21" s="38">
        <f>COUNTIF(Dpredlog!$U8:$U31,"E")</f>
        <v>8</v>
      </c>
      <c r="M21" s="38">
        <f>IF($C21=0,0,L21*100/$C21)</f>
        <v>40</v>
      </c>
      <c r="N21" s="38">
        <f>C21-P21</f>
        <v>4</v>
      </c>
      <c r="O21" s="110">
        <f>IF($C21=0,0,N21*100/$C21)</f>
        <v>20</v>
      </c>
      <c r="P21" s="38">
        <f>SUM(D21,F21,H21,J21,L21)</f>
        <v>16</v>
      </c>
      <c r="Q21" s="109">
        <f>IF(C21=0,0,P21*100/($P21+$R21))</f>
        <v>80</v>
      </c>
      <c r="R21" s="38">
        <f>N21</f>
        <v>4</v>
      </c>
      <c r="S21" s="39">
        <f>IF(C21=0,0,R21*100/($P21+$R21))</f>
        <v>20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6"/>
      <c r="P22" s="32"/>
      <c r="Q22" s="106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35" t="s">
        <v>46</v>
      </c>
      <c r="E24" s="235"/>
      <c r="F24" s="235"/>
      <c r="G24" s="235"/>
      <c r="H24" s="235"/>
      <c r="I24" s="235"/>
      <c r="J24" s="72"/>
      <c r="K24" s="72"/>
      <c r="L24" s="72"/>
      <c r="M24" s="72"/>
      <c r="N24" s="235" t="s">
        <v>47</v>
      </c>
      <c r="O24" s="235"/>
      <c r="P24" s="235"/>
      <c r="Q24" s="235"/>
      <c r="R24" s="72"/>
    </row>
    <row r="25" spans="1:18" ht="12.75">
      <c r="A25" s="234" t="str">
        <f>CONCATENATE("Podgorica,   jun 20",RIGHT(MY!Q2,2),". god.")</f>
        <v>Podgorica,   jun 2019. god.</v>
      </c>
      <c r="B25" s="234"/>
      <c r="D25" s="235"/>
      <c r="E25" s="235"/>
      <c r="F25" s="235"/>
      <c r="G25" s="235"/>
      <c r="H25" s="235"/>
      <c r="I25" s="235"/>
      <c r="J25" s="72"/>
      <c r="K25" s="72"/>
      <c r="L25" s="72"/>
      <c r="M25" s="72"/>
      <c r="N25" s="235"/>
      <c r="O25" s="235"/>
      <c r="P25" s="235"/>
      <c r="Q25" s="235"/>
      <c r="R25" s="72"/>
    </row>
    <row r="26" spans="4:18" ht="15">
      <c r="D26" s="210" t="s">
        <v>78</v>
      </c>
      <c r="E26" s="210"/>
      <c r="F26" s="210"/>
      <c r="G26" s="210"/>
      <c r="H26" s="210"/>
      <c r="I26" s="210"/>
      <c r="J26" s="210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0" t="s">
        <v>79</v>
      </c>
      <c r="E27" s="210"/>
      <c r="F27" s="210"/>
      <c r="G27" s="210"/>
      <c r="H27" s="210"/>
      <c r="I27" s="210"/>
      <c r="J27" s="210"/>
      <c r="K27" s="72"/>
      <c r="L27" s="72"/>
      <c r="M27" s="236" t="s">
        <v>80</v>
      </c>
      <c r="N27" s="236"/>
      <c r="O27" s="236"/>
      <c r="P27" s="236"/>
      <c r="Q27" s="236"/>
      <c r="R27" s="236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7" t="s">
        <v>58</v>
      </c>
      <c r="B1" s="237"/>
      <c r="C1" s="237"/>
      <c r="E1" s="237" t="s">
        <v>58</v>
      </c>
      <c r="F1" s="237"/>
      <c r="G1" s="237"/>
      <c r="I1" s="237" t="s">
        <v>58</v>
      </c>
      <c r="J1" s="237"/>
      <c r="K1" s="237"/>
      <c r="M1" s="237" t="s">
        <v>58</v>
      </c>
      <c r="N1" s="237"/>
      <c r="O1" s="237"/>
      <c r="Q1" s="73" t="s">
        <v>61</v>
      </c>
    </row>
    <row r="2" spans="2:17" ht="12.75">
      <c r="B2" s="69" t="str">
        <f>CONCATENATE("smjer: A ; sk. ",Q2)</f>
        <v>smjer: A ; sk. 2018/19</v>
      </c>
      <c r="F2" s="62" t="str">
        <f>CONCATENATE("smjer: B ; sk. ",Q2)</f>
        <v>smjer: B ; sk. 2018/19</v>
      </c>
      <c r="J2" s="62" t="str">
        <f>CONCATENATE("smjer: C ; sk. ",Q2)</f>
        <v>smjer: C ; sk. 2018/19</v>
      </c>
      <c r="N2" s="62" t="str">
        <f>CONCATENATE("smjer: D ; sk. ",Q2)</f>
        <v>smjer: D ; sk. 2018/19</v>
      </c>
      <c r="Q2" s="72" t="s">
        <v>169</v>
      </c>
    </row>
    <row r="3" spans="1:15" ht="12.75">
      <c r="A3" s="68" t="str">
        <f>Apredlog!A8</f>
        <v>2/2018</v>
      </c>
      <c r="B3" s="65" t="str">
        <f>Apredlog!B8</f>
        <v>Kankaraš Mato</v>
      </c>
      <c r="C3" s="10" t="str">
        <f>Apredlog!U8</f>
        <v>F</v>
      </c>
      <c r="E3" s="64" t="str">
        <f>Bpredlog!A8</f>
        <v>1/2018</v>
      </c>
      <c r="F3" s="65" t="str">
        <f>Bpredlog!B8</f>
        <v>Jovanović Anđela</v>
      </c>
      <c r="G3" s="63" t="str">
        <f>Bpredlog!U8</f>
        <v>C</v>
      </c>
      <c r="I3" s="6" t="str">
        <f>Cpredlog!A8</f>
        <v>1/2018</v>
      </c>
      <c r="J3" s="6" t="str">
        <f>Cpredlog!B8</f>
        <v>Nikčević Snežana</v>
      </c>
      <c r="K3" s="63" t="str">
        <f>Cpredlog!U8</f>
        <v>D</v>
      </c>
      <c r="L3" s="108"/>
      <c r="M3" s="75" t="str">
        <f>Dpredlog!A8</f>
        <v>32/2018</v>
      </c>
      <c r="N3" s="10" t="str">
        <f>Dpredlog!B8</f>
        <v>Živanović Vesna</v>
      </c>
      <c r="O3" s="10" t="str">
        <f>Dpredlog!U8</f>
        <v>D</v>
      </c>
    </row>
    <row r="4" spans="1:15" ht="12.75">
      <c r="A4" s="68" t="str">
        <f>Apredlog!A9</f>
        <v>4/2018</v>
      </c>
      <c r="B4" s="65" t="str">
        <f>Apredlog!B9</f>
        <v>Jakovljević Anja</v>
      </c>
      <c r="C4" s="10" t="str">
        <f>Apredlog!U9</f>
        <v>F</v>
      </c>
      <c r="E4" s="64" t="str">
        <f>Bpredlog!A9</f>
        <v>2/2018</v>
      </c>
      <c r="F4" s="65" t="str">
        <f>Bpredlog!B9</f>
        <v>Đoković Mila</v>
      </c>
      <c r="G4" s="63" t="str">
        <f>Bpredlog!U9</f>
        <v>D</v>
      </c>
      <c r="I4" s="6" t="str">
        <f>Cpredlog!A9</f>
        <v>2/2018</v>
      </c>
      <c r="J4" s="6" t="str">
        <f>Cpredlog!B9</f>
        <v>Kuveljić Marija</v>
      </c>
      <c r="K4" s="63" t="str">
        <f>Cpredlog!U9</f>
        <v>F</v>
      </c>
      <c r="L4" s="108"/>
      <c r="M4" s="75" t="str">
        <f>Dpredlog!A9</f>
        <v>35/2018</v>
      </c>
      <c r="N4" s="10" t="str">
        <f>Dpredlog!B9</f>
        <v>Gagula Nikola</v>
      </c>
      <c r="O4" s="10" t="str">
        <f>Dpredlog!U9</f>
        <v>D</v>
      </c>
    </row>
    <row r="5" spans="1:15" ht="12.75">
      <c r="A5" s="68">
        <f>Apredlog!A10</f>
        <v>0</v>
      </c>
      <c r="B5" s="65" t="str">
        <f>Apredlog!B10</f>
        <v> </v>
      </c>
      <c r="C5" s="10">
        <f>Apredlog!U10</f>
        <v>0</v>
      </c>
      <c r="E5" s="64" t="str">
        <f>Bpredlog!A10</f>
        <v>3/2018</v>
      </c>
      <c r="F5" s="65" t="str">
        <f>Bpredlog!B10</f>
        <v>Radulović Milena</v>
      </c>
      <c r="G5" s="63" t="str">
        <f>Bpredlog!U10</f>
        <v>F</v>
      </c>
      <c r="I5" s="6" t="str">
        <f>Cpredlog!A10</f>
        <v>3/2018</v>
      </c>
      <c r="J5" s="6" t="str">
        <f>Cpredlog!B10</f>
        <v>Damjanović Vinka</v>
      </c>
      <c r="K5" s="63" t="str">
        <f>Cpredlog!U10</f>
        <v>D</v>
      </c>
      <c r="L5" s="108"/>
      <c r="M5" s="75" t="str">
        <f>Dpredlog!A10</f>
        <v>39/2018</v>
      </c>
      <c r="N5" s="10" t="str">
        <f>Dpredlog!B10</f>
        <v>Ćupić Miloš</v>
      </c>
      <c r="O5" s="10" t="str">
        <f>Dpredlog!U10</f>
        <v>F</v>
      </c>
    </row>
    <row r="6" spans="5:15" ht="12.75">
      <c r="E6" s="64" t="str">
        <f>Bpredlog!A11</f>
        <v>4/2018</v>
      </c>
      <c r="F6" s="65" t="str">
        <f>Bpredlog!B11</f>
        <v>Stojović Milena</v>
      </c>
      <c r="G6" s="63" t="str">
        <f>Bpredlog!U11</f>
        <v>F</v>
      </c>
      <c r="I6" s="6" t="str">
        <f>Cpredlog!A11</f>
        <v>4/2018</v>
      </c>
      <c r="J6" s="6" t="str">
        <f>Cpredlog!B11</f>
        <v>Todorović Dejan</v>
      </c>
      <c r="K6" s="63" t="str">
        <f>Cpredlog!U11</f>
        <v>C</v>
      </c>
      <c r="L6" s="108"/>
      <c r="M6" s="75" t="str">
        <f>Dpredlog!A11</f>
        <v>33/2017</v>
      </c>
      <c r="N6" s="10" t="str">
        <f>Dpredlog!B11</f>
        <v>Ranković Dalibor</v>
      </c>
      <c r="O6" s="10" t="str">
        <f>Dpredlog!U11</f>
        <v>E</v>
      </c>
    </row>
    <row r="7" spans="5:15" ht="12.75">
      <c r="E7" s="64" t="str">
        <f>Bpredlog!A12</f>
        <v>5/2018</v>
      </c>
      <c r="F7" s="65" t="str">
        <f>Bpredlog!B12</f>
        <v>Pejović Dušica</v>
      </c>
      <c r="G7" s="63" t="str">
        <f>Bpredlog!U12</f>
        <v>F</v>
      </c>
      <c r="I7" s="6" t="str">
        <f>Cpredlog!A12</f>
        <v>5/2018</v>
      </c>
      <c r="J7" s="6" t="str">
        <f>Cpredlog!B12</f>
        <v>Marjanović Marina</v>
      </c>
      <c r="K7" s="63" t="str">
        <f>Cpredlog!U12</f>
        <v>D</v>
      </c>
      <c r="L7" s="108"/>
      <c r="M7" s="75" t="str">
        <f>Dpredlog!A12</f>
        <v>34/2017</v>
      </c>
      <c r="N7" s="10" t="str">
        <f>Dpredlog!B12</f>
        <v>Rovčanin Branko</v>
      </c>
      <c r="O7" s="10" t="str">
        <f>Dpredlog!U12</f>
        <v>E</v>
      </c>
    </row>
    <row r="8" spans="5:15" ht="12.75">
      <c r="E8" s="64" t="str">
        <f>Bpredlog!A13</f>
        <v>6/2018</v>
      </c>
      <c r="F8" s="65" t="str">
        <f>Bpredlog!B13</f>
        <v>Karović Anja</v>
      </c>
      <c r="G8" s="63" t="str">
        <f>Bpredlog!U13</f>
        <v>D</v>
      </c>
      <c r="I8" s="6" t="str">
        <f>Cpredlog!A13</f>
        <v>6/2018</v>
      </c>
      <c r="J8" s="6" t="str">
        <f>Cpredlog!B13</f>
        <v>Marvučić Anđela</v>
      </c>
      <c r="K8" s="63" t="str">
        <f>Cpredlog!U13</f>
        <v>D</v>
      </c>
      <c r="L8" s="108"/>
      <c r="M8" s="75" t="str">
        <f>Dpredlog!A13</f>
        <v>38/2017</v>
      </c>
      <c r="N8" s="10" t="str">
        <f>Dpredlog!B13</f>
        <v>Ličina Enis</v>
      </c>
      <c r="O8" s="10" t="str">
        <f>Dpredlog!U13</f>
        <v>F</v>
      </c>
    </row>
    <row r="9" spans="5:15" ht="12.75">
      <c r="E9" s="64" t="str">
        <f>Bpredlog!A14</f>
        <v>7/2018</v>
      </c>
      <c r="F9" s="65" t="str">
        <f>Bpredlog!B14</f>
        <v>Vujošević Nikolina</v>
      </c>
      <c r="G9" s="63" t="str">
        <f>Bpredlog!U14</f>
        <v>F</v>
      </c>
      <c r="I9" s="6" t="str">
        <f>Cpredlog!A14</f>
        <v>7/2018</v>
      </c>
      <c r="J9" s="6" t="str">
        <f>Cpredlog!B14</f>
        <v>Vujošević Stefan</v>
      </c>
      <c r="K9" s="63" t="str">
        <f>Cpredlog!U14</f>
        <v>F</v>
      </c>
      <c r="L9" s="108"/>
      <c r="M9" s="75" t="str">
        <f>Dpredlog!A14</f>
        <v>2/2016</v>
      </c>
      <c r="N9" s="10" t="str">
        <f>Dpredlog!B14</f>
        <v>Dejanović Pavle</v>
      </c>
      <c r="O9" s="10" t="str">
        <f>Dpredlog!U14</f>
        <v>E</v>
      </c>
    </row>
    <row r="10" spans="5:15" ht="12.75">
      <c r="E10" s="64" t="str">
        <f>Bpredlog!A15</f>
        <v>8/2018</v>
      </c>
      <c r="F10" s="65" t="str">
        <f>Bpredlog!B15</f>
        <v>Đurnić Marijana</v>
      </c>
      <c r="G10" s="63" t="str">
        <f>Bpredlog!U15</f>
        <v>D</v>
      </c>
      <c r="I10" s="6" t="str">
        <f>Cpredlog!A15</f>
        <v>8/2018</v>
      </c>
      <c r="J10" s="6" t="str">
        <f>Cpredlog!B15</f>
        <v>Perović Miroslav</v>
      </c>
      <c r="K10" s="63" t="str">
        <f>Cpredlog!U15</f>
        <v>F</v>
      </c>
      <c r="L10" s="108"/>
      <c r="M10" s="75" t="str">
        <f>Dpredlog!A15</f>
        <v>5/2016</v>
      </c>
      <c r="N10" s="10" t="str">
        <f>Dpredlog!B15</f>
        <v>Čukić Radoš</v>
      </c>
      <c r="O10" s="10" t="str">
        <f>Dpredlog!U15</f>
        <v>E</v>
      </c>
    </row>
    <row r="11" spans="5:15" ht="12.75">
      <c r="E11" s="64" t="str">
        <f>Bpredlog!A16</f>
        <v>9/2018</v>
      </c>
      <c r="F11" s="65" t="str">
        <f>Bpredlog!B16</f>
        <v>Popović Sanja</v>
      </c>
      <c r="G11" s="63" t="str">
        <f>Bpredlog!U16</f>
        <v>F</v>
      </c>
      <c r="I11" s="6" t="str">
        <f>Cpredlog!A16</f>
        <v>9/2018</v>
      </c>
      <c r="J11" s="6" t="str">
        <f>Cpredlog!B16</f>
        <v>Marković Mirko</v>
      </c>
      <c r="K11" s="63" t="str">
        <f>Cpredlog!U16</f>
        <v>F</v>
      </c>
      <c r="L11" s="108"/>
      <c r="M11" s="75" t="str">
        <f>Dpredlog!A16</f>
        <v>6/2016</v>
      </c>
      <c r="N11" s="10" t="str">
        <f>Dpredlog!B16</f>
        <v>Šuković Aleksa</v>
      </c>
      <c r="O11" s="10" t="str">
        <f>Dpredlog!U16</f>
        <v>C</v>
      </c>
    </row>
    <row r="12" spans="5:15" ht="12.75">
      <c r="E12" s="64" t="str">
        <f>Bpredlog!A17</f>
        <v>10/2018</v>
      </c>
      <c r="F12" s="65" t="str">
        <f>Bpredlog!B17</f>
        <v>Jukić Amra</v>
      </c>
      <c r="G12" s="63" t="str">
        <f>Bpredlog!U17</f>
        <v>F</v>
      </c>
      <c r="I12" s="6" t="str">
        <f>Cpredlog!A17</f>
        <v>10/2018</v>
      </c>
      <c r="J12" s="6" t="str">
        <f>Cpredlog!B17</f>
        <v>Bošković Maša</v>
      </c>
      <c r="K12" s="63" t="str">
        <f>Cpredlog!U17</f>
        <v>F</v>
      </c>
      <c r="L12" s="108"/>
      <c r="M12" s="75" t="str">
        <f>Dpredlog!A17</f>
        <v>9/2016</v>
      </c>
      <c r="N12" s="10" t="str">
        <f>Dpredlog!B17</f>
        <v>Radovanović Aleksa</v>
      </c>
      <c r="O12" s="10" t="str">
        <f>Dpredlog!U17</f>
        <v>E</v>
      </c>
    </row>
    <row r="13" spans="5:15" ht="12.75">
      <c r="E13" s="64" t="str">
        <f>Bpredlog!A18</f>
        <v>11/2018</v>
      </c>
      <c r="F13" s="65" t="str">
        <f>Bpredlog!B18</f>
        <v>Jovović Dragana</v>
      </c>
      <c r="G13" s="63" t="str">
        <f>Bpredlog!U18</f>
        <v>F</v>
      </c>
      <c r="I13" s="6" t="str">
        <f>Cpredlog!A18</f>
        <v>11/2018</v>
      </c>
      <c r="J13" s="6" t="str">
        <f>Cpredlog!B18</f>
        <v>Radonjić Milun</v>
      </c>
      <c r="K13" s="63" t="str">
        <f>Cpredlog!U18</f>
        <v>F</v>
      </c>
      <c r="L13" s="108"/>
      <c r="M13" s="75" t="str">
        <f>Dpredlog!A18</f>
        <v>13/2016</v>
      </c>
      <c r="N13" s="10" t="str">
        <f>Dpredlog!B18</f>
        <v>Bogosavljević Miloš</v>
      </c>
      <c r="O13" s="10" t="str">
        <f>Dpredlog!U18</f>
        <v>F</v>
      </c>
    </row>
    <row r="14" spans="5:15" ht="12.75">
      <c r="E14" s="64" t="str">
        <f>Bpredlog!A19</f>
        <v>12/2018</v>
      </c>
      <c r="F14" s="65" t="str">
        <f>Bpredlog!B19</f>
        <v>Saičić Vasilije</v>
      </c>
      <c r="G14" s="63" t="str">
        <f>Bpredlog!U19</f>
        <v>F</v>
      </c>
      <c r="I14" s="6" t="str">
        <f>Cpredlog!A19</f>
        <v>12/2018</v>
      </c>
      <c r="J14" s="6" t="str">
        <f>Cpredlog!B19</f>
        <v>Pavićević Marijana</v>
      </c>
      <c r="K14" s="63" t="str">
        <f>Cpredlog!U19</f>
        <v>F</v>
      </c>
      <c r="L14" s="108"/>
      <c r="M14" s="75" t="str">
        <f>Dpredlog!A19</f>
        <v>18/2016</v>
      </c>
      <c r="N14" s="10" t="str">
        <f>Dpredlog!B19</f>
        <v>Perović Stefan</v>
      </c>
      <c r="O14" s="10" t="str">
        <f>Dpredlog!U19</f>
        <v>D</v>
      </c>
    </row>
    <row r="15" spans="5:15" ht="12.75">
      <c r="E15" s="64" t="str">
        <f>Bpredlog!A20</f>
        <v>13/2018</v>
      </c>
      <c r="F15" s="65" t="str">
        <f>Bpredlog!B20</f>
        <v>Bujišić Biljana</v>
      </c>
      <c r="G15" s="63" t="str">
        <f>Bpredlog!U20</f>
        <v>F</v>
      </c>
      <c r="I15" s="6" t="str">
        <f>Cpredlog!A20</f>
        <v>13/2018</v>
      </c>
      <c r="J15" s="6" t="str">
        <f>Cpredlog!B20</f>
        <v>Pavićević Nikola</v>
      </c>
      <c r="K15" s="63" t="str">
        <f>Cpredlog!U20</f>
        <v>F</v>
      </c>
      <c r="L15" s="108"/>
      <c r="M15" s="75" t="str">
        <f>Dpredlog!A20</f>
        <v>22/2016</v>
      </c>
      <c r="N15" s="10" t="str">
        <f>Dpredlog!B20</f>
        <v>Sekulović Radoš</v>
      </c>
      <c r="O15" s="10" t="str">
        <f>Dpredlog!U20</f>
        <v>F</v>
      </c>
    </row>
    <row r="16" spans="5:15" ht="12.75">
      <c r="E16" s="64" t="str">
        <f>Bpredlog!A21</f>
        <v>14/2018</v>
      </c>
      <c r="F16" s="65" t="str">
        <f>Bpredlog!B21</f>
        <v>Bogojević Marko</v>
      </c>
      <c r="G16" s="63" t="str">
        <f>Bpredlog!U21</f>
        <v>F</v>
      </c>
      <c r="I16" s="6" t="str">
        <f>Cpredlog!A21</f>
        <v>14/2018</v>
      </c>
      <c r="J16" s="6" t="str">
        <f>Cpredlog!B21</f>
        <v>Jokić Stefan</v>
      </c>
      <c r="K16" s="63" t="str">
        <f>Cpredlog!U21</f>
        <v>F</v>
      </c>
      <c r="L16" s="108"/>
      <c r="M16" s="75" t="str">
        <f>Dpredlog!A21</f>
        <v>23/2016</v>
      </c>
      <c r="N16" s="10" t="str">
        <f>Dpredlog!B21</f>
        <v>Dapčević Ema</v>
      </c>
      <c r="O16" s="10" t="str">
        <f>Dpredlog!U21</f>
        <v>D</v>
      </c>
    </row>
    <row r="17" spans="5:15" ht="12.75">
      <c r="E17" s="64" t="str">
        <f>Bpredlog!A22</f>
        <v>15/2018</v>
      </c>
      <c r="F17" s="65" t="str">
        <f>Bpredlog!B22</f>
        <v>Bulatović Bojana</v>
      </c>
      <c r="G17" s="63" t="str">
        <f>Bpredlog!U22</f>
        <v>D</v>
      </c>
      <c r="I17" s="6" t="str">
        <f>Cpredlog!A22</f>
        <v>15/2018</v>
      </c>
      <c r="J17" s="6" t="str">
        <f>Cpredlog!B22</f>
        <v>Jokić Ana</v>
      </c>
      <c r="K17" s="63" t="str">
        <f>Cpredlog!U22</f>
        <v>F</v>
      </c>
      <c r="L17" s="108"/>
      <c r="M17" s="75" t="str">
        <f>Dpredlog!A22</f>
        <v>24/2016</v>
      </c>
      <c r="N17" s="10" t="str">
        <f>Dpredlog!B22</f>
        <v>Trifunović Nikola</v>
      </c>
      <c r="O17" s="10" t="str">
        <f>Dpredlog!U22</f>
        <v>E</v>
      </c>
    </row>
    <row r="18" spans="5:15" ht="12.75">
      <c r="E18" s="64" t="str">
        <f>Bpredlog!A23</f>
        <v>16/2018</v>
      </c>
      <c r="F18" s="65" t="str">
        <f>Bpredlog!B23</f>
        <v>Ćirković Obrad</v>
      </c>
      <c r="G18" s="63" t="str">
        <f>Bpredlog!U23</f>
        <v>F</v>
      </c>
      <c r="I18" s="6" t="str">
        <f>Cpredlog!A23</f>
        <v>16/2018</v>
      </c>
      <c r="J18" s="6" t="str">
        <f>Cpredlog!B23</f>
        <v>Radović Marina</v>
      </c>
      <c r="K18" s="63" t="str">
        <f>Cpredlog!U23</f>
        <v>F</v>
      </c>
      <c r="L18" s="108"/>
      <c r="M18" s="75" t="str">
        <f>Dpredlog!A23</f>
        <v>25/2016</v>
      </c>
      <c r="N18" s="10" t="str">
        <f>Dpredlog!B23</f>
        <v>Planić Veselin</v>
      </c>
      <c r="O18" s="10" t="str">
        <f>Dpredlog!U23</f>
        <v>F</v>
      </c>
    </row>
    <row r="19" spans="5:15" ht="12.75">
      <c r="E19" s="64" t="str">
        <f>Bpredlog!A24</f>
        <v>17/2018</v>
      </c>
      <c r="F19" s="65" t="str">
        <f>Bpredlog!B24</f>
        <v>Zlatičanin Jovo</v>
      </c>
      <c r="G19" s="63" t="str">
        <f>Bpredlog!U24</f>
        <v>B</v>
      </c>
      <c r="I19" s="6" t="str">
        <f>Cpredlog!A24</f>
        <v>17/2018</v>
      </c>
      <c r="J19" s="6" t="str">
        <f>Cpredlog!B24</f>
        <v>Adžagić Džemal</v>
      </c>
      <c r="K19" s="63" t="str">
        <f>Cpredlog!U24</f>
        <v>F</v>
      </c>
      <c r="L19" s="108"/>
      <c r="M19" s="75" t="str">
        <f>Dpredlog!A24</f>
        <v>39/2016</v>
      </c>
      <c r="N19" s="10" t="str">
        <f>Dpredlog!B24</f>
        <v>Teofilov Branko</v>
      </c>
      <c r="O19" s="10" t="str">
        <f>Dpredlog!U24</f>
        <v>D</v>
      </c>
    </row>
    <row r="20" spans="5:15" ht="12.75">
      <c r="E20" s="64" t="str">
        <f>Bpredlog!A25</f>
        <v>18/2018</v>
      </c>
      <c r="F20" s="65" t="str">
        <f>Bpredlog!B25</f>
        <v>Petrić Jovana</v>
      </c>
      <c r="G20" s="63" t="str">
        <f>Bpredlog!U25</f>
        <v>F</v>
      </c>
      <c r="I20" s="6" t="str">
        <f>Cpredlog!A25</f>
        <v>18/2018</v>
      </c>
      <c r="J20" s="6" t="str">
        <f>Cpredlog!B25</f>
        <v>Joličić Andrea</v>
      </c>
      <c r="K20" s="63" t="str">
        <f>Cpredlog!U25</f>
        <v>F</v>
      </c>
      <c r="L20" s="108"/>
      <c r="M20" s="75" t="str">
        <f>Dpredlog!A25</f>
        <v>2/2015</v>
      </c>
      <c r="N20" s="10" t="str">
        <f>Dpredlog!B25</f>
        <v>Bošković Radivoje</v>
      </c>
      <c r="O20" s="10" t="str">
        <f>Dpredlog!U25</f>
        <v>E</v>
      </c>
    </row>
    <row r="21" spans="5:15" ht="12.75">
      <c r="E21" s="64" t="str">
        <f>Bpredlog!A26</f>
        <v>19/2018</v>
      </c>
      <c r="F21" s="65" t="str">
        <f>Bpredlog!B26</f>
        <v>Mišković Slađana</v>
      </c>
      <c r="G21" s="63" t="str">
        <f>Bpredlog!U26</f>
        <v>F</v>
      </c>
      <c r="I21" s="6" t="str">
        <f>Cpredlog!A26</f>
        <v>19/2018</v>
      </c>
      <c r="J21" s="6" t="str">
        <f>Cpredlog!B26</f>
        <v>Šipovac Sara</v>
      </c>
      <c r="K21" s="63" t="str">
        <f>Cpredlog!U26</f>
        <v>F</v>
      </c>
      <c r="L21" s="108"/>
      <c r="M21" s="75" t="str">
        <f>Dpredlog!A26</f>
        <v>5/2015</v>
      </c>
      <c r="N21" s="10" t="str">
        <f>Dpredlog!B26</f>
        <v>Čohović Semir</v>
      </c>
      <c r="O21" s="10" t="str">
        <f>Dpredlog!U26</f>
        <v>E</v>
      </c>
    </row>
    <row r="22" spans="5:15" ht="12.75">
      <c r="E22" s="64" t="str">
        <f>Bpredlog!A27</f>
        <v>20/2018</v>
      </c>
      <c r="F22" s="65" t="str">
        <f>Bpredlog!B27</f>
        <v>Vujović Andrijana</v>
      </c>
      <c r="G22" s="63" t="str">
        <f>Bpredlog!U27</f>
        <v>F</v>
      </c>
      <c r="I22" s="6" t="str">
        <f>Cpredlog!A27</f>
        <v>20/2018</v>
      </c>
      <c r="J22" s="6" t="str">
        <f>Cpredlog!B27</f>
        <v>Šuković Siniša</v>
      </c>
      <c r="K22" s="63" t="str">
        <f>Cpredlog!U27</f>
        <v>D</v>
      </c>
      <c r="L22" s="108"/>
      <c r="M22" s="75" t="str">
        <f>Dpredlog!A27</f>
        <v>8/2015</v>
      </c>
      <c r="N22" s="10" t="str">
        <f>Dpredlog!B27</f>
        <v>Čelebić Luka</v>
      </c>
      <c r="O22" s="10" t="str">
        <f>Dpredlog!U27</f>
        <v>D</v>
      </c>
    </row>
    <row r="23" spans="5:15" ht="12.75">
      <c r="E23" s="64" t="str">
        <f>Bpredlog!A28</f>
        <v>21/2018</v>
      </c>
      <c r="F23" s="65" t="str">
        <f>Bpredlog!B28</f>
        <v>Lazarević Stefan</v>
      </c>
      <c r="G23" s="63" t="str">
        <f>Bpredlog!U28</f>
        <v>F</v>
      </c>
      <c r="I23" s="6" t="str">
        <f>Cpredlog!A28</f>
        <v>21/2018</v>
      </c>
      <c r="J23" s="6" t="str">
        <f>Cpredlog!B28</f>
        <v>Asanović Milica</v>
      </c>
      <c r="K23" s="63" t="str">
        <f>Cpredlog!U28</f>
        <v>F</v>
      </c>
      <c r="L23" s="108"/>
      <c r="M23" s="75" t="str">
        <f>Dpredlog!A28</f>
        <v>16/2015</v>
      </c>
      <c r="N23" s="10" t="str">
        <f>Dpredlog!B28</f>
        <v>Bjelica Petar</v>
      </c>
      <c r="O23" s="10" t="str">
        <f>Dpredlog!U28</f>
        <v>D</v>
      </c>
    </row>
    <row r="24" spans="5:18" ht="12.75">
      <c r="E24" s="64"/>
      <c r="F24" s="65"/>
      <c r="G24" s="63"/>
      <c r="I24" s="6" t="str">
        <f>Cpredlog!A29</f>
        <v>22/2018</v>
      </c>
      <c r="J24" s="6" t="str">
        <f>Cpredlog!B29</f>
        <v>Radulović Ana</v>
      </c>
      <c r="K24" s="63" t="str">
        <f>Cpredlog!U29</f>
        <v>F</v>
      </c>
      <c r="L24" s="108"/>
      <c r="M24" s="75" t="str">
        <f>Dpredlog!A29</f>
        <v>1/2014</v>
      </c>
      <c r="N24" s="10" t="str">
        <f>Dpredlog!B29</f>
        <v>Banović Igor</v>
      </c>
      <c r="O24" s="10" t="str">
        <f>Dpredlog!U29</f>
        <v>F</v>
      </c>
      <c r="P24" s="72"/>
      <c r="Q24" s="72"/>
      <c r="R24" s="72"/>
    </row>
    <row r="25" spans="5:20" ht="12.75">
      <c r="E25" s="64"/>
      <c r="F25" s="65"/>
      <c r="G25" s="63"/>
      <c r="H25" s="72"/>
      <c r="I25" s="6" t="str">
        <f>Cpredlog!A30</f>
        <v>23/2018</v>
      </c>
      <c r="J25" s="6" t="str">
        <f>Cpredlog!B30</f>
        <v>Mikić Stefan</v>
      </c>
      <c r="K25" s="63" t="str">
        <f>Cpredlog!U30</f>
        <v>F</v>
      </c>
      <c r="L25" s="108"/>
      <c r="M25" s="75" t="str">
        <f>Dpredlog!A30</f>
        <v>18/2013</v>
      </c>
      <c r="N25" s="10" t="str">
        <f>Dpredlog!B30</f>
        <v>Bečić Siniša</v>
      </c>
      <c r="O25" s="10" t="str">
        <f>Dpredlog!U30</f>
        <v>F</v>
      </c>
      <c r="T25" s="72"/>
    </row>
    <row r="26" spans="5:20" ht="12.75">
      <c r="E26" s="64"/>
      <c r="F26" s="65"/>
      <c r="G26" s="63"/>
      <c r="H26" s="72"/>
      <c r="I26" s="6" t="str">
        <f>Cpredlog!A31</f>
        <v>24/2018</v>
      </c>
      <c r="J26" s="6" t="str">
        <f>Cpredlog!B31</f>
        <v>Ćosović Marija</v>
      </c>
      <c r="K26" s="63" t="str">
        <f>Cpredlog!U31</f>
        <v>D</v>
      </c>
      <c r="L26" s="108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 t="str">
        <f>Cpredlog!A32</f>
        <v>25/2018</v>
      </c>
      <c r="J27" s="6" t="str">
        <f>Cpredlog!B32</f>
        <v>Jovanović Petar</v>
      </c>
      <c r="K27" s="63" t="str">
        <f>Cpredlog!U32</f>
        <v>D</v>
      </c>
      <c r="L27" s="108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 t="str">
        <f>Cpredlog!A33</f>
        <v>26/2018</v>
      </c>
      <c r="J28" s="6" t="str">
        <f>Cpredlog!B33</f>
        <v>Marković Ivana</v>
      </c>
      <c r="K28" s="63" t="str">
        <f>Cpredlog!U33</f>
        <v>D</v>
      </c>
      <c r="L28" s="108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 t="str">
        <f>Cpredlog!A34</f>
        <v>27/2018</v>
      </c>
      <c r="J29" s="6" t="str">
        <f>Cpredlog!B34</f>
        <v>Šofranac Ana</v>
      </c>
      <c r="K29" s="63" t="str">
        <f>Cpredlog!U34</f>
        <v>D</v>
      </c>
      <c r="L29" s="108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28/2018</v>
      </c>
      <c r="J30" s="6" t="str">
        <f>Cpredlog!B35</f>
        <v>Popović Miroslav</v>
      </c>
      <c r="K30" s="63" t="str">
        <f>Cpredlog!U35</f>
        <v>D</v>
      </c>
      <c r="L30" s="108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5/2017</v>
      </c>
      <c r="J31" s="6" t="str">
        <f>Cpredlog!B36</f>
        <v>Miladinović Maša</v>
      </c>
      <c r="K31" s="63" t="str">
        <f>Cpredlog!U36</f>
        <v>E</v>
      </c>
      <c r="L31" s="108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8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M19" sqref="M19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7" ht="15">
      <c r="A1" s="84" t="s">
        <v>84</v>
      </c>
      <c r="B1" s="84" t="s">
        <v>85</v>
      </c>
      <c r="C1" s="84" t="s">
        <v>86</v>
      </c>
      <c r="D1" s="84" t="s">
        <v>66</v>
      </c>
      <c r="E1" s="79"/>
      <c r="F1" s="79"/>
      <c r="G1" s="79"/>
    </row>
    <row r="2" spans="1:10" ht="15">
      <c r="A2" s="83">
        <v>1</v>
      </c>
      <c r="B2" s="83" t="s">
        <v>91</v>
      </c>
      <c r="C2" s="83" t="s">
        <v>92</v>
      </c>
      <c r="D2" s="83" t="s">
        <v>69</v>
      </c>
      <c r="E2" s="79"/>
      <c r="F2" s="79"/>
      <c r="G2" s="79"/>
      <c r="I2" t="str">
        <f>B2</f>
        <v>1/2018</v>
      </c>
      <c r="J2" t="str">
        <f>C2</f>
        <v>Jovanović Anđela</v>
      </c>
    </row>
    <row r="3" spans="1:10" ht="15">
      <c r="A3" s="83">
        <v>2</v>
      </c>
      <c r="B3" s="83" t="s">
        <v>87</v>
      </c>
      <c r="C3" s="83" t="s">
        <v>93</v>
      </c>
      <c r="D3" s="83" t="s">
        <v>69</v>
      </c>
      <c r="E3" s="79"/>
      <c r="F3" s="79"/>
      <c r="G3" s="79"/>
      <c r="I3" t="str">
        <f aca="true" t="shared" si="0" ref="I3:I22">B3</f>
        <v>2/2018</v>
      </c>
      <c r="J3" t="str">
        <f aca="true" t="shared" si="1" ref="J3:J22">C3</f>
        <v>Đoković Mila</v>
      </c>
    </row>
    <row r="4" spans="1:10" ht="15">
      <c r="A4" s="83">
        <v>3</v>
      </c>
      <c r="B4" s="83" t="s">
        <v>94</v>
      </c>
      <c r="C4" s="83" t="s">
        <v>95</v>
      </c>
      <c r="D4" s="83" t="s">
        <v>69</v>
      </c>
      <c r="E4" s="79"/>
      <c r="F4" s="79"/>
      <c r="G4" s="79"/>
      <c r="I4" t="str">
        <f t="shared" si="0"/>
        <v>3/2018</v>
      </c>
      <c r="J4" t="str">
        <f t="shared" si="1"/>
        <v>Radulović Milena</v>
      </c>
    </row>
    <row r="5" spans="1:10" ht="15">
      <c r="A5" s="83">
        <v>4</v>
      </c>
      <c r="B5" s="83" t="s">
        <v>89</v>
      </c>
      <c r="C5" s="83" t="s">
        <v>96</v>
      </c>
      <c r="D5" s="83" t="s">
        <v>69</v>
      </c>
      <c r="E5" s="79"/>
      <c r="F5" s="79"/>
      <c r="G5" s="79"/>
      <c r="I5" t="str">
        <f t="shared" si="0"/>
        <v>4/2018</v>
      </c>
      <c r="J5" t="str">
        <f t="shared" si="1"/>
        <v>Stojović Milena</v>
      </c>
    </row>
    <row r="6" spans="1:10" ht="15">
      <c r="A6" s="83">
        <v>5</v>
      </c>
      <c r="B6" s="83" t="s">
        <v>97</v>
      </c>
      <c r="C6" s="83" t="s">
        <v>98</v>
      </c>
      <c r="D6" s="83" t="s">
        <v>69</v>
      </c>
      <c r="E6" s="79"/>
      <c r="F6" s="79"/>
      <c r="G6" s="79"/>
      <c r="I6" t="str">
        <f t="shared" si="0"/>
        <v>5/2018</v>
      </c>
      <c r="J6" t="str">
        <f t="shared" si="1"/>
        <v>Pejović Dušica</v>
      </c>
    </row>
    <row r="7" spans="1:10" ht="15">
      <c r="A7" s="83">
        <v>6</v>
      </c>
      <c r="B7" s="83" t="s">
        <v>99</v>
      </c>
      <c r="C7" s="83" t="s">
        <v>100</v>
      </c>
      <c r="D7" s="83" t="s">
        <v>69</v>
      </c>
      <c r="E7" s="79"/>
      <c r="F7" s="79"/>
      <c r="G7" s="79"/>
      <c r="I7" t="str">
        <f t="shared" si="0"/>
        <v>6/2018</v>
      </c>
      <c r="J7" t="str">
        <f t="shared" si="1"/>
        <v>Karović Anja</v>
      </c>
    </row>
    <row r="8" spans="1:10" ht="15">
      <c r="A8" s="83">
        <v>7</v>
      </c>
      <c r="B8" s="83" t="s">
        <v>101</v>
      </c>
      <c r="C8" s="83" t="s">
        <v>102</v>
      </c>
      <c r="D8" s="83" t="s">
        <v>69</v>
      </c>
      <c r="E8" s="79"/>
      <c r="F8" s="79"/>
      <c r="G8" s="79"/>
      <c r="I8" t="str">
        <f t="shared" si="0"/>
        <v>7/2018</v>
      </c>
      <c r="J8" t="str">
        <f t="shared" si="1"/>
        <v>Vujošević Nikolina</v>
      </c>
    </row>
    <row r="9" spans="1:10" ht="15">
      <c r="A9" s="83">
        <v>8</v>
      </c>
      <c r="B9" s="83" t="s">
        <v>103</v>
      </c>
      <c r="C9" s="83" t="s">
        <v>104</v>
      </c>
      <c r="D9" s="83" t="s">
        <v>69</v>
      </c>
      <c r="E9" s="79"/>
      <c r="F9" s="79"/>
      <c r="G9" s="79"/>
      <c r="I9" t="str">
        <f t="shared" si="0"/>
        <v>8/2018</v>
      </c>
      <c r="J9" t="str">
        <f t="shared" si="1"/>
        <v>Đurnić Marijana</v>
      </c>
    </row>
    <row r="10" spans="1:10" ht="15">
      <c r="A10" s="83">
        <v>9</v>
      </c>
      <c r="B10" s="83" t="s">
        <v>105</v>
      </c>
      <c r="C10" s="83" t="s">
        <v>106</v>
      </c>
      <c r="D10" s="83" t="s">
        <v>69</v>
      </c>
      <c r="E10" s="79"/>
      <c r="F10" s="79"/>
      <c r="G10" s="79"/>
      <c r="I10" t="str">
        <f t="shared" si="0"/>
        <v>9/2018</v>
      </c>
      <c r="J10" t="str">
        <f t="shared" si="1"/>
        <v>Popović Sanja</v>
      </c>
    </row>
    <row r="11" spans="1:10" ht="15">
      <c r="A11" s="83">
        <v>10</v>
      </c>
      <c r="B11" s="83" t="s">
        <v>107</v>
      </c>
      <c r="C11" s="83" t="s">
        <v>108</v>
      </c>
      <c r="D11" s="83" t="s">
        <v>69</v>
      </c>
      <c r="E11" s="79"/>
      <c r="F11" s="79"/>
      <c r="G11" s="79"/>
      <c r="I11" t="str">
        <f t="shared" si="0"/>
        <v>10/2018</v>
      </c>
      <c r="J11" t="str">
        <f t="shared" si="1"/>
        <v>Jukić Amra</v>
      </c>
    </row>
    <row r="12" spans="1:10" ht="15">
      <c r="A12" s="83">
        <v>11</v>
      </c>
      <c r="B12" s="83" t="s">
        <v>109</v>
      </c>
      <c r="C12" s="83" t="s">
        <v>110</v>
      </c>
      <c r="D12" s="83" t="s">
        <v>69</v>
      </c>
      <c r="E12" s="79"/>
      <c r="F12" s="79"/>
      <c r="G12" s="79"/>
      <c r="I12" t="str">
        <f t="shared" si="0"/>
        <v>11/2018</v>
      </c>
      <c r="J12" t="str">
        <f t="shared" si="1"/>
        <v>Jovović Dragana</v>
      </c>
    </row>
    <row r="13" spans="1:10" ht="15">
      <c r="A13" s="83">
        <v>12</v>
      </c>
      <c r="B13" s="83" t="s">
        <v>111</v>
      </c>
      <c r="C13" s="83" t="s">
        <v>112</v>
      </c>
      <c r="D13" s="83" t="s">
        <v>69</v>
      </c>
      <c r="E13" s="77"/>
      <c r="F13" s="77"/>
      <c r="G13" s="77"/>
      <c r="I13" t="str">
        <f t="shared" si="0"/>
        <v>12/2018</v>
      </c>
      <c r="J13" t="str">
        <f t="shared" si="1"/>
        <v>Saičić Vasilije</v>
      </c>
    </row>
    <row r="14" spans="1:10" ht="15">
      <c r="A14" s="83">
        <v>13</v>
      </c>
      <c r="B14" s="83" t="s">
        <v>113</v>
      </c>
      <c r="C14" s="83" t="s">
        <v>114</v>
      </c>
      <c r="D14" s="83" t="s">
        <v>69</v>
      </c>
      <c r="E14" s="77"/>
      <c r="F14" s="77"/>
      <c r="G14" s="77"/>
      <c r="I14" t="str">
        <f t="shared" si="0"/>
        <v>13/2018</v>
      </c>
      <c r="J14" t="str">
        <f t="shared" si="1"/>
        <v>Bujišić Biljana</v>
      </c>
    </row>
    <row r="15" spans="1:10" ht="15">
      <c r="A15" s="83">
        <v>14</v>
      </c>
      <c r="B15" s="83" t="s">
        <v>115</v>
      </c>
      <c r="C15" s="83" t="s">
        <v>116</v>
      </c>
      <c r="D15" s="83" t="s">
        <v>69</v>
      </c>
      <c r="E15" s="77"/>
      <c r="F15" s="77"/>
      <c r="G15" s="77"/>
      <c r="I15" t="str">
        <f t="shared" si="0"/>
        <v>14/2018</v>
      </c>
      <c r="J15" t="str">
        <f t="shared" si="1"/>
        <v>Bogojević Marko</v>
      </c>
    </row>
    <row r="16" spans="1:10" ht="15">
      <c r="A16" s="83">
        <v>15</v>
      </c>
      <c r="B16" s="83" t="s">
        <v>117</v>
      </c>
      <c r="C16" s="83" t="s">
        <v>118</v>
      </c>
      <c r="D16" s="83" t="s">
        <v>69</v>
      </c>
      <c r="E16" s="77"/>
      <c r="F16" s="77"/>
      <c r="G16" s="77"/>
      <c r="I16" t="str">
        <f t="shared" si="0"/>
        <v>15/2018</v>
      </c>
      <c r="J16" t="str">
        <f t="shared" si="1"/>
        <v>Bulatović Bojana</v>
      </c>
    </row>
    <row r="17" spans="1:10" ht="15">
      <c r="A17" s="83">
        <v>16</v>
      </c>
      <c r="B17" s="83" t="s">
        <v>119</v>
      </c>
      <c r="C17" s="83" t="s">
        <v>120</v>
      </c>
      <c r="D17" s="83" t="s">
        <v>69</v>
      </c>
      <c r="E17" s="77"/>
      <c r="F17" s="77"/>
      <c r="G17" s="77"/>
      <c r="I17" t="str">
        <f t="shared" si="0"/>
        <v>16/2018</v>
      </c>
      <c r="J17" t="str">
        <f t="shared" si="1"/>
        <v>Ćirković Obrad</v>
      </c>
    </row>
    <row r="18" spans="1:10" ht="15">
      <c r="A18" s="83">
        <v>17</v>
      </c>
      <c r="B18" s="83" t="s">
        <v>121</v>
      </c>
      <c r="C18" s="83" t="s">
        <v>122</v>
      </c>
      <c r="D18" s="83" t="s">
        <v>69</v>
      </c>
      <c r="E18" s="77"/>
      <c r="F18" s="77"/>
      <c r="G18" s="77"/>
      <c r="I18" t="str">
        <f t="shared" si="0"/>
        <v>17/2018</v>
      </c>
      <c r="J18" t="str">
        <f t="shared" si="1"/>
        <v>Zlatičanin Jovo</v>
      </c>
    </row>
    <row r="19" spans="1:10" ht="15">
      <c r="A19" s="83">
        <v>18</v>
      </c>
      <c r="B19" s="83" t="s">
        <v>123</v>
      </c>
      <c r="C19" s="83" t="s">
        <v>124</v>
      </c>
      <c r="D19" s="83" t="s">
        <v>69</v>
      </c>
      <c r="E19" s="77"/>
      <c r="F19" s="77"/>
      <c r="G19" s="77"/>
      <c r="I19" t="str">
        <f t="shared" si="0"/>
        <v>18/2018</v>
      </c>
      <c r="J19" t="str">
        <f t="shared" si="1"/>
        <v>Petrić Jovana</v>
      </c>
    </row>
    <row r="20" spans="1:10" ht="15">
      <c r="A20" s="83">
        <v>19</v>
      </c>
      <c r="B20" s="83" t="s">
        <v>125</v>
      </c>
      <c r="C20" s="83" t="s">
        <v>126</v>
      </c>
      <c r="D20" s="83" t="s">
        <v>69</v>
      </c>
      <c r="I20" t="str">
        <f t="shared" si="0"/>
        <v>19/2018</v>
      </c>
      <c r="J20" t="str">
        <f t="shared" si="1"/>
        <v>Mišković Slađana</v>
      </c>
    </row>
    <row r="21" spans="1:10" ht="15">
      <c r="A21" s="83">
        <v>20</v>
      </c>
      <c r="B21" s="83" t="s">
        <v>127</v>
      </c>
      <c r="C21" s="83" t="s">
        <v>128</v>
      </c>
      <c r="D21" s="83" t="s">
        <v>69</v>
      </c>
      <c r="I21" t="str">
        <f t="shared" si="0"/>
        <v>20/2018</v>
      </c>
      <c r="J21" t="str">
        <f t="shared" si="1"/>
        <v>Vujović Andrijana</v>
      </c>
    </row>
    <row r="22" spans="1:10" ht="15">
      <c r="A22" s="83">
        <v>21</v>
      </c>
      <c r="B22" s="83" t="s">
        <v>129</v>
      </c>
      <c r="C22" s="83" t="s">
        <v>130</v>
      </c>
      <c r="D22" s="83" t="s">
        <v>69</v>
      </c>
      <c r="I22" t="str">
        <f t="shared" si="0"/>
        <v>21/2018</v>
      </c>
      <c r="J22" t="str">
        <f t="shared" si="1"/>
        <v>Lazarević Stefan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12" sqref="O12"/>
    </sheetView>
  </sheetViews>
  <sheetFormatPr defaultColWidth="9.140625" defaultRowHeight="12.75"/>
  <cols>
    <col min="3" max="3" width="17.57421875" style="0" bestFit="1" customWidth="1"/>
    <col min="10" max="10" width="20.7109375" style="0" customWidth="1"/>
  </cols>
  <sheetData>
    <row r="1" spans="1:7" ht="15">
      <c r="A1" s="86" t="s">
        <v>84</v>
      </c>
      <c r="B1" s="86" t="s">
        <v>85</v>
      </c>
      <c r="C1" s="86" t="s">
        <v>86</v>
      </c>
      <c r="D1" s="86" t="s">
        <v>66</v>
      </c>
      <c r="E1" s="80"/>
      <c r="F1" s="80"/>
      <c r="G1" s="80"/>
    </row>
    <row r="2" spans="1:10" ht="15">
      <c r="A2" s="85">
        <v>1</v>
      </c>
      <c r="B2" s="85" t="s">
        <v>91</v>
      </c>
      <c r="C2" s="85" t="s">
        <v>131</v>
      </c>
      <c r="D2" s="85" t="s">
        <v>69</v>
      </c>
      <c r="E2" s="80"/>
      <c r="F2" s="80"/>
      <c r="G2" s="80"/>
      <c r="I2" t="str">
        <f>B2</f>
        <v>1/2018</v>
      </c>
      <c r="J2" t="str">
        <f>C2</f>
        <v>Nikčević Snežana</v>
      </c>
    </row>
    <row r="3" spans="1:10" ht="15">
      <c r="A3" s="85">
        <v>2</v>
      </c>
      <c r="B3" s="85" t="s">
        <v>87</v>
      </c>
      <c r="C3" s="85" t="s">
        <v>132</v>
      </c>
      <c r="D3" s="85" t="s">
        <v>69</v>
      </c>
      <c r="E3" s="80"/>
      <c r="F3" s="80"/>
      <c r="G3" s="80"/>
      <c r="I3" t="str">
        <f aca="true" t="shared" si="0" ref="I3:I30">B3</f>
        <v>2/2018</v>
      </c>
      <c r="J3" t="str">
        <f aca="true" t="shared" si="1" ref="J3:J30">C3</f>
        <v>Kuveljić Marija</v>
      </c>
    </row>
    <row r="4" spans="1:10" ht="15">
      <c r="A4" s="85">
        <v>3</v>
      </c>
      <c r="B4" s="85" t="s">
        <v>94</v>
      </c>
      <c r="C4" s="85" t="s">
        <v>133</v>
      </c>
      <c r="D4" s="85" t="s">
        <v>69</v>
      </c>
      <c r="E4" s="80"/>
      <c r="F4" s="80"/>
      <c r="G4" s="80"/>
      <c r="I4" t="str">
        <f t="shared" si="0"/>
        <v>3/2018</v>
      </c>
      <c r="J4" t="str">
        <f t="shared" si="1"/>
        <v>Damjanović Vinka</v>
      </c>
    </row>
    <row r="5" spans="1:10" ht="15">
      <c r="A5" s="85">
        <v>4</v>
      </c>
      <c r="B5" s="85" t="s">
        <v>89</v>
      </c>
      <c r="C5" s="85" t="s">
        <v>134</v>
      </c>
      <c r="D5" s="85" t="s">
        <v>69</v>
      </c>
      <c r="E5" s="80"/>
      <c r="F5" s="80"/>
      <c r="G5" s="80"/>
      <c r="I5" t="str">
        <f t="shared" si="0"/>
        <v>4/2018</v>
      </c>
      <c r="J5" t="str">
        <f t="shared" si="1"/>
        <v>Todorović Dejan</v>
      </c>
    </row>
    <row r="6" spans="1:10" ht="15">
      <c r="A6" s="85">
        <v>5</v>
      </c>
      <c r="B6" s="85" t="s">
        <v>97</v>
      </c>
      <c r="C6" s="85" t="s">
        <v>135</v>
      </c>
      <c r="D6" s="85" t="s">
        <v>69</v>
      </c>
      <c r="E6" s="80"/>
      <c r="F6" s="80"/>
      <c r="G6" s="80"/>
      <c r="I6" t="str">
        <f t="shared" si="0"/>
        <v>5/2018</v>
      </c>
      <c r="J6" t="str">
        <f t="shared" si="1"/>
        <v>Marjanović Marina</v>
      </c>
    </row>
    <row r="7" spans="1:10" ht="15">
      <c r="A7" s="85">
        <v>6</v>
      </c>
      <c r="B7" s="85" t="s">
        <v>99</v>
      </c>
      <c r="C7" s="85" t="s">
        <v>136</v>
      </c>
      <c r="D7" s="85" t="s">
        <v>69</v>
      </c>
      <c r="E7" s="80"/>
      <c r="F7" s="80"/>
      <c r="G7" s="80"/>
      <c r="I7" t="str">
        <f t="shared" si="0"/>
        <v>6/2018</v>
      </c>
      <c r="J7" t="str">
        <f t="shared" si="1"/>
        <v>Marvučić Anđela</v>
      </c>
    </row>
    <row r="8" spans="1:10" ht="15">
      <c r="A8" s="85">
        <v>7</v>
      </c>
      <c r="B8" s="85" t="s">
        <v>101</v>
      </c>
      <c r="C8" s="85" t="s">
        <v>137</v>
      </c>
      <c r="D8" s="85" t="s">
        <v>69</v>
      </c>
      <c r="E8" s="80"/>
      <c r="F8" s="80"/>
      <c r="G8" s="80"/>
      <c r="I8" t="str">
        <f t="shared" si="0"/>
        <v>7/2018</v>
      </c>
      <c r="J8" t="str">
        <f t="shared" si="1"/>
        <v>Vujošević Stefan</v>
      </c>
    </row>
    <row r="9" spans="1:10" ht="15">
      <c r="A9" s="85">
        <v>8</v>
      </c>
      <c r="B9" s="85" t="s">
        <v>103</v>
      </c>
      <c r="C9" s="85" t="s">
        <v>138</v>
      </c>
      <c r="D9" s="85" t="s">
        <v>69</v>
      </c>
      <c r="E9" s="80"/>
      <c r="F9" s="80"/>
      <c r="G9" s="80"/>
      <c r="I9" t="str">
        <f t="shared" si="0"/>
        <v>8/2018</v>
      </c>
      <c r="J9" t="str">
        <f t="shared" si="1"/>
        <v>Perović Miroslav</v>
      </c>
    </row>
    <row r="10" spans="1:10" ht="15">
      <c r="A10" s="85">
        <v>9</v>
      </c>
      <c r="B10" s="85" t="s">
        <v>105</v>
      </c>
      <c r="C10" s="85" t="s">
        <v>139</v>
      </c>
      <c r="D10" s="85" t="s">
        <v>69</v>
      </c>
      <c r="E10" s="80"/>
      <c r="F10" s="80"/>
      <c r="G10" s="80"/>
      <c r="I10" t="str">
        <f t="shared" si="0"/>
        <v>9/2018</v>
      </c>
      <c r="J10" t="str">
        <f t="shared" si="1"/>
        <v>Marković Mirko</v>
      </c>
    </row>
    <row r="11" spans="1:10" ht="15">
      <c r="A11" s="85">
        <v>10</v>
      </c>
      <c r="B11" s="85" t="s">
        <v>107</v>
      </c>
      <c r="C11" s="85" t="s">
        <v>140</v>
      </c>
      <c r="D11" s="85" t="s">
        <v>69</v>
      </c>
      <c r="E11" s="80"/>
      <c r="F11" s="80"/>
      <c r="G11" s="80"/>
      <c r="I11" t="str">
        <f t="shared" si="0"/>
        <v>10/2018</v>
      </c>
      <c r="J11" t="str">
        <f t="shared" si="1"/>
        <v>Bošković Maša</v>
      </c>
    </row>
    <row r="12" spans="1:10" ht="15">
      <c r="A12" s="85">
        <v>11</v>
      </c>
      <c r="B12" s="85" t="s">
        <v>109</v>
      </c>
      <c r="C12" s="85" t="s">
        <v>141</v>
      </c>
      <c r="D12" s="85" t="s">
        <v>69</v>
      </c>
      <c r="E12" s="80"/>
      <c r="F12" s="80"/>
      <c r="G12" s="80"/>
      <c r="I12" t="str">
        <f t="shared" si="0"/>
        <v>11/2018</v>
      </c>
      <c r="J12" t="str">
        <f t="shared" si="1"/>
        <v>Radonjić Milun</v>
      </c>
    </row>
    <row r="13" spans="1:10" ht="15">
      <c r="A13" s="85">
        <v>12</v>
      </c>
      <c r="B13" s="85" t="s">
        <v>111</v>
      </c>
      <c r="C13" s="85" t="s">
        <v>142</v>
      </c>
      <c r="D13" s="85" t="s">
        <v>69</v>
      </c>
      <c r="E13" s="80"/>
      <c r="F13" s="80"/>
      <c r="G13" s="80"/>
      <c r="I13" t="str">
        <f t="shared" si="0"/>
        <v>12/2018</v>
      </c>
      <c r="J13" t="str">
        <f t="shared" si="1"/>
        <v>Pavićević Marijana</v>
      </c>
    </row>
    <row r="14" spans="1:10" ht="15">
      <c r="A14" s="85">
        <v>13</v>
      </c>
      <c r="B14" s="85" t="s">
        <v>113</v>
      </c>
      <c r="C14" s="85" t="s">
        <v>143</v>
      </c>
      <c r="D14" s="85" t="s">
        <v>69</v>
      </c>
      <c r="E14" s="80"/>
      <c r="F14" s="80"/>
      <c r="G14" s="80"/>
      <c r="I14" t="str">
        <f t="shared" si="0"/>
        <v>13/2018</v>
      </c>
      <c r="J14" t="str">
        <f t="shared" si="1"/>
        <v>Pavićević Nikola</v>
      </c>
    </row>
    <row r="15" spans="1:10" ht="15">
      <c r="A15" s="85">
        <v>14</v>
      </c>
      <c r="B15" s="85" t="s">
        <v>115</v>
      </c>
      <c r="C15" s="85" t="s">
        <v>144</v>
      </c>
      <c r="D15" s="85" t="s">
        <v>145</v>
      </c>
      <c r="I15" t="str">
        <f t="shared" si="0"/>
        <v>14/2018</v>
      </c>
      <c r="J15" t="str">
        <f t="shared" si="1"/>
        <v>Jokić Stefan</v>
      </c>
    </row>
    <row r="16" spans="1:10" ht="15">
      <c r="A16" s="85">
        <v>15</v>
      </c>
      <c r="B16" s="85" t="s">
        <v>117</v>
      </c>
      <c r="C16" s="85" t="s">
        <v>146</v>
      </c>
      <c r="D16" s="85" t="s">
        <v>69</v>
      </c>
      <c r="I16" t="str">
        <f t="shared" si="0"/>
        <v>15/2018</v>
      </c>
      <c r="J16" t="str">
        <f t="shared" si="1"/>
        <v>Jokić Ana</v>
      </c>
    </row>
    <row r="17" spans="1:10" ht="15">
      <c r="A17" s="85">
        <v>16</v>
      </c>
      <c r="B17" s="85" t="s">
        <v>119</v>
      </c>
      <c r="C17" s="85" t="s">
        <v>147</v>
      </c>
      <c r="D17" s="85" t="s">
        <v>69</v>
      </c>
      <c r="I17" t="str">
        <f t="shared" si="0"/>
        <v>16/2018</v>
      </c>
      <c r="J17" t="str">
        <f t="shared" si="1"/>
        <v>Radović Marina</v>
      </c>
    </row>
    <row r="18" spans="1:10" ht="15">
      <c r="A18" s="85">
        <v>17</v>
      </c>
      <c r="B18" s="85" t="s">
        <v>121</v>
      </c>
      <c r="C18" s="85" t="s">
        <v>148</v>
      </c>
      <c r="D18" s="85" t="s">
        <v>69</v>
      </c>
      <c r="I18" t="str">
        <f t="shared" si="0"/>
        <v>17/2018</v>
      </c>
      <c r="J18" t="str">
        <f t="shared" si="1"/>
        <v>Adžagić Džemal</v>
      </c>
    </row>
    <row r="19" spans="1:10" ht="15">
      <c r="A19" s="85">
        <v>18</v>
      </c>
      <c r="B19" s="85" t="s">
        <v>123</v>
      </c>
      <c r="C19" s="85" t="s">
        <v>149</v>
      </c>
      <c r="D19" s="85" t="s">
        <v>69</v>
      </c>
      <c r="I19" t="str">
        <f t="shared" si="0"/>
        <v>18/2018</v>
      </c>
      <c r="J19" t="str">
        <f t="shared" si="1"/>
        <v>Joličić Andrea</v>
      </c>
    </row>
    <row r="20" spans="1:10" ht="15">
      <c r="A20" s="85">
        <v>19</v>
      </c>
      <c r="B20" s="85" t="s">
        <v>125</v>
      </c>
      <c r="C20" s="85" t="s">
        <v>150</v>
      </c>
      <c r="D20" s="85" t="s">
        <v>69</v>
      </c>
      <c r="I20" t="str">
        <f t="shared" si="0"/>
        <v>19/2018</v>
      </c>
      <c r="J20" t="str">
        <f t="shared" si="1"/>
        <v>Šipovac Sara</v>
      </c>
    </row>
    <row r="21" spans="1:10" ht="15">
      <c r="A21" s="85">
        <v>20</v>
      </c>
      <c r="B21" s="85" t="s">
        <v>127</v>
      </c>
      <c r="C21" s="85" t="s">
        <v>151</v>
      </c>
      <c r="D21" s="85" t="s">
        <v>69</v>
      </c>
      <c r="I21" t="str">
        <f t="shared" si="0"/>
        <v>20/2018</v>
      </c>
      <c r="J21" t="str">
        <f t="shared" si="1"/>
        <v>Šuković Siniša</v>
      </c>
    </row>
    <row r="22" spans="1:10" ht="15">
      <c r="A22" s="85">
        <v>21</v>
      </c>
      <c r="B22" s="85" t="s">
        <v>129</v>
      </c>
      <c r="C22" s="85" t="s">
        <v>152</v>
      </c>
      <c r="D22" s="85" t="s">
        <v>69</v>
      </c>
      <c r="I22" t="str">
        <f t="shared" si="0"/>
        <v>21/2018</v>
      </c>
      <c r="J22" t="str">
        <f t="shared" si="1"/>
        <v>Asanović Milica</v>
      </c>
    </row>
    <row r="23" spans="1:10" ht="15">
      <c r="A23" s="85">
        <v>22</v>
      </c>
      <c r="B23" s="85" t="s">
        <v>153</v>
      </c>
      <c r="C23" s="85" t="s">
        <v>154</v>
      </c>
      <c r="D23" s="85" t="s">
        <v>69</v>
      </c>
      <c r="I23" t="str">
        <f t="shared" si="0"/>
        <v>22/2018</v>
      </c>
      <c r="J23" t="str">
        <f t="shared" si="1"/>
        <v>Radulović Ana</v>
      </c>
    </row>
    <row r="24" spans="1:10" ht="15">
      <c r="A24" s="85">
        <v>23</v>
      </c>
      <c r="B24" s="85" t="s">
        <v>155</v>
      </c>
      <c r="C24" s="85" t="s">
        <v>156</v>
      </c>
      <c r="D24" s="85" t="s">
        <v>69</v>
      </c>
      <c r="I24" t="str">
        <f t="shared" si="0"/>
        <v>23/2018</v>
      </c>
      <c r="J24" t="str">
        <f t="shared" si="1"/>
        <v>Mikić Stefan</v>
      </c>
    </row>
    <row r="25" spans="1:10" ht="15">
      <c r="A25" s="85">
        <v>24</v>
      </c>
      <c r="B25" s="85" t="s">
        <v>157</v>
      </c>
      <c r="C25" s="85" t="s">
        <v>158</v>
      </c>
      <c r="D25" s="85" t="s">
        <v>69</v>
      </c>
      <c r="I25" t="str">
        <f t="shared" si="0"/>
        <v>24/2018</v>
      </c>
      <c r="J25" t="str">
        <f t="shared" si="1"/>
        <v>Ćosović Marija</v>
      </c>
    </row>
    <row r="26" spans="1:10" ht="15">
      <c r="A26" s="85">
        <v>25</v>
      </c>
      <c r="B26" s="85" t="s">
        <v>159</v>
      </c>
      <c r="C26" s="85" t="s">
        <v>160</v>
      </c>
      <c r="D26" s="85" t="s">
        <v>69</v>
      </c>
      <c r="I26" t="str">
        <f t="shared" si="0"/>
        <v>25/2018</v>
      </c>
      <c r="J26" t="str">
        <f t="shared" si="1"/>
        <v>Jovanović Petar</v>
      </c>
    </row>
    <row r="27" spans="1:10" ht="15">
      <c r="A27" s="85">
        <v>26</v>
      </c>
      <c r="B27" s="85" t="s">
        <v>161</v>
      </c>
      <c r="C27" s="85" t="s">
        <v>162</v>
      </c>
      <c r="D27" s="85" t="s">
        <v>69</v>
      </c>
      <c r="I27" t="str">
        <f t="shared" si="0"/>
        <v>26/2018</v>
      </c>
      <c r="J27" t="str">
        <f t="shared" si="1"/>
        <v>Marković Ivana</v>
      </c>
    </row>
    <row r="28" spans="1:10" ht="15">
      <c r="A28" s="85">
        <v>27</v>
      </c>
      <c r="B28" s="85" t="s">
        <v>163</v>
      </c>
      <c r="C28" s="85" t="s">
        <v>164</v>
      </c>
      <c r="D28" s="85" t="s">
        <v>145</v>
      </c>
      <c r="I28" t="str">
        <f t="shared" si="0"/>
        <v>27/2018</v>
      </c>
      <c r="J28" t="str">
        <f t="shared" si="1"/>
        <v>Šofranac Ana</v>
      </c>
    </row>
    <row r="29" spans="1:10" ht="15">
      <c r="A29" s="85">
        <v>28</v>
      </c>
      <c r="B29" s="85" t="s">
        <v>165</v>
      </c>
      <c r="C29" s="85" t="s">
        <v>166</v>
      </c>
      <c r="D29" s="85" t="s">
        <v>145</v>
      </c>
      <c r="I29" t="str">
        <f t="shared" si="0"/>
        <v>28/2018</v>
      </c>
      <c r="J29" t="str">
        <f t="shared" si="1"/>
        <v>Popović Miroslav</v>
      </c>
    </row>
    <row r="30" spans="1:10" ht="15">
      <c r="A30" s="85">
        <v>29</v>
      </c>
      <c r="B30" s="85" t="s">
        <v>167</v>
      </c>
      <c r="C30" s="85" t="s">
        <v>168</v>
      </c>
      <c r="D30" s="85" t="s">
        <v>69</v>
      </c>
      <c r="I30" t="str">
        <f t="shared" si="0"/>
        <v>5/2017</v>
      </c>
      <c r="J30" t="str">
        <f t="shared" si="1"/>
        <v>Miladinović Maša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6.421875" style="87" bestFit="1" customWidth="1"/>
    <col min="2" max="2" width="10.28125" style="87" bestFit="1" customWidth="1"/>
    <col min="3" max="3" width="12.57421875" style="87" customWidth="1"/>
    <col min="4" max="4" width="10.421875" style="87" customWidth="1"/>
    <col min="5" max="5" width="3.7109375" style="87" bestFit="1" customWidth="1"/>
    <col min="6" max="6" width="3.8515625" style="87" bestFit="1" customWidth="1"/>
    <col min="7" max="7" width="5.00390625" style="87" bestFit="1" customWidth="1"/>
    <col min="8" max="9" width="9.140625" style="87" customWidth="1"/>
    <col min="10" max="10" width="9.8515625" style="87" customWidth="1"/>
    <col min="11" max="11" width="21.8515625" style="87" customWidth="1"/>
    <col min="12" max="18" width="9.140625" style="87" customWidth="1"/>
    <col min="19" max="19" width="20.140625" style="87" customWidth="1"/>
    <col min="20" max="16384" width="9.140625" style="87" customWidth="1"/>
  </cols>
  <sheetData>
    <row r="1" spans="1:14" ht="15">
      <c r="A1" s="111" t="s">
        <v>62</v>
      </c>
      <c r="B1" s="111" t="s">
        <v>63</v>
      </c>
      <c r="C1" s="111" t="s">
        <v>64</v>
      </c>
      <c r="D1" s="111" t="s">
        <v>65</v>
      </c>
      <c r="E1" s="111" t="s">
        <v>66</v>
      </c>
      <c r="F1" s="111" t="s">
        <v>67</v>
      </c>
      <c r="G1" s="111" t="s">
        <v>68</v>
      </c>
      <c r="N1" s="88" t="s">
        <v>170</v>
      </c>
    </row>
    <row r="2" spans="1:14" ht="15">
      <c r="A2" s="111" t="s">
        <v>171</v>
      </c>
      <c r="B2" s="111" t="s">
        <v>189</v>
      </c>
      <c r="C2" s="111" t="s">
        <v>190</v>
      </c>
      <c r="D2" s="111" t="s">
        <v>191</v>
      </c>
      <c r="E2" s="111" t="s">
        <v>145</v>
      </c>
      <c r="F2" s="111" t="s">
        <v>70</v>
      </c>
      <c r="G2" s="111" t="s">
        <v>71</v>
      </c>
      <c r="J2" s="87" t="str">
        <f>CONCATENATE(A2,"/",RIGHT(B2,4))</f>
        <v>32/2018</v>
      </c>
      <c r="K2" s="87" t="str">
        <f>CONCATENATE(D2," ",C2)</f>
        <v>Živanović Vesna</v>
      </c>
      <c r="N2" s="88" t="s">
        <v>83</v>
      </c>
    </row>
    <row r="3" spans="1:11" ht="15">
      <c r="A3" s="111" t="s">
        <v>192</v>
      </c>
      <c r="B3" s="111" t="s">
        <v>189</v>
      </c>
      <c r="C3" s="111" t="s">
        <v>193</v>
      </c>
      <c r="D3" s="111" t="s">
        <v>194</v>
      </c>
      <c r="E3" s="111" t="s">
        <v>145</v>
      </c>
      <c r="F3" s="111" t="s">
        <v>70</v>
      </c>
      <c r="G3" s="111" t="s">
        <v>71</v>
      </c>
      <c r="J3" s="87" t="str">
        <f aca="true" t="shared" si="0" ref="J3:J24">CONCATENATE(A3,"/",RIGHT(B3,4))</f>
        <v>35/2018</v>
      </c>
      <c r="K3" s="87" t="str">
        <f aca="true" t="shared" si="1" ref="K3:K18">CONCATENATE(D3," ",C3)</f>
        <v>Gagula Nikola</v>
      </c>
    </row>
    <row r="4" spans="1:11" ht="15">
      <c r="A4" s="111" t="s">
        <v>183</v>
      </c>
      <c r="B4" s="111" t="s">
        <v>189</v>
      </c>
      <c r="C4" s="111" t="s">
        <v>195</v>
      </c>
      <c r="D4" s="111" t="s">
        <v>196</v>
      </c>
      <c r="E4" s="111" t="s">
        <v>145</v>
      </c>
      <c r="F4" s="111" t="s">
        <v>70</v>
      </c>
      <c r="G4" s="111" t="s">
        <v>81</v>
      </c>
      <c r="J4" s="87" t="str">
        <f t="shared" si="0"/>
        <v>39/2018</v>
      </c>
      <c r="K4" s="87" t="str">
        <f t="shared" si="1"/>
        <v>Ćupić Miloš</v>
      </c>
    </row>
    <row r="5" spans="1:11" ht="15">
      <c r="A5" s="111" t="s">
        <v>173</v>
      </c>
      <c r="B5" s="111" t="s">
        <v>81</v>
      </c>
      <c r="C5" s="111" t="s">
        <v>197</v>
      </c>
      <c r="D5" s="111" t="s">
        <v>198</v>
      </c>
      <c r="E5" s="111" t="s">
        <v>69</v>
      </c>
      <c r="F5" s="111" t="s">
        <v>70</v>
      </c>
      <c r="G5" s="111" t="s">
        <v>81</v>
      </c>
      <c r="J5" s="87" t="str">
        <f t="shared" si="0"/>
        <v>33/2017</v>
      </c>
      <c r="K5" s="87" t="str">
        <f t="shared" si="1"/>
        <v>Ranković Dalibor</v>
      </c>
    </row>
    <row r="6" spans="1:11" ht="15">
      <c r="A6" s="111" t="s">
        <v>199</v>
      </c>
      <c r="B6" s="111" t="s">
        <v>81</v>
      </c>
      <c r="C6" s="111" t="s">
        <v>200</v>
      </c>
      <c r="D6" s="111" t="s">
        <v>201</v>
      </c>
      <c r="E6" s="111" t="s">
        <v>69</v>
      </c>
      <c r="F6" s="111" t="s">
        <v>70</v>
      </c>
      <c r="G6" s="111" t="s">
        <v>81</v>
      </c>
      <c r="J6" s="87" t="str">
        <f t="shared" si="0"/>
        <v>34/2017</v>
      </c>
      <c r="K6" s="87" t="str">
        <f t="shared" si="1"/>
        <v>Rovčanin Branko</v>
      </c>
    </row>
    <row r="7" spans="1:11" ht="15">
      <c r="A7" s="111" t="s">
        <v>202</v>
      </c>
      <c r="B7" s="111" t="s">
        <v>81</v>
      </c>
      <c r="C7" s="111" t="s">
        <v>203</v>
      </c>
      <c r="D7" s="111" t="s">
        <v>204</v>
      </c>
      <c r="E7" s="111" t="s">
        <v>145</v>
      </c>
      <c r="F7" s="111" t="s">
        <v>70</v>
      </c>
      <c r="G7" s="111" t="s">
        <v>71</v>
      </c>
      <c r="J7" s="87" t="str">
        <f t="shared" si="0"/>
        <v>38/2017</v>
      </c>
      <c r="K7" s="87" t="str">
        <f t="shared" si="1"/>
        <v>Ličina Enis</v>
      </c>
    </row>
    <row r="8" spans="1:11" ht="15">
      <c r="A8" s="111" t="s">
        <v>72</v>
      </c>
      <c r="B8" s="111" t="s">
        <v>172</v>
      </c>
      <c r="C8" s="111" t="s">
        <v>175</v>
      </c>
      <c r="D8" s="111" t="s">
        <v>205</v>
      </c>
      <c r="E8" s="111" t="s">
        <v>145</v>
      </c>
      <c r="F8" s="111" t="s">
        <v>70</v>
      </c>
      <c r="G8" s="111" t="s">
        <v>71</v>
      </c>
      <c r="J8" s="87" t="str">
        <f t="shared" si="0"/>
        <v>2/2016</v>
      </c>
      <c r="K8" s="87" t="str">
        <f t="shared" si="1"/>
        <v>Dejanović Pavle</v>
      </c>
    </row>
    <row r="9" spans="1:11" ht="15">
      <c r="A9" s="111" t="s">
        <v>73</v>
      </c>
      <c r="B9" s="111" t="s">
        <v>172</v>
      </c>
      <c r="C9" s="111" t="s">
        <v>206</v>
      </c>
      <c r="D9" s="111" t="s">
        <v>207</v>
      </c>
      <c r="E9" s="111" t="s">
        <v>145</v>
      </c>
      <c r="F9" s="111" t="s">
        <v>70</v>
      </c>
      <c r="G9" s="111" t="s">
        <v>71</v>
      </c>
      <c r="J9" s="87" t="str">
        <f t="shared" si="0"/>
        <v>5/2016</v>
      </c>
      <c r="K9" s="87" t="str">
        <f t="shared" si="1"/>
        <v>Čukić Radoš</v>
      </c>
    </row>
    <row r="10" spans="1:11" ht="15">
      <c r="A10" s="111" t="s">
        <v>74</v>
      </c>
      <c r="B10" s="111" t="s">
        <v>172</v>
      </c>
      <c r="C10" s="111" t="s">
        <v>208</v>
      </c>
      <c r="D10" s="111" t="s">
        <v>209</v>
      </c>
      <c r="E10" s="111" t="s">
        <v>145</v>
      </c>
      <c r="F10" s="111" t="s">
        <v>70</v>
      </c>
      <c r="G10" s="111" t="s">
        <v>71</v>
      </c>
      <c r="J10" s="87" t="str">
        <f t="shared" si="0"/>
        <v>6/2016</v>
      </c>
      <c r="K10" s="87" t="str">
        <f t="shared" si="1"/>
        <v>Šuković Aleksa</v>
      </c>
    </row>
    <row r="11" spans="1:11" ht="15">
      <c r="A11" s="111" t="s">
        <v>76</v>
      </c>
      <c r="B11" s="111" t="s">
        <v>172</v>
      </c>
      <c r="C11" s="111" t="s">
        <v>208</v>
      </c>
      <c r="D11" s="111" t="s">
        <v>210</v>
      </c>
      <c r="E11" s="111" t="s">
        <v>145</v>
      </c>
      <c r="F11" s="111" t="s">
        <v>70</v>
      </c>
      <c r="G11" s="111" t="s">
        <v>71</v>
      </c>
      <c r="J11" s="87" t="str">
        <f t="shared" si="0"/>
        <v>9/2016</v>
      </c>
      <c r="K11" s="87" t="str">
        <f t="shared" si="1"/>
        <v>Radovanović Aleksa</v>
      </c>
    </row>
    <row r="12" spans="1:11" ht="15">
      <c r="A12" s="111" t="s">
        <v>77</v>
      </c>
      <c r="B12" s="111" t="s">
        <v>172</v>
      </c>
      <c r="C12" s="111" t="s">
        <v>195</v>
      </c>
      <c r="D12" s="111" t="s">
        <v>211</v>
      </c>
      <c r="E12" s="111" t="s">
        <v>145</v>
      </c>
      <c r="F12" s="111" t="s">
        <v>70</v>
      </c>
      <c r="G12" s="111" t="s">
        <v>71</v>
      </c>
      <c r="J12" s="87" t="str">
        <f t="shared" si="0"/>
        <v>13/2016</v>
      </c>
      <c r="K12" s="87" t="str">
        <f t="shared" si="1"/>
        <v>Bogosavljević Miloš</v>
      </c>
    </row>
    <row r="13" spans="1:11" ht="15">
      <c r="A13" s="111" t="s">
        <v>212</v>
      </c>
      <c r="B13" s="111" t="s">
        <v>172</v>
      </c>
      <c r="C13" s="111" t="s">
        <v>182</v>
      </c>
      <c r="D13" s="111" t="s">
        <v>213</v>
      </c>
      <c r="E13" s="111" t="s">
        <v>145</v>
      </c>
      <c r="F13" s="111" t="s">
        <v>70</v>
      </c>
      <c r="G13" s="111" t="s">
        <v>71</v>
      </c>
      <c r="J13" s="87" t="str">
        <f t="shared" si="0"/>
        <v>18/2016</v>
      </c>
      <c r="K13" s="87" t="str">
        <f t="shared" si="1"/>
        <v>Perović Stefan</v>
      </c>
    </row>
    <row r="14" spans="1:11" ht="15">
      <c r="A14" s="111" t="s">
        <v>214</v>
      </c>
      <c r="B14" s="111" t="s">
        <v>172</v>
      </c>
      <c r="C14" s="111" t="s">
        <v>206</v>
      </c>
      <c r="D14" s="111" t="s">
        <v>215</v>
      </c>
      <c r="E14" s="111" t="s">
        <v>145</v>
      </c>
      <c r="F14" s="111" t="s">
        <v>70</v>
      </c>
      <c r="G14" s="111" t="s">
        <v>71</v>
      </c>
      <c r="J14" s="87" t="str">
        <f t="shared" si="0"/>
        <v>22/2016</v>
      </c>
      <c r="K14" s="87" t="str">
        <f t="shared" si="1"/>
        <v>Sekulović Radoš</v>
      </c>
    </row>
    <row r="15" spans="1:11" ht="15">
      <c r="A15" s="111" t="s">
        <v>216</v>
      </c>
      <c r="B15" s="111" t="s">
        <v>172</v>
      </c>
      <c r="C15" s="111" t="s">
        <v>217</v>
      </c>
      <c r="D15" s="111" t="s">
        <v>218</v>
      </c>
      <c r="E15" s="111" t="s">
        <v>145</v>
      </c>
      <c r="F15" s="111" t="s">
        <v>70</v>
      </c>
      <c r="G15" s="111" t="s">
        <v>71</v>
      </c>
      <c r="J15" s="87" t="str">
        <f t="shared" si="0"/>
        <v>23/2016</v>
      </c>
      <c r="K15" s="87" t="str">
        <f t="shared" si="1"/>
        <v>Dapčević Ema</v>
      </c>
    </row>
    <row r="16" spans="1:11" ht="15">
      <c r="A16" s="111" t="s">
        <v>177</v>
      </c>
      <c r="B16" s="111" t="s">
        <v>172</v>
      </c>
      <c r="C16" s="111" t="s">
        <v>193</v>
      </c>
      <c r="D16" s="111" t="s">
        <v>219</v>
      </c>
      <c r="E16" s="111" t="s">
        <v>145</v>
      </c>
      <c r="F16" s="111" t="s">
        <v>70</v>
      </c>
      <c r="G16" s="111" t="s">
        <v>71</v>
      </c>
      <c r="J16" s="87" t="str">
        <f t="shared" si="0"/>
        <v>24/2016</v>
      </c>
      <c r="K16" s="87" t="str">
        <f t="shared" si="1"/>
        <v>Trifunović Nikola</v>
      </c>
    </row>
    <row r="17" spans="1:11" ht="15">
      <c r="A17" s="111" t="s">
        <v>178</v>
      </c>
      <c r="B17" s="111" t="s">
        <v>172</v>
      </c>
      <c r="C17" s="111" t="s">
        <v>220</v>
      </c>
      <c r="D17" s="111" t="s">
        <v>221</v>
      </c>
      <c r="E17" s="111" t="s">
        <v>145</v>
      </c>
      <c r="F17" s="111" t="s">
        <v>70</v>
      </c>
      <c r="G17" s="111" t="s">
        <v>71</v>
      </c>
      <c r="J17" s="87" t="str">
        <f t="shared" si="0"/>
        <v>25/2016</v>
      </c>
      <c r="K17" s="87" t="str">
        <f t="shared" si="1"/>
        <v>Planić Veselin</v>
      </c>
    </row>
    <row r="18" spans="1:11" ht="15">
      <c r="A18" s="111" t="s">
        <v>183</v>
      </c>
      <c r="B18" s="111" t="s">
        <v>172</v>
      </c>
      <c r="C18" s="111" t="s">
        <v>200</v>
      </c>
      <c r="D18" s="111" t="s">
        <v>222</v>
      </c>
      <c r="E18" s="111" t="s">
        <v>145</v>
      </c>
      <c r="F18" s="111" t="s">
        <v>70</v>
      </c>
      <c r="G18" s="111" t="s">
        <v>71</v>
      </c>
      <c r="J18" s="87" t="str">
        <f t="shared" si="0"/>
        <v>39/2016</v>
      </c>
      <c r="K18" s="87" t="str">
        <f t="shared" si="1"/>
        <v>Teofilov Branko</v>
      </c>
    </row>
    <row r="19" spans="1:11" ht="15">
      <c r="A19" s="111" t="s">
        <v>72</v>
      </c>
      <c r="B19" s="111" t="s">
        <v>174</v>
      </c>
      <c r="C19" s="111" t="s">
        <v>223</v>
      </c>
      <c r="D19" s="111" t="s">
        <v>224</v>
      </c>
      <c r="E19" s="111" t="s">
        <v>145</v>
      </c>
      <c r="F19" s="111" t="s">
        <v>70</v>
      </c>
      <c r="G19" s="111" t="s">
        <v>71</v>
      </c>
      <c r="J19" s="87" t="str">
        <f t="shared" si="0"/>
        <v>2/2015</v>
      </c>
      <c r="K19" s="87" t="str">
        <f aca="true" t="shared" si="2" ref="K19:K24">CONCATENATE(D19," ",C19)</f>
        <v>Bošković Radivoje</v>
      </c>
    </row>
    <row r="20" spans="1:11" ht="15">
      <c r="A20" s="111" t="s">
        <v>73</v>
      </c>
      <c r="B20" s="111" t="s">
        <v>174</v>
      </c>
      <c r="C20" s="111" t="s">
        <v>225</v>
      </c>
      <c r="D20" s="111" t="s">
        <v>226</v>
      </c>
      <c r="E20" s="111" t="s">
        <v>145</v>
      </c>
      <c r="F20" s="111" t="s">
        <v>70</v>
      </c>
      <c r="G20" s="111" t="s">
        <v>71</v>
      </c>
      <c r="J20" s="87" t="str">
        <f t="shared" si="0"/>
        <v>5/2015</v>
      </c>
      <c r="K20" s="87" t="str">
        <f t="shared" si="2"/>
        <v>Čohović Semir</v>
      </c>
    </row>
    <row r="21" spans="1:11" ht="15">
      <c r="A21" s="111" t="s">
        <v>75</v>
      </c>
      <c r="B21" s="111" t="s">
        <v>174</v>
      </c>
      <c r="C21" s="111" t="s">
        <v>176</v>
      </c>
      <c r="D21" s="111" t="s">
        <v>227</v>
      </c>
      <c r="E21" s="111" t="s">
        <v>145</v>
      </c>
      <c r="F21" s="111" t="s">
        <v>70</v>
      </c>
      <c r="G21" s="111" t="s">
        <v>71</v>
      </c>
      <c r="J21" s="87" t="str">
        <f t="shared" si="0"/>
        <v>8/2015</v>
      </c>
      <c r="K21" s="87" t="str">
        <f t="shared" si="2"/>
        <v>Čelebić Luka</v>
      </c>
    </row>
    <row r="22" spans="1:11" ht="15">
      <c r="A22" s="111" t="s">
        <v>228</v>
      </c>
      <c r="B22" s="111" t="s">
        <v>174</v>
      </c>
      <c r="C22" s="111" t="s">
        <v>82</v>
      </c>
      <c r="D22" s="111" t="s">
        <v>229</v>
      </c>
      <c r="E22" s="111" t="s">
        <v>145</v>
      </c>
      <c r="F22" s="111" t="s">
        <v>72</v>
      </c>
      <c r="G22" s="111" t="s">
        <v>71</v>
      </c>
      <c r="J22" s="87" t="str">
        <f t="shared" si="0"/>
        <v>16/2015</v>
      </c>
      <c r="K22" s="87" t="str">
        <f t="shared" si="2"/>
        <v>Bjelica Petar</v>
      </c>
    </row>
    <row r="23" spans="1:11" ht="15">
      <c r="A23" s="111" t="s">
        <v>70</v>
      </c>
      <c r="B23" s="111" t="s">
        <v>179</v>
      </c>
      <c r="C23" s="111" t="s">
        <v>180</v>
      </c>
      <c r="D23" s="111" t="s">
        <v>181</v>
      </c>
      <c r="E23" s="111" t="s">
        <v>145</v>
      </c>
      <c r="F23" s="111" t="s">
        <v>72</v>
      </c>
      <c r="G23" s="111" t="s">
        <v>71</v>
      </c>
      <c r="J23" s="87" t="str">
        <f t="shared" si="0"/>
        <v>1/2014</v>
      </c>
      <c r="K23" s="87" t="str">
        <f t="shared" si="2"/>
        <v>Banović Igor</v>
      </c>
    </row>
    <row r="24" spans="1:11" ht="15">
      <c r="A24" s="111" t="s">
        <v>212</v>
      </c>
      <c r="B24" s="111" t="s">
        <v>184</v>
      </c>
      <c r="C24" s="111" t="s">
        <v>230</v>
      </c>
      <c r="D24" s="111" t="s">
        <v>231</v>
      </c>
      <c r="E24" s="111" t="s">
        <v>145</v>
      </c>
      <c r="F24" s="111" t="s">
        <v>70</v>
      </c>
      <c r="G24" s="111" t="s">
        <v>71</v>
      </c>
      <c r="J24" s="87" t="str">
        <f t="shared" si="0"/>
        <v>18/2013</v>
      </c>
      <c r="K24" s="87" t="str">
        <f t="shared" si="2"/>
        <v>Bečić Siniša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Z21" sqref="Z2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</row>
    <row r="2" spans="1:21" ht="12.75">
      <c r="A2" s="115" t="s">
        <v>59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9" t="s">
        <v>53</v>
      </c>
      <c r="P2" s="120"/>
      <c r="Q2" s="120"/>
      <c r="R2" s="121"/>
      <c r="S2" s="121"/>
      <c r="T2" s="121"/>
      <c r="U2" s="122"/>
    </row>
    <row r="3" spans="1:21" ht="21" customHeight="1">
      <c r="A3" s="123" t="s">
        <v>55</v>
      </c>
      <c r="B3" s="123"/>
      <c r="C3" s="123"/>
      <c r="D3" s="124" t="s">
        <v>51</v>
      </c>
      <c r="E3" s="124"/>
      <c r="F3" s="124"/>
      <c r="G3" s="124"/>
      <c r="H3" s="125" t="s">
        <v>49</v>
      </c>
      <c r="I3" s="125"/>
      <c r="J3" s="125"/>
      <c r="K3" s="125"/>
      <c r="L3" s="125"/>
      <c r="M3" s="125"/>
      <c r="N3" s="125"/>
      <c r="O3" s="125"/>
      <c r="P3" s="125"/>
      <c r="Q3" s="126" t="s">
        <v>50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1" ht="12.75">
      <c r="A8" s="75" t="str">
        <f>A!I2</f>
        <v>2/2018</v>
      </c>
      <c r="B8" s="7" t="str">
        <f>A!J2</f>
        <v>Kankaraš Mato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/>
      <c r="Q8" s="10"/>
      <c r="R8" s="8"/>
      <c r="S8" s="8"/>
      <c r="T8" s="12">
        <f>SUM(D8:E8,O8,P8,MAX(R8,S8))</f>
        <v>35</v>
      </c>
      <c r="U8" s="12" t="str">
        <f>IF(T8&gt;89,"A",IF(T8&gt;79,"B",IF(T8&gt;69,"C",IF(T8&gt;59,"D",IF(T8&gt;49,"E","F")))))</f>
        <v>F</v>
      </c>
    </row>
    <row r="9" spans="1:21" ht="12.75">
      <c r="A9" s="75" t="str">
        <f>A!I3</f>
        <v>4/2018</v>
      </c>
      <c r="B9" s="7" t="str">
        <f>A!J3</f>
        <v>Jakovljević Anja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/>
      <c r="Q9" s="10"/>
      <c r="R9" s="8"/>
      <c r="S9" s="8"/>
      <c r="T9" s="12">
        <f>SUM(D9:E9,O9,P9,MAX(R9,S9))</f>
        <v>35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59</v>
      </c>
      <c r="B2" s="142"/>
      <c r="C2" s="142"/>
      <c r="D2" s="142"/>
      <c r="E2" s="142"/>
      <c r="F2" s="142"/>
    </row>
    <row r="3" spans="1:6" ht="27" customHeight="1">
      <c r="A3" s="143" t="s">
        <v>53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54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66" t="str">
        <f>Apredlog!A8</f>
        <v>2/2018</v>
      </c>
      <c r="B8" s="139" t="str">
        <f>Apredlog!B8</f>
        <v>Kankaraš Mato</v>
      </c>
      <c r="C8" s="140"/>
      <c r="D8" s="70">
        <f>SUM(Apredlog!D8,Apredlog!E8,Apredlog!O8,Apredlog!P8)</f>
        <v>35</v>
      </c>
      <c r="E8" s="71">
        <f>MAX(Apredlog!R8,Apredlog!S8)</f>
        <v>0</v>
      </c>
      <c r="F8" s="22" t="str">
        <f>Apredlog!U8</f>
        <v>F</v>
      </c>
    </row>
    <row r="9" spans="1:6" ht="12.75" customHeight="1">
      <c r="A9" s="66" t="str">
        <f>Apredlog!A9</f>
        <v>4/2018</v>
      </c>
      <c r="B9" s="139" t="str">
        <f>Apredlog!B9</f>
        <v>Jakovljević Anja</v>
      </c>
      <c r="C9" s="140"/>
      <c r="D9" s="70">
        <f>SUM(Apredlog!D9,Apredlog!E9,Apredlog!O9,Apredlog!P9)</f>
        <v>35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X11" sqref="X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</row>
    <row r="2" spans="1:21" ht="12.75">
      <c r="A2" s="115" t="s">
        <v>52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9" t="s">
        <v>53</v>
      </c>
      <c r="P2" s="120"/>
      <c r="Q2" s="120"/>
      <c r="R2" s="121"/>
      <c r="S2" s="121"/>
      <c r="T2" s="121"/>
      <c r="U2" s="122"/>
    </row>
    <row r="3" spans="1:21" ht="21" customHeight="1">
      <c r="A3" s="123" t="s">
        <v>55</v>
      </c>
      <c r="B3" s="123"/>
      <c r="C3" s="123"/>
      <c r="D3" s="124" t="s">
        <v>51</v>
      </c>
      <c r="E3" s="124"/>
      <c r="F3" s="124"/>
      <c r="G3" s="124"/>
      <c r="H3" s="125" t="s">
        <v>49</v>
      </c>
      <c r="I3" s="125"/>
      <c r="J3" s="125"/>
      <c r="K3" s="125"/>
      <c r="L3" s="125"/>
      <c r="M3" s="125"/>
      <c r="N3" s="125"/>
      <c r="O3" s="125"/>
      <c r="P3" s="125"/>
      <c r="Q3" s="126" t="s">
        <v>50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1" ht="12.75">
      <c r="A8" s="10" t="str">
        <f>B!I2</f>
        <v>1/2018</v>
      </c>
      <c r="B8" s="7" t="str">
        <f>B!J2</f>
        <v>Jovanović Anđela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18</v>
      </c>
      <c r="Q8" s="10"/>
      <c r="R8" s="8">
        <v>17</v>
      </c>
      <c r="S8" s="8"/>
      <c r="T8" s="12">
        <f>SUM(D8:E8,O8,P8,MAX(R8,S8))</f>
        <v>70</v>
      </c>
      <c r="U8" s="12" t="str">
        <f aca="true" t="shared" si="0" ref="U8:U17">IF(T8&gt;89,"A",IF(T8&gt;79,"B",IF(T8&gt;69,"C",IF(T8&gt;59,"D",IF(T8&gt;49,"E","F")))))</f>
        <v>C</v>
      </c>
    </row>
    <row r="9" spans="1:21" ht="12.75">
      <c r="A9" s="10" t="str">
        <f>B!I3</f>
        <v>2/2018</v>
      </c>
      <c r="B9" s="7" t="str">
        <f>B!J3</f>
        <v>Đoković Mila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17</v>
      </c>
      <c r="P9" s="11">
        <v>18</v>
      </c>
      <c r="Q9" s="10"/>
      <c r="R9" s="8"/>
      <c r="S9" s="8">
        <v>17</v>
      </c>
      <c r="T9" s="12">
        <f>SUM(D9:E9,O9,P9,MAX(R9,S9))</f>
        <v>62</v>
      </c>
      <c r="U9" s="12" t="str">
        <f t="shared" si="0"/>
        <v>D</v>
      </c>
    </row>
    <row r="10" spans="1:21" ht="12.75">
      <c r="A10" s="10" t="str">
        <f>B!I4</f>
        <v>3/2018</v>
      </c>
      <c r="B10" s="7" t="str">
        <f>B!J4</f>
        <v>Radulović Milena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19</v>
      </c>
      <c r="P10" s="11"/>
      <c r="Q10" s="10"/>
      <c r="R10" s="8"/>
      <c r="S10" s="8"/>
      <c r="T10" s="12">
        <f aca="true" t="shared" si="1" ref="T10:T17">SUM(D10:E10,O10,P10,MAX(R10,S10))</f>
        <v>29</v>
      </c>
      <c r="U10" s="12" t="str">
        <f t="shared" si="0"/>
        <v>F</v>
      </c>
    </row>
    <row r="11" spans="1:21" ht="12.75">
      <c r="A11" s="10" t="str">
        <f>B!I5</f>
        <v>4/2018</v>
      </c>
      <c r="B11" s="7" t="str">
        <f>B!J5</f>
        <v>Stojović Milena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20</v>
      </c>
      <c r="P11" s="11"/>
      <c r="Q11" s="10"/>
      <c r="R11" s="8"/>
      <c r="S11" s="8"/>
      <c r="T11" s="12">
        <f t="shared" si="1"/>
        <v>30</v>
      </c>
      <c r="U11" s="12" t="str">
        <f t="shared" si="0"/>
        <v>F</v>
      </c>
    </row>
    <row r="12" spans="1:21" ht="12.75">
      <c r="A12" s="10" t="str">
        <f>B!I6</f>
        <v>5/2018</v>
      </c>
      <c r="B12" s="7" t="str">
        <f>B!J6</f>
        <v>Pejović Dušica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16</v>
      </c>
      <c r="P12" s="11"/>
      <c r="Q12" s="10"/>
      <c r="R12" s="8"/>
      <c r="S12" s="8"/>
      <c r="T12" s="12">
        <f t="shared" si="1"/>
        <v>26</v>
      </c>
      <c r="U12" s="12" t="str">
        <f t="shared" si="0"/>
        <v>F</v>
      </c>
    </row>
    <row r="13" spans="1:21" ht="12.75">
      <c r="A13" s="10" t="str">
        <f>B!I7</f>
        <v>6/2018</v>
      </c>
      <c r="B13" s="7" t="str">
        <f>B!J7</f>
        <v>Karović Anja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18</v>
      </c>
      <c r="P13" s="11">
        <v>18</v>
      </c>
      <c r="Q13" s="10"/>
      <c r="R13" s="8"/>
      <c r="S13" s="8">
        <v>17</v>
      </c>
      <c r="T13" s="12">
        <f t="shared" si="1"/>
        <v>63</v>
      </c>
      <c r="U13" s="12" t="str">
        <f t="shared" si="0"/>
        <v>D</v>
      </c>
    </row>
    <row r="14" spans="1:21" ht="12.75">
      <c r="A14" s="10" t="str">
        <f>B!I8</f>
        <v>7/2018</v>
      </c>
      <c r="B14" s="7" t="str">
        <f>B!J8</f>
        <v>Vujošević Nikolina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/>
      <c r="Q14" s="10"/>
      <c r="R14" s="8"/>
      <c r="S14" s="8"/>
      <c r="T14" s="12">
        <f t="shared" si="1"/>
        <v>31</v>
      </c>
      <c r="U14" s="12" t="str">
        <f t="shared" si="0"/>
        <v>F</v>
      </c>
    </row>
    <row r="15" spans="1:21" ht="12.75">
      <c r="A15" s="10" t="str">
        <f>B!I9</f>
        <v>8/2018</v>
      </c>
      <c r="B15" s="7" t="str">
        <f>B!J9</f>
        <v>Đurnić Marijana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16</v>
      </c>
      <c r="P15" s="11">
        <v>18</v>
      </c>
      <c r="Q15" s="10"/>
      <c r="R15" s="8"/>
      <c r="S15" s="8">
        <v>17</v>
      </c>
      <c r="T15" s="12">
        <f t="shared" si="1"/>
        <v>61</v>
      </c>
      <c r="U15" s="12" t="str">
        <f t="shared" si="0"/>
        <v>D</v>
      </c>
    </row>
    <row r="16" spans="1:21" ht="12.75">
      <c r="A16" s="10" t="str">
        <f>B!I10</f>
        <v>9/2018</v>
      </c>
      <c r="B16" s="7" t="str">
        <f>B!J10</f>
        <v>Popović Sanja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17</v>
      </c>
      <c r="P16" s="11"/>
      <c r="Q16" s="10"/>
      <c r="R16" s="8"/>
      <c r="S16" s="8"/>
      <c r="T16" s="12">
        <f t="shared" si="1"/>
        <v>27</v>
      </c>
      <c r="U16" s="12" t="str">
        <f t="shared" si="0"/>
        <v>F</v>
      </c>
    </row>
    <row r="17" spans="1:21" ht="12.75">
      <c r="A17" s="10" t="str">
        <f>B!I11</f>
        <v>10/2018</v>
      </c>
      <c r="B17" s="7" t="str">
        <f>B!J11</f>
        <v>Jukić Amra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/>
      <c r="Q17" s="10"/>
      <c r="R17" s="8"/>
      <c r="S17" s="8"/>
      <c r="T17" s="12">
        <f t="shared" si="1"/>
        <v>30</v>
      </c>
      <c r="U17" s="12" t="str">
        <f t="shared" si="0"/>
        <v>F</v>
      </c>
    </row>
    <row r="18" spans="1:21" ht="12.75">
      <c r="A18" s="10" t="str">
        <f>B!I12</f>
        <v>11/2018</v>
      </c>
      <c r="B18" s="7" t="str">
        <f>B!J12</f>
        <v>Jovović Dragana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25</v>
      </c>
      <c r="P18" s="11"/>
      <c r="Q18" s="10"/>
      <c r="R18" s="8">
        <v>5</v>
      </c>
      <c r="S18" s="8"/>
      <c r="T18" s="12">
        <f>SUM(D18:E18,O18,P18,MAX(R18,S18))</f>
        <v>40</v>
      </c>
      <c r="U18" s="12" t="str">
        <f>IF(T18&gt;89,"A",IF(T18&gt;79,"B",IF(T18&gt;69,"C",IF(T18&gt;59,"D",IF(T18&gt;49,"E","F")))))</f>
        <v>F</v>
      </c>
    </row>
    <row r="19" spans="1:21" ht="12.75">
      <c r="A19" s="10" t="str">
        <f>B!I13</f>
        <v>12/2018</v>
      </c>
      <c r="B19" s="7" t="str">
        <f>B!J13</f>
        <v>Saičić Vasilije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18</v>
      </c>
      <c r="P19" s="11"/>
      <c r="Q19" s="10"/>
      <c r="R19" s="8"/>
      <c r="S19" s="8"/>
      <c r="T19" s="12">
        <f aca="true" t="shared" si="2" ref="T19:T27">SUM(D19:E19,O19,P19,MAX(R19,S19))</f>
        <v>28</v>
      </c>
      <c r="U19" s="12" t="str">
        <f aca="true" t="shared" si="3" ref="U19:U28">IF(T19&gt;89,"A",IF(T19&gt;79,"B",IF(T19&gt;69,"C",IF(T19&gt;59,"D",IF(T19&gt;49,"E","F")))))</f>
        <v>F</v>
      </c>
    </row>
    <row r="20" spans="1:21" ht="12.75">
      <c r="A20" s="10" t="str">
        <f>B!I14</f>
        <v>13/2018</v>
      </c>
      <c r="B20" s="7" t="str">
        <f>B!J14</f>
        <v>Bujišić Biljana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/>
      <c r="Q20" s="10"/>
      <c r="R20" s="8">
        <v>4</v>
      </c>
      <c r="S20" s="8"/>
      <c r="T20" s="12">
        <f t="shared" si="2"/>
        <v>39</v>
      </c>
      <c r="U20" s="12" t="str">
        <f t="shared" si="3"/>
        <v>F</v>
      </c>
    </row>
    <row r="21" spans="1:21" ht="12.75">
      <c r="A21" s="10" t="str">
        <f>B!I15</f>
        <v>14/2018</v>
      </c>
      <c r="B21" s="7" t="str">
        <f>B!J15</f>
        <v>Bogojević Marko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17</v>
      </c>
      <c r="P21" s="11"/>
      <c r="Q21" s="10"/>
      <c r="R21" s="8"/>
      <c r="S21" s="8"/>
      <c r="T21" s="12">
        <f t="shared" si="2"/>
        <v>27</v>
      </c>
      <c r="U21" s="12" t="str">
        <f t="shared" si="3"/>
        <v>F</v>
      </c>
    </row>
    <row r="22" spans="1:21" ht="12.75">
      <c r="A22" s="10" t="str">
        <f>B!I16</f>
        <v>15/2018</v>
      </c>
      <c r="B22" s="7" t="str">
        <f>B!J16</f>
        <v>Bulatović Bojana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18</v>
      </c>
      <c r="P22" s="11">
        <v>18</v>
      </c>
      <c r="Q22" s="10"/>
      <c r="R22" s="8"/>
      <c r="S22" s="8">
        <v>17</v>
      </c>
      <c r="T22" s="12">
        <f t="shared" si="2"/>
        <v>63</v>
      </c>
      <c r="U22" s="12" t="str">
        <f t="shared" si="3"/>
        <v>D</v>
      </c>
    </row>
    <row r="23" spans="1:21" ht="12.75">
      <c r="A23" s="10" t="str">
        <f>B!I17</f>
        <v>16/2018</v>
      </c>
      <c r="B23" s="7" t="str">
        <f>B!J17</f>
        <v>Ćirković Obrad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18</v>
      </c>
      <c r="P23" s="11"/>
      <c r="Q23" s="10"/>
      <c r="R23" s="8"/>
      <c r="S23" s="8"/>
      <c r="T23" s="12">
        <f t="shared" si="2"/>
        <v>28</v>
      </c>
      <c r="U23" s="12" t="str">
        <f t="shared" si="3"/>
        <v>F</v>
      </c>
    </row>
    <row r="24" spans="1:21" ht="12.75">
      <c r="A24" s="10" t="str">
        <f>B!I18</f>
        <v>17/2018</v>
      </c>
      <c r="B24" s="7" t="str">
        <f>B!J18</f>
        <v>Zlatičanin Jovo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25</v>
      </c>
      <c r="P24" s="11">
        <v>25</v>
      </c>
      <c r="Q24" s="10"/>
      <c r="R24" s="8"/>
      <c r="S24" s="8">
        <v>21</v>
      </c>
      <c r="T24" s="12">
        <f t="shared" si="2"/>
        <v>81</v>
      </c>
      <c r="U24" s="12" t="str">
        <f t="shared" si="3"/>
        <v>B</v>
      </c>
    </row>
    <row r="25" spans="1:21" ht="12.75">
      <c r="A25" s="10" t="str">
        <f>B!I19</f>
        <v>18/2018</v>
      </c>
      <c r="B25" s="7" t="str">
        <f>B!J19</f>
        <v>Petrić Jovana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18</v>
      </c>
      <c r="P25" s="11"/>
      <c r="Q25" s="10"/>
      <c r="R25" s="8"/>
      <c r="S25" s="8"/>
      <c r="T25" s="12">
        <f t="shared" si="2"/>
        <v>28</v>
      </c>
      <c r="U25" s="12" t="str">
        <f t="shared" si="3"/>
        <v>F</v>
      </c>
    </row>
    <row r="26" spans="1:21" ht="12.75">
      <c r="A26" s="10" t="str">
        <f>B!I20</f>
        <v>19/2018</v>
      </c>
      <c r="B26" s="7" t="str">
        <f>B!J20</f>
        <v>Mišković Slađana</v>
      </c>
      <c r="C26" s="8"/>
      <c r="D26" s="9">
        <v>5</v>
      </c>
      <c r="E26" s="9">
        <v>5</v>
      </c>
      <c r="F26" s="8"/>
      <c r="G26" s="8"/>
      <c r="H26" s="8"/>
      <c r="I26" s="10"/>
      <c r="J26" s="10"/>
      <c r="K26" s="10"/>
      <c r="L26" s="10"/>
      <c r="M26" s="10"/>
      <c r="N26" s="10"/>
      <c r="O26" s="11">
        <v>18</v>
      </c>
      <c r="P26" s="11"/>
      <c r="Q26" s="10"/>
      <c r="R26" s="8"/>
      <c r="S26" s="8"/>
      <c r="T26" s="12">
        <f t="shared" si="2"/>
        <v>28</v>
      </c>
      <c r="U26" s="12" t="str">
        <f t="shared" si="3"/>
        <v>F</v>
      </c>
    </row>
    <row r="27" spans="1:21" ht="12.75">
      <c r="A27" s="10" t="str">
        <f>B!I21</f>
        <v>20/2018</v>
      </c>
      <c r="B27" s="7" t="str">
        <f>B!J21</f>
        <v>Vujović Andrijana</v>
      </c>
      <c r="C27" s="8"/>
      <c r="D27" s="9">
        <v>5</v>
      </c>
      <c r="E27" s="9">
        <v>5</v>
      </c>
      <c r="F27" s="8"/>
      <c r="G27" s="8"/>
      <c r="H27" s="8"/>
      <c r="I27" s="10"/>
      <c r="J27" s="10"/>
      <c r="K27" s="10"/>
      <c r="L27" s="10"/>
      <c r="M27" s="10"/>
      <c r="N27" s="10"/>
      <c r="O27" s="11">
        <v>20</v>
      </c>
      <c r="P27" s="11"/>
      <c r="Q27" s="10"/>
      <c r="R27" s="8"/>
      <c r="S27" s="8"/>
      <c r="T27" s="12">
        <f t="shared" si="2"/>
        <v>30</v>
      </c>
      <c r="U27" s="12" t="str">
        <f t="shared" si="3"/>
        <v>F</v>
      </c>
    </row>
    <row r="28" spans="1:21" ht="12.75">
      <c r="A28" s="10" t="str">
        <f>B!I22</f>
        <v>21/2018</v>
      </c>
      <c r="B28" s="7" t="str">
        <f>B!J22</f>
        <v>Lazarević Stefan</v>
      </c>
      <c r="C28" s="8"/>
      <c r="D28" s="9">
        <v>5</v>
      </c>
      <c r="E28" s="9">
        <v>5</v>
      </c>
      <c r="F28" s="8"/>
      <c r="G28" s="8"/>
      <c r="H28" s="8"/>
      <c r="I28" s="10"/>
      <c r="J28" s="10"/>
      <c r="K28" s="10"/>
      <c r="L28" s="10"/>
      <c r="M28" s="10"/>
      <c r="N28" s="10"/>
      <c r="O28" s="11">
        <v>16</v>
      </c>
      <c r="P28" s="11"/>
      <c r="Q28" s="10"/>
      <c r="R28" s="8"/>
      <c r="S28" s="8"/>
      <c r="T28" s="12">
        <f>SUM(D28:E28,O28,P28,MAX(R28,S28))</f>
        <v>26</v>
      </c>
      <c r="U28" s="12" t="str">
        <f t="shared" si="3"/>
        <v>F</v>
      </c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52</v>
      </c>
      <c r="B2" s="142"/>
      <c r="C2" s="142"/>
      <c r="D2" s="142"/>
      <c r="E2" s="142"/>
      <c r="F2" s="142"/>
    </row>
    <row r="3" spans="1:6" ht="27" customHeight="1">
      <c r="A3" s="143" t="s">
        <v>53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54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43" t="str">
        <f>Bpredlog!A8</f>
        <v>1/2018</v>
      </c>
      <c r="B8" s="139" t="str">
        <f>Bpredlog!B8</f>
        <v>Jovanović Anđela</v>
      </c>
      <c r="C8" s="140"/>
      <c r="D8" s="70">
        <f>SUM(Bpredlog!D8,Bpredlog!E8,Bpredlog!O8,Bpredlog!P8)</f>
        <v>53</v>
      </c>
      <c r="E8" s="71">
        <f>MAX(Bpredlog!R8,Bpredlog!S8)</f>
        <v>17</v>
      </c>
      <c r="F8" s="22" t="str">
        <f>Bpredlog!U8</f>
        <v>C</v>
      </c>
    </row>
    <row r="9" spans="1:6" ht="12.75" customHeight="1">
      <c r="A9" s="43" t="str">
        <f>Bpredlog!A9</f>
        <v>2/2018</v>
      </c>
      <c r="B9" s="139" t="str">
        <f>Bpredlog!B9</f>
        <v>Đoković Mila</v>
      </c>
      <c r="C9" s="140"/>
      <c r="D9" s="70">
        <f>SUM(Bpredlog!D9,Bpredlog!E9,Bpredlog!O9,Bpredlog!P9)</f>
        <v>45</v>
      </c>
      <c r="E9" s="71">
        <f>MAX(Bpredlog!R9,Bpredlog!S9)</f>
        <v>17</v>
      </c>
      <c r="F9" s="22" t="str">
        <f>Bpredlog!U9</f>
        <v>D</v>
      </c>
    </row>
    <row r="10" spans="1:6" ht="12.75" customHeight="1">
      <c r="A10" s="43" t="str">
        <f>Bpredlog!A10</f>
        <v>3/2018</v>
      </c>
      <c r="B10" s="139" t="str">
        <f>Bpredlog!B10</f>
        <v>Radulović Milena</v>
      </c>
      <c r="C10" s="140"/>
      <c r="D10" s="70">
        <f>SUM(Bpredlog!D10,Bpredlog!E10,Bpredlog!O10,Bpredlog!P10)</f>
        <v>29</v>
      </c>
      <c r="E10" s="71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4/2018</v>
      </c>
      <c r="B11" s="139" t="str">
        <f>Bpredlog!B11</f>
        <v>Stojović Milena</v>
      </c>
      <c r="C11" s="140"/>
      <c r="D11" s="70">
        <f>SUM(Bpredlog!D11,Bpredlog!E11,Bpredlog!O11,Bpredlog!P11)</f>
        <v>30</v>
      </c>
      <c r="E11" s="71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5/2018</v>
      </c>
      <c r="B12" s="139" t="str">
        <f>Bpredlog!B12</f>
        <v>Pejović Dušica</v>
      </c>
      <c r="C12" s="140"/>
      <c r="D12" s="70">
        <f>SUM(Bpredlog!D12,Bpredlog!E12,Bpredlog!O12,Bpredlog!P12)</f>
        <v>26</v>
      </c>
      <c r="E12" s="71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6/2018</v>
      </c>
      <c r="B13" s="139" t="str">
        <f>Bpredlog!B13</f>
        <v>Karović Anja</v>
      </c>
      <c r="C13" s="140"/>
      <c r="D13" s="70">
        <f>SUM(Bpredlog!D13,Bpredlog!E13,Bpredlog!O13,Bpredlog!P13)</f>
        <v>46</v>
      </c>
      <c r="E13" s="71">
        <f>MAX(Bpredlog!R13,Bpredlog!S13)</f>
        <v>17</v>
      </c>
      <c r="F13" s="22" t="str">
        <f>Bpredlog!U13</f>
        <v>D</v>
      </c>
    </row>
    <row r="14" spans="1:6" ht="12.75" customHeight="1">
      <c r="A14" s="43" t="str">
        <f>Bpredlog!A14</f>
        <v>7/2018</v>
      </c>
      <c r="B14" s="139" t="str">
        <f>Bpredlog!B14</f>
        <v>Vujošević Nikolina</v>
      </c>
      <c r="C14" s="140"/>
      <c r="D14" s="70">
        <f>SUM(Bpredlog!D14,Bpredlog!E14,Bpredlog!O14,Bpredlog!P14)</f>
        <v>31</v>
      </c>
      <c r="E14" s="71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8/2018</v>
      </c>
      <c r="B15" s="139" t="str">
        <f>Bpredlog!B15</f>
        <v>Đurnić Marijana</v>
      </c>
      <c r="C15" s="140"/>
      <c r="D15" s="70">
        <f>SUM(Bpredlog!D15,Bpredlog!E15,Bpredlog!O15,Bpredlog!P15)</f>
        <v>44</v>
      </c>
      <c r="E15" s="71">
        <f>MAX(Bpredlog!R15,Bpredlog!S15)</f>
        <v>17</v>
      </c>
      <c r="F15" s="22" t="str">
        <f>Bpredlog!U15</f>
        <v>D</v>
      </c>
    </row>
    <row r="16" spans="1:6" ht="12.75" customHeight="1">
      <c r="A16" s="43" t="str">
        <f>Bpredlog!A16</f>
        <v>9/2018</v>
      </c>
      <c r="B16" s="139" t="str">
        <f>Bpredlog!B16</f>
        <v>Popović Sanja</v>
      </c>
      <c r="C16" s="140"/>
      <c r="D16" s="70">
        <f>SUM(Bpredlog!D16,Bpredlog!E16,Bpredlog!O16,Bpredlog!P16)</f>
        <v>27</v>
      </c>
      <c r="E16" s="71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10/2018</v>
      </c>
      <c r="B17" s="139" t="str">
        <f>Bpredlog!B17</f>
        <v>Jukić Amra</v>
      </c>
      <c r="C17" s="140"/>
      <c r="D17" s="70">
        <f>SUM(Bpredlog!D17,Bpredlog!E17,Bpredlog!O17,Bpredlog!P17)</f>
        <v>30</v>
      </c>
      <c r="E17" s="71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11/2018</v>
      </c>
      <c r="B18" s="139" t="str">
        <f>Bpredlog!B18</f>
        <v>Jovović Dragana</v>
      </c>
      <c r="C18" s="140"/>
      <c r="D18" s="70">
        <f>SUM(Bpredlog!D18,Bpredlog!E18,Bpredlog!O18,Bpredlog!P18)</f>
        <v>35</v>
      </c>
      <c r="E18" s="71">
        <f>MAX(Bpredlog!R18,Bpredlog!S18)</f>
        <v>5</v>
      </c>
      <c r="F18" s="22" t="str">
        <f>Bpredlog!U18</f>
        <v>F</v>
      </c>
    </row>
    <row r="19" spans="1:6" ht="12.75" customHeight="1">
      <c r="A19" s="43" t="str">
        <f>Bpredlog!A19</f>
        <v>12/2018</v>
      </c>
      <c r="B19" s="139" t="str">
        <f>Bpredlog!B19</f>
        <v>Saičić Vasilije</v>
      </c>
      <c r="C19" s="140"/>
      <c r="D19" s="70">
        <f>SUM(Bpredlog!D19,Bpredlog!E19,Bpredlog!O19,Bpredlog!P19)</f>
        <v>28</v>
      </c>
      <c r="E19" s="71">
        <f>MAX(Bpredlog!R19,Bpredlog!S19)</f>
        <v>0</v>
      </c>
      <c r="F19" s="22" t="str">
        <f>Bpredlog!U19</f>
        <v>F</v>
      </c>
    </row>
    <row r="20" spans="1:6" ht="12.75" customHeight="1">
      <c r="A20" s="43" t="str">
        <f>Bpredlog!A20</f>
        <v>13/2018</v>
      </c>
      <c r="B20" s="139" t="str">
        <f>Bpredlog!B20</f>
        <v>Bujišić Biljana</v>
      </c>
      <c r="C20" s="140"/>
      <c r="D20" s="70">
        <f>SUM(Bpredlog!D20,Bpredlog!E20,Bpredlog!O20,Bpredlog!P20)</f>
        <v>35</v>
      </c>
      <c r="E20" s="71">
        <f>MAX(Bpredlog!R20,Bpredlog!S20)</f>
        <v>4</v>
      </c>
      <c r="F20" s="22" t="str">
        <f>Bpredlog!U20</f>
        <v>F</v>
      </c>
    </row>
    <row r="21" spans="1:6" ht="12.75" customHeight="1">
      <c r="A21" s="43" t="str">
        <f>Bpredlog!A21</f>
        <v>14/2018</v>
      </c>
      <c r="B21" s="139" t="str">
        <f>Bpredlog!B21</f>
        <v>Bogojević Marko</v>
      </c>
      <c r="C21" s="140"/>
      <c r="D21" s="70">
        <f>SUM(Bpredlog!D21,Bpredlog!E21,Bpredlog!O21,Bpredlog!P21)</f>
        <v>27</v>
      </c>
      <c r="E21" s="71">
        <f>MAX(Bpredlog!R21,Bpredlog!S21)</f>
        <v>0</v>
      </c>
      <c r="F21" s="22" t="str">
        <f>Bpredlog!U21</f>
        <v>F</v>
      </c>
    </row>
    <row r="22" spans="1:6" ht="12.75" customHeight="1">
      <c r="A22" s="43" t="str">
        <f>Bpredlog!A22</f>
        <v>15/2018</v>
      </c>
      <c r="B22" s="139" t="str">
        <f>Bpredlog!B22</f>
        <v>Bulatović Bojana</v>
      </c>
      <c r="C22" s="140"/>
      <c r="D22" s="70">
        <f>SUM(Bpredlog!D22,Bpredlog!E22,Bpredlog!O22,Bpredlog!P22)</f>
        <v>46</v>
      </c>
      <c r="E22" s="71">
        <f>MAX(Bpredlog!R22,Bpredlog!S22)</f>
        <v>17</v>
      </c>
      <c r="F22" s="22" t="str">
        <f>Bpredlog!U22</f>
        <v>D</v>
      </c>
    </row>
    <row r="23" spans="1:6" ht="12.75" customHeight="1">
      <c r="A23" s="43" t="str">
        <f>Bpredlog!A23</f>
        <v>16/2018</v>
      </c>
      <c r="B23" s="139" t="str">
        <f>Bpredlog!B23</f>
        <v>Ćirković Obrad</v>
      </c>
      <c r="C23" s="140"/>
      <c r="D23" s="70">
        <f>SUM(Bpredlog!D23,Bpredlog!E23,Bpredlog!O23,Bpredlog!P23)</f>
        <v>28</v>
      </c>
      <c r="E23" s="71">
        <f>MAX(Bpredlog!R23,Bpredlog!S23)</f>
        <v>0</v>
      </c>
      <c r="F23" s="22" t="str">
        <f>Bpredlog!U23</f>
        <v>F</v>
      </c>
    </row>
    <row r="24" spans="1:6" ht="12.75" customHeight="1">
      <c r="A24" s="43" t="str">
        <f>Bpredlog!A24</f>
        <v>17/2018</v>
      </c>
      <c r="B24" s="139" t="str">
        <f>Bpredlog!B24</f>
        <v>Zlatičanin Jovo</v>
      </c>
      <c r="C24" s="140"/>
      <c r="D24" s="70">
        <f>SUM(Bpredlog!D24,Bpredlog!E24,Bpredlog!O24,Bpredlog!P24)</f>
        <v>60</v>
      </c>
      <c r="E24" s="71">
        <f>MAX(Bpredlog!R24,Bpredlog!S24)</f>
        <v>21</v>
      </c>
      <c r="F24" s="22" t="str">
        <f>Bpredlog!U24</f>
        <v>B</v>
      </c>
    </row>
    <row r="25" spans="1:6" ht="12.75" customHeight="1">
      <c r="A25" s="43" t="str">
        <f>Bpredlog!A25</f>
        <v>18/2018</v>
      </c>
      <c r="B25" s="139" t="str">
        <f>Bpredlog!B25</f>
        <v>Petrić Jovana</v>
      </c>
      <c r="C25" s="140"/>
      <c r="D25" s="70">
        <f>SUM(Bpredlog!D25,Bpredlog!E25,Bpredlog!O25,Bpredlog!P25)</f>
        <v>28</v>
      </c>
      <c r="E25" s="71">
        <f>MAX(Bpredlog!R25,Bpredlog!S25)</f>
        <v>0</v>
      </c>
      <c r="F25" s="22" t="str">
        <f>Bpredlog!U25</f>
        <v>F</v>
      </c>
    </row>
    <row r="26" spans="1:6" ht="12.75" customHeight="1">
      <c r="A26" s="43" t="str">
        <f>Bpredlog!A26</f>
        <v>19/2018</v>
      </c>
      <c r="B26" s="139" t="str">
        <f>Bpredlog!B26</f>
        <v>Mišković Slađana</v>
      </c>
      <c r="C26" s="140"/>
      <c r="D26" s="70">
        <f>SUM(Bpredlog!D26,Bpredlog!E26,Bpredlog!O26,Bpredlog!P26)</f>
        <v>28</v>
      </c>
      <c r="E26" s="71">
        <f>MAX(Bpredlog!R26,Bpredlog!S26)</f>
        <v>0</v>
      </c>
      <c r="F26" s="22" t="str">
        <f>Bpredlog!U26</f>
        <v>F</v>
      </c>
    </row>
    <row r="27" spans="1:6" ht="12.75" customHeight="1">
      <c r="A27" s="43" t="str">
        <f>Bpredlog!A27</f>
        <v>20/2018</v>
      </c>
      <c r="B27" s="139" t="str">
        <f>Bpredlog!B27</f>
        <v>Vujović Andrijana</v>
      </c>
      <c r="C27" s="140"/>
      <c r="D27" s="70">
        <f>SUM(Bpredlog!D27,Bpredlog!E27,Bpredlog!O27,Bpredlog!P27)</f>
        <v>30</v>
      </c>
      <c r="E27" s="71">
        <f>MAX(Bpredlog!R27,Bpredlog!S27)</f>
        <v>0</v>
      </c>
      <c r="F27" s="22" t="str">
        <f>Bpredlog!U27</f>
        <v>F</v>
      </c>
    </row>
    <row r="28" spans="1:6" ht="12.75">
      <c r="A28" s="43" t="str">
        <f>Bpredlog!A28</f>
        <v>21/2018</v>
      </c>
      <c r="B28" s="139" t="str">
        <f>Bpredlog!B28</f>
        <v>Lazarević Stefan</v>
      </c>
      <c r="C28" s="140"/>
      <c r="D28" s="70">
        <f>SUM(Bpredlog!D28,Bpredlog!E28,Bpredlog!O28,Bpredlog!P28)</f>
        <v>26</v>
      </c>
      <c r="E28" s="71">
        <f>MAX(Bpredlog!R28,Bpredlog!S28)</f>
        <v>0</v>
      </c>
      <c r="F28" s="22" t="str">
        <f>Bpredlog!U28</f>
        <v>F</v>
      </c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V37" sqref="V37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157"/>
      <c r="U1" s="157"/>
    </row>
    <row r="2" spans="1:21" ht="12.75">
      <c r="A2" s="158" t="s">
        <v>48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53</v>
      </c>
      <c r="P2" s="163"/>
      <c r="Q2" s="163"/>
      <c r="R2" s="164"/>
      <c r="S2" s="164"/>
      <c r="T2" s="164"/>
      <c r="U2" s="165"/>
    </row>
    <row r="3" spans="1:21" ht="21" customHeight="1">
      <c r="A3" s="166" t="s">
        <v>55</v>
      </c>
      <c r="B3" s="166"/>
      <c r="C3" s="166"/>
      <c r="D3" s="167" t="s">
        <v>51</v>
      </c>
      <c r="E3" s="167"/>
      <c r="F3" s="167"/>
      <c r="G3" s="167"/>
      <c r="H3" s="168" t="s">
        <v>49</v>
      </c>
      <c r="I3" s="168"/>
      <c r="J3" s="168"/>
      <c r="K3" s="168"/>
      <c r="L3" s="168"/>
      <c r="M3" s="168"/>
      <c r="N3" s="168"/>
      <c r="O3" s="168"/>
      <c r="P3" s="168"/>
      <c r="Q3" s="169" t="s">
        <v>50</v>
      </c>
      <c r="R3" s="169"/>
      <c r="S3" s="169"/>
      <c r="T3" s="169"/>
      <c r="U3" s="169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70" t="s">
        <v>1</v>
      </c>
      <c r="B5" s="173" t="s">
        <v>2</v>
      </c>
      <c r="C5" s="176" t="s">
        <v>3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 t="s">
        <v>4</v>
      </c>
      <c r="U5" s="179" t="s">
        <v>5</v>
      </c>
    </row>
    <row r="6" spans="1:21" ht="21" customHeight="1">
      <c r="A6" s="171"/>
      <c r="B6" s="174"/>
      <c r="C6" s="46"/>
      <c r="D6" s="181" t="s">
        <v>6</v>
      </c>
      <c r="E6" s="181"/>
      <c r="F6" s="181"/>
      <c r="G6" s="181"/>
      <c r="H6" s="181"/>
      <c r="I6" s="181" t="s">
        <v>7</v>
      </c>
      <c r="J6" s="181"/>
      <c r="K6" s="181"/>
      <c r="L6" s="181" t="s">
        <v>8</v>
      </c>
      <c r="M6" s="181"/>
      <c r="N6" s="181"/>
      <c r="O6" s="181" t="s">
        <v>9</v>
      </c>
      <c r="P6" s="181"/>
      <c r="Q6" s="181"/>
      <c r="R6" s="181" t="s">
        <v>10</v>
      </c>
      <c r="S6" s="181"/>
      <c r="T6" s="177"/>
      <c r="U6" s="179"/>
    </row>
    <row r="7" spans="1:21" ht="21" customHeight="1" thickBot="1">
      <c r="A7" s="172"/>
      <c r="B7" s="175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78"/>
      <c r="U7" s="180"/>
    </row>
    <row r="8" spans="1:21" ht="12" customHeight="1" thickTop="1">
      <c r="A8" s="76" t="str">
        <f>C!I2</f>
        <v>1/2018</v>
      </c>
      <c r="B8" s="49" t="str">
        <f>C!J2</f>
        <v>Nikčević Snežana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17</v>
      </c>
      <c r="P8" s="53">
        <v>18</v>
      </c>
      <c r="Q8" s="52"/>
      <c r="R8" s="50">
        <v>17</v>
      </c>
      <c r="S8" s="74"/>
      <c r="T8" s="50">
        <f aca="true" t="shared" si="0" ref="T8:T18">SUM(D8:E8,O8,P8,MAX(R8,S8))</f>
        <v>62</v>
      </c>
      <c r="U8" s="50" t="str">
        <f aca="true" t="shared" si="1" ref="U8:U18">IF(T8&gt;89,"A",IF(T8&gt;79,"B",IF(T8&gt;69,"C",IF(T8&gt;59,"D",IF(T8&gt;49,"E","F")))))</f>
        <v>D</v>
      </c>
    </row>
    <row r="9" spans="1:21" ht="12" customHeight="1">
      <c r="A9" s="76" t="str">
        <f>C!I3</f>
        <v>2/2018</v>
      </c>
      <c r="B9" s="54" t="str">
        <f>C!J3</f>
        <v>Kuveljić Marija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13</v>
      </c>
      <c r="P9" s="58"/>
      <c r="Q9" s="52"/>
      <c r="R9" s="50"/>
      <c r="S9" s="50"/>
      <c r="T9" s="50">
        <f t="shared" si="0"/>
        <v>23</v>
      </c>
      <c r="U9" s="50" t="str">
        <f t="shared" si="1"/>
        <v>F</v>
      </c>
    </row>
    <row r="10" spans="1:21" ht="12" customHeight="1">
      <c r="A10" s="76" t="str">
        <f>C!I4</f>
        <v>3/2018</v>
      </c>
      <c r="B10" s="54" t="str">
        <f>C!J4</f>
        <v>Damjanović Vinka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17</v>
      </c>
      <c r="P10" s="58">
        <v>18</v>
      </c>
      <c r="Q10" s="57"/>
      <c r="R10" s="55">
        <v>17</v>
      </c>
      <c r="S10" s="50"/>
      <c r="T10" s="50">
        <f t="shared" si="0"/>
        <v>62</v>
      </c>
      <c r="U10" s="50" t="str">
        <f t="shared" si="1"/>
        <v>D</v>
      </c>
    </row>
    <row r="11" spans="1:21" ht="12" customHeight="1">
      <c r="A11" s="76" t="str">
        <f>C!I5</f>
        <v>4/2018</v>
      </c>
      <c r="B11" s="54" t="str">
        <f>C!J5</f>
        <v>Todorović Dejan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>
        <v>23</v>
      </c>
      <c r="Q11" s="57"/>
      <c r="R11" s="55">
        <v>17</v>
      </c>
      <c r="S11" s="50"/>
      <c r="T11" s="50">
        <f t="shared" si="0"/>
        <v>70</v>
      </c>
      <c r="U11" s="50" t="str">
        <f t="shared" si="1"/>
        <v>C</v>
      </c>
    </row>
    <row r="12" spans="1:21" ht="12" customHeight="1">
      <c r="A12" s="76" t="str">
        <f>C!I6</f>
        <v>5/2018</v>
      </c>
      <c r="B12" s="54" t="str">
        <f>C!J6</f>
        <v>Marjanović Marina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17</v>
      </c>
      <c r="P12" s="58">
        <v>18</v>
      </c>
      <c r="Q12" s="57"/>
      <c r="R12" s="55"/>
      <c r="S12" s="50">
        <v>17</v>
      </c>
      <c r="T12" s="50">
        <f t="shared" si="0"/>
        <v>62</v>
      </c>
      <c r="U12" s="50" t="str">
        <f t="shared" si="1"/>
        <v>D</v>
      </c>
    </row>
    <row r="13" spans="1:21" ht="12" customHeight="1">
      <c r="A13" s="76" t="str">
        <f>C!I7</f>
        <v>6/2018</v>
      </c>
      <c r="B13" s="54" t="str">
        <f>C!J7</f>
        <v>Marvučić Anđela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17</v>
      </c>
      <c r="P13" s="58">
        <v>18</v>
      </c>
      <c r="Q13" s="57"/>
      <c r="R13" s="55"/>
      <c r="S13" s="50">
        <v>17</v>
      </c>
      <c r="T13" s="50">
        <f t="shared" si="0"/>
        <v>62</v>
      </c>
      <c r="U13" s="50" t="str">
        <f t="shared" si="1"/>
        <v>D</v>
      </c>
    </row>
    <row r="14" spans="1:21" ht="12" customHeight="1">
      <c r="A14" s="76" t="str">
        <f>C!I8</f>
        <v>7/2018</v>
      </c>
      <c r="B14" s="54" t="str">
        <f>C!J8</f>
        <v>Vujošević Stefan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/>
      <c r="Q14" s="57"/>
      <c r="R14" s="55"/>
      <c r="S14" s="50"/>
      <c r="T14" s="50">
        <f t="shared" si="0"/>
        <v>27</v>
      </c>
      <c r="U14" s="50" t="str">
        <f t="shared" si="1"/>
        <v>F</v>
      </c>
    </row>
    <row r="15" spans="1:21" ht="12" customHeight="1">
      <c r="A15" s="76" t="str">
        <f>C!I9</f>
        <v>8/2018</v>
      </c>
      <c r="B15" s="54" t="str">
        <f>C!J9</f>
        <v>Perović Miroslav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16</v>
      </c>
      <c r="P15" s="58"/>
      <c r="Q15" s="57"/>
      <c r="R15" s="55"/>
      <c r="S15" s="50"/>
      <c r="T15" s="50">
        <f t="shared" si="0"/>
        <v>26</v>
      </c>
      <c r="U15" s="50" t="str">
        <f t="shared" si="1"/>
        <v>F</v>
      </c>
    </row>
    <row r="16" spans="1:21" ht="12" customHeight="1">
      <c r="A16" s="76" t="str">
        <f>C!I10</f>
        <v>9/2018</v>
      </c>
      <c r="B16" s="54" t="str">
        <f>C!J10</f>
        <v>Marković Mirko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22</v>
      </c>
      <c r="P16" s="58"/>
      <c r="Q16" s="57"/>
      <c r="R16" s="55"/>
      <c r="S16" s="50"/>
      <c r="T16" s="50">
        <f t="shared" si="0"/>
        <v>32</v>
      </c>
      <c r="U16" s="50" t="str">
        <f t="shared" si="1"/>
        <v>F</v>
      </c>
    </row>
    <row r="17" spans="1:21" ht="12" customHeight="1">
      <c r="A17" s="76" t="str">
        <f>C!I11</f>
        <v>10/2018</v>
      </c>
      <c r="B17" s="54" t="str">
        <f>C!J11</f>
        <v>Bošković Maša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23</v>
      </c>
      <c r="P17" s="58"/>
      <c r="Q17" s="57"/>
      <c r="R17" s="55"/>
      <c r="S17" s="50"/>
      <c r="T17" s="50">
        <f t="shared" si="0"/>
        <v>33</v>
      </c>
      <c r="U17" s="50" t="str">
        <f t="shared" si="1"/>
        <v>F</v>
      </c>
    </row>
    <row r="18" spans="1:21" ht="12" customHeight="1">
      <c r="A18" s="76" t="str">
        <f>C!I12</f>
        <v>11/2018</v>
      </c>
      <c r="B18" s="54" t="str">
        <f>C!J12</f>
        <v>Radonjić Milun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16</v>
      </c>
      <c r="P18" s="58"/>
      <c r="Q18" s="57"/>
      <c r="R18" s="55"/>
      <c r="S18" s="50"/>
      <c r="T18" s="50">
        <f t="shared" si="0"/>
        <v>26</v>
      </c>
      <c r="U18" s="50" t="str">
        <f t="shared" si="1"/>
        <v>F</v>
      </c>
    </row>
    <row r="19" spans="1:21" ht="12" customHeight="1">
      <c r="A19" s="76" t="str">
        <f>C!I13</f>
        <v>12/2018</v>
      </c>
      <c r="B19" s="54" t="str">
        <f>C!J13</f>
        <v>Pavićević Marijana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/>
      <c r="Q19" s="57"/>
      <c r="R19" s="55"/>
      <c r="S19" s="50"/>
      <c r="T19" s="50">
        <f>SUM(D19:E19,O19,P19,MAX(R19,S19))</f>
        <v>32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13/2018</v>
      </c>
      <c r="B20" s="54" t="str">
        <f>C!J14</f>
        <v>Pavićević Nikola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22</v>
      </c>
      <c r="P20" s="58"/>
      <c r="Q20" s="57"/>
      <c r="R20" s="55"/>
      <c r="S20" s="50"/>
      <c r="T20" s="50">
        <f>SUM(D20:E20,O20,P20,MAX(R20,S20))</f>
        <v>32</v>
      </c>
      <c r="U20" s="50" t="str">
        <f>IF(T20&gt;89,"A",IF(T20&gt;79,"B",IF(T20&gt;69,"C",IF(T20&gt;59,"D",IF(T20&gt;49,"E","F")))))</f>
        <v>F</v>
      </c>
      <c r="W20" s="112"/>
    </row>
    <row r="21" spans="1:21" ht="12" customHeight="1">
      <c r="A21" s="76" t="str">
        <f>C!I15</f>
        <v>14/2018</v>
      </c>
      <c r="B21" s="54" t="str">
        <f>C!J15</f>
        <v>Jokić Stefan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16</v>
      </c>
      <c r="P21" s="58"/>
      <c r="Q21" s="57"/>
      <c r="R21" s="55"/>
      <c r="S21" s="50"/>
      <c r="T21" s="50">
        <f aca="true" t="shared" si="2" ref="T21:T36">SUM(D21:E21,O21,P21,MAX(R21,S21))</f>
        <v>26</v>
      </c>
      <c r="U21" s="50" t="str">
        <f aca="true" t="shared" si="3" ref="U21:U36">IF(T21&gt;89,"A",IF(T21&gt;79,"B",IF(T21&gt;69,"C",IF(T21&gt;59,"D",IF(T21&gt;49,"E","F")))))</f>
        <v>F</v>
      </c>
    </row>
    <row r="22" spans="1:21" ht="12" customHeight="1">
      <c r="A22" s="76" t="str">
        <f>C!I16</f>
        <v>15/2018</v>
      </c>
      <c r="B22" s="54" t="str">
        <f>C!J16</f>
        <v>Jokić Ana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19</v>
      </c>
      <c r="P22" s="58"/>
      <c r="Q22" s="57"/>
      <c r="R22" s="55"/>
      <c r="S22" s="50"/>
      <c r="T22" s="50">
        <f t="shared" si="2"/>
        <v>29</v>
      </c>
      <c r="U22" s="50" t="str">
        <f t="shared" si="3"/>
        <v>F</v>
      </c>
    </row>
    <row r="23" spans="1:21" ht="12" customHeight="1">
      <c r="A23" s="76" t="str">
        <f>C!I17</f>
        <v>16/2018</v>
      </c>
      <c r="B23" s="54" t="str">
        <f>C!J17</f>
        <v>Radović Marina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20</v>
      </c>
      <c r="P23" s="58"/>
      <c r="Q23" s="57"/>
      <c r="R23" s="55"/>
      <c r="S23" s="50"/>
      <c r="T23" s="50">
        <f t="shared" si="2"/>
        <v>30</v>
      </c>
      <c r="U23" s="50" t="str">
        <f t="shared" si="3"/>
        <v>F</v>
      </c>
    </row>
    <row r="24" spans="1:21" ht="12" customHeight="1">
      <c r="A24" s="76" t="str">
        <f>C!I18</f>
        <v>17/2018</v>
      </c>
      <c r="B24" s="54" t="str">
        <f>C!J18</f>
        <v>Adžagić Džemal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18</v>
      </c>
      <c r="P24" s="58"/>
      <c r="Q24" s="57"/>
      <c r="R24" s="55"/>
      <c r="S24" s="50"/>
      <c r="T24" s="50">
        <f t="shared" si="2"/>
        <v>28</v>
      </c>
      <c r="U24" s="50" t="str">
        <f t="shared" si="3"/>
        <v>F</v>
      </c>
    </row>
    <row r="25" spans="1:21" ht="12" customHeight="1">
      <c r="A25" s="76" t="str">
        <f>C!I19</f>
        <v>18/2018</v>
      </c>
      <c r="B25" s="54" t="str">
        <f>C!J19</f>
        <v>Joličić Andrea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24</v>
      </c>
      <c r="P25" s="58"/>
      <c r="Q25" s="57"/>
      <c r="R25" s="55"/>
      <c r="S25" s="50"/>
      <c r="T25" s="50">
        <f t="shared" si="2"/>
        <v>34</v>
      </c>
      <c r="U25" s="50" t="str">
        <f t="shared" si="3"/>
        <v>F</v>
      </c>
    </row>
    <row r="26" spans="1:21" ht="12" customHeight="1">
      <c r="A26" s="76" t="str">
        <f>C!I20</f>
        <v>19/2018</v>
      </c>
      <c r="B26" s="54" t="str">
        <f>C!J20</f>
        <v>Šipovac Sara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25</v>
      </c>
      <c r="P26" s="58"/>
      <c r="Q26" s="57"/>
      <c r="R26" s="55">
        <v>6</v>
      </c>
      <c r="S26" s="50"/>
      <c r="T26" s="50">
        <f t="shared" si="2"/>
        <v>41</v>
      </c>
      <c r="U26" s="50" t="str">
        <f t="shared" si="3"/>
        <v>F</v>
      </c>
    </row>
    <row r="27" spans="1:21" ht="12" customHeight="1">
      <c r="A27" s="76" t="str">
        <f>C!I21</f>
        <v>20/2018</v>
      </c>
      <c r="B27" s="54" t="str">
        <f>C!J21</f>
        <v>Šuković Siniša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17</v>
      </c>
      <c r="P27" s="58">
        <v>18</v>
      </c>
      <c r="Q27" s="57"/>
      <c r="R27" s="55"/>
      <c r="S27" s="50">
        <v>17</v>
      </c>
      <c r="T27" s="50">
        <f t="shared" si="2"/>
        <v>62</v>
      </c>
      <c r="U27" s="50" t="str">
        <f t="shared" si="3"/>
        <v>D</v>
      </c>
    </row>
    <row r="28" spans="1:21" ht="12" customHeight="1">
      <c r="A28" s="76" t="str">
        <f>C!I22</f>
        <v>21/2018</v>
      </c>
      <c r="B28" s="54" t="str">
        <f>C!J22</f>
        <v>Asanović Milica</v>
      </c>
      <c r="C28" s="55"/>
      <c r="D28" s="56">
        <v>5</v>
      </c>
      <c r="E28" s="56">
        <v>5</v>
      </c>
      <c r="F28" s="55"/>
      <c r="G28" s="55"/>
      <c r="H28" s="55"/>
      <c r="I28" s="57"/>
      <c r="J28" s="57"/>
      <c r="K28" s="57"/>
      <c r="L28" s="57"/>
      <c r="M28" s="57"/>
      <c r="N28" s="57"/>
      <c r="O28" s="58">
        <v>20</v>
      </c>
      <c r="P28" s="58"/>
      <c r="Q28" s="57"/>
      <c r="R28" s="55"/>
      <c r="S28" s="50"/>
      <c r="T28" s="50">
        <f t="shared" si="2"/>
        <v>30</v>
      </c>
      <c r="U28" s="50" t="str">
        <f t="shared" si="3"/>
        <v>F</v>
      </c>
    </row>
    <row r="29" spans="1:21" ht="12" customHeight="1">
      <c r="A29" s="76" t="str">
        <f>C!I23</f>
        <v>22/2018</v>
      </c>
      <c r="B29" s="54" t="str">
        <f>C!J23</f>
        <v>Radulović Ana</v>
      </c>
      <c r="C29" s="55"/>
      <c r="D29" s="56">
        <v>5</v>
      </c>
      <c r="E29" s="56">
        <v>5</v>
      </c>
      <c r="F29" s="55"/>
      <c r="G29" s="55"/>
      <c r="H29" s="55"/>
      <c r="I29" s="57"/>
      <c r="J29" s="57"/>
      <c r="K29" s="57"/>
      <c r="L29" s="57"/>
      <c r="M29" s="57"/>
      <c r="N29" s="57"/>
      <c r="O29" s="58">
        <v>18</v>
      </c>
      <c r="P29" s="58"/>
      <c r="Q29" s="57"/>
      <c r="R29" s="55"/>
      <c r="S29" s="50"/>
      <c r="T29" s="50">
        <f t="shared" si="2"/>
        <v>28</v>
      </c>
      <c r="U29" s="50" t="str">
        <f t="shared" si="3"/>
        <v>F</v>
      </c>
    </row>
    <row r="30" spans="1:21" ht="12" customHeight="1">
      <c r="A30" s="76" t="str">
        <f>C!I24</f>
        <v>23/2018</v>
      </c>
      <c r="B30" s="54" t="str">
        <f>C!J24</f>
        <v>Mikić Stefan</v>
      </c>
      <c r="C30" s="55"/>
      <c r="D30" s="56">
        <v>5</v>
      </c>
      <c r="E30" s="56">
        <v>5</v>
      </c>
      <c r="F30" s="55"/>
      <c r="G30" s="55"/>
      <c r="H30" s="55"/>
      <c r="I30" s="57"/>
      <c r="J30" s="57"/>
      <c r="K30" s="57"/>
      <c r="L30" s="57"/>
      <c r="M30" s="57"/>
      <c r="N30" s="57"/>
      <c r="O30" s="58">
        <v>20</v>
      </c>
      <c r="P30" s="58"/>
      <c r="Q30" s="57"/>
      <c r="R30" s="55"/>
      <c r="S30" s="50"/>
      <c r="T30" s="50">
        <f t="shared" si="2"/>
        <v>30</v>
      </c>
      <c r="U30" s="50" t="str">
        <f t="shared" si="3"/>
        <v>F</v>
      </c>
    </row>
    <row r="31" spans="1:21" ht="12" customHeight="1">
      <c r="A31" s="76" t="str">
        <f>C!I25</f>
        <v>24/2018</v>
      </c>
      <c r="B31" s="54" t="str">
        <f>C!J25</f>
        <v>Ćosović Marija</v>
      </c>
      <c r="C31" s="55"/>
      <c r="D31" s="56">
        <v>5</v>
      </c>
      <c r="E31" s="56">
        <v>5</v>
      </c>
      <c r="F31" s="55"/>
      <c r="G31" s="55"/>
      <c r="H31" s="55"/>
      <c r="I31" s="57"/>
      <c r="J31" s="57"/>
      <c r="K31" s="57"/>
      <c r="L31" s="57"/>
      <c r="M31" s="57"/>
      <c r="N31" s="57"/>
      <c r="O31" s="58">
        <v>17</v>
      </c>
      <c r="P31" s="58">
        <v>18</v>
      </c>
      <c r="Q31" s="57"/>
      <c r="R31" s="55">
        <v>17</v>
      </c>
      <c r="S31" s="50"/>
      <c r="T31" s="50">
        <f t="shared" si="2"/>
        <v>62</v>
      </c>
      <c r="U31" s="50" t="str">
        <f t="shared" si="3"/>
        <v>D</v>
      </c>
    </row>
    <row r="32" spans="1:21" ht="12" customHeight="1">
      <c r="A32" s="76" t="str">
        <f>C!I26</f>
        <v>25/2018</v>
      </c>
      <c r="B32" s="54" t="str">
        <f>C!J26</f>
        <v>Jovanović Petar</v>
      </c>
      <c r="C32" s="55"/>
      <c r="D32" s="56">
        <v>5</v>
      </c>
      <c r="E32" s="56">
        <v>5</v>
      </c>
      <c r="F32" s="55"/>
      <c r="G32" s="55"/>
      <c r="H32" s="55"/>
      <c r="I32" s="57"/>
      <c r="J32" s="57"/>
      <c r="K32" s="57"/>
      <c r="L32" s="57"/>
      <c r="M32" s="57"/>
      <c r="N32" s="57"/>
      <c r="O32" s="58">
        <v>19</v>
      </c>
      <c r="P32" s="58">
        <v>18</v>
      </c>
      <c r="Q32" s="57"/>
      <c r="R32" s="55"/>
      <c r="S32" s="50">
        <v>17</v>
      </c>
      <c r="T32" s="50">
        <f t="shared" si="2"/>
        <v>64</v>
      </c>
      <c r="U32" s="50" t="str">
        <f t="shared" si="3"/>
        <v>D</v>
      </c>
    </row>
    <row r="33" spans="1:21" ht="12" customHeight="1">
      <c r="A33" s="76" t="str">
        <f>C!I27</f>
        <v>26/2018</v>
      </c>
      <c r="B33" s="54" t="str">
        <f>C!J27</f>
        <v>Marković Ivana</v>
      </c>
      <c r="C33" s="55"/>
      <c r="D33" s="56">
        <v>5</v>
      </c>
      <c r="E33" s="56">
        <v>5</v>
      </c>
      <c r="F33" s="55"/>
      <c r="G33" s="55"/>
      <c r="H33" s="55"/>
      <c r="I33" s="57"/>
      <c r="J33" s="57"/>
      <c r="K33" s="57"/>
      <c r="L33" s="57"/>
      <c r="M33" s="57"/>
      <c r="N33" s="57"/>
      <c r="O33" s="58">
        <v>16</v>
      </c>
      <c r="P33" s="58">
        <v>18</v>
      </c>
      <c r="Q33" s="57"/>
      <c r="R33" s="55"/>
      <c r="S33" s="50">
        <v>17</v>
      </c>
      <c r="T33" s="50">
        <f t="shared" si="2"/>
        <v>61</v>
      </c>
      <c r="U33" s="50" t="str">
        <f t="shared" si="3"/>
        <v>D</v>
      </c>
    </row>
    <row r="34" spans="1:21" ht="12" customHeight="1">
      <c r="A34" s="76" t="str">
        <f>C!I28</f>
        <v>27/2018</v>
      </c>
      <c r="B34" s="54" t="str">
        <f>C!J28</f>
        <v>Šofranac Ana</v>
      </c>
      <c r="C34" s="55"/>
      <c r="D34" s="56">
        <v>5</v>
      </c>
      <c r="E34" s="56">
        <v>5</v>
      </c>
      <c r="F34" s="55"/>
      <c r="G34" s="55"/>
      <c r="H34" s="55"/>
      <c r="I34" s="57"/>
      <c r="J34" s="57"/>
      <c r="K34" s="57"/>
      <c r="L34" s="57"/>
      <c r="M34" s="57"/>
      <c r="N34" s="57"/>
      <c r="O34" s="58">
        <v>17</v>
      </c>
      <c r="P34" s="58">
        <v>18</v>
      </c>
      <c r="Q34" s="57"/>
      <c r="R34" s="55"/>
      <c r="S34" s="50">
        <v>17</v>
      </c>
      <c r="T34" s="50">
        <f t="shared" si="2"/>
        <v>62</v>
      </c>
      <c r="U34" s="50" t="str">
        <f t="shared" si="3"/>
        <v>D</v>
      </c>
    </row>
    <row r="35" spans="1:21" ht="12" customHeight="1">
      <c r="A35" s="76" t="str">
        <f>C!I29</f>
        <v>28/2018</v>
      </c>
      <c r="B35" s="54" t="str">
        <f>C!J29</f>
        <v>Popović Miroslav</v>
      </c>
      <c r="C35" s="55"/>
      <c r="D35" s="56">
        <v>5</v>
      </c>
      <c r="E35" s="56">
        <v>5</v>
      </c>
      <c r="F35" s="55"/>
      <c r="G35" s="55"/>
      <c r="H35" s="55"/>
      <c r="I35" s="57"/>
      <c r="J35" s="57"/>
      <c r="K35" s="57"/>
      <c r="L35" s="57"/>
      <c r="M35" s="57"/>
      <c r="N35" s="57"/>
      <c r="O35" s="58">
        <v>16</v>
      </c>
      <c r="P35" s="58">
        <v>18</v>
      </c>
      <c r="Q35" s="57"/>
      <c r="R35" s="55"/>
      <c r="S35" s="50">
        <v>17</v>
      </c>
      <c r="T35" s="50">
        <f t="shared" si="2"/>
        <v>61</v>
      </c>
      <c r="U35" s="50" t="str">
        <f t="shared" si="3"/>
        <v>D</v>
      </c>
    </row>
    <row r="36" spans="1:21" ht="12" customHeight="1">
      <c r="A36" s="76" t="str">
        <f>C!I30</f>
        <v>5/2017</v>
      </c>
      <c r="B36" s="54" t="str">
        <f>C!J30</f>
        <v>Miladinović Maša</v>
      </c>
      <c r="C36" s="55"/>
      <c r="D36" s="56">
        <v>5</v>
      </c>
      <c r="E36" s="56">
        <v>5</v>
      </c>
      <c r="F36" s="55"/>
      <c r="G36" s="55"/>
      <c r="H36" s="55"/>
      <c r="I36" s="57"/>
      <c r="J36" s="57"/>
      <c r="K36" s="57"/>
      <c r="L36" s="57"/>
      <c r="M36" s="57"/>
      <c r="N36" s="57"/>
      <c r="O36" s="58">
        <v>12</v>
      </c>
      <c r="P36" s="58">
        <v>18</v>
      </c>
      <c r="Q36" s="57"/>
      <c r="R36" s="55"/>
      <c r="S36" s="55">
        <v>17</v>
      </c>
      <c r="T36" s="55">
        <f t="shared" si="2"/>
        <v>57</v>
      </c>
      <c r="U36" s="55" t="str">
        <f t="shared" si="3"/>
        <v>E</v>
      </c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2019-05-16T21:48:30Z</dcterms:modified>
  <cp:category/>
  <cp:version/>
  <cp:contentType/>
  <cp:contentStatus/>
</cp:coreProperties>
</file>