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7800" activeTab="2"/>
  </bookViews>
  <sheets>
    <sheet name="Parametri" sheetId="1" r:id="rId1"/>
    <sheet name="Spisak" sheetId="2" r:id="rId2"/>
    <sheet name="OB1" sheetId="3" r:id="rId3"/>
    <sheet name="OB2" sheetId="4" r:id="rId4"/>
    <sheet name="Statistika" sheetId="5" r:id="rId5"/>
    <sheet name="Sheet1" sheetId="6" r:id="rId6"/>
  </sheets>
  <externalReferences>
    <externalReference r:id="rId9"/>
  </externalReferences>
  <definedNames>
    <definedName name="_xlfn.COUNTIFS" hidden="1">#NAME?</definedName>
    <definedName name="_xlfn.NUMBERVALUE" hidden="1">#NAME?</definedName>
    <definedName name="Citava_tabela" localSheetId="2">'OB1'!#REF!</definedName>
    <definedName name="Citava_tabela" localSheetId="3">'OB2'!#REF!</definedName>
    <definedName name="Citava_tabela" localSheetId="1">'Spisak'!$A$1:$AB$1</definedName>
    <definedName name="Citava_tabela">#REF!</definedName>
    <definedName name="NijesuPlatili">'[1]Sheet1'!$C$3:$D$120</definedName>
    <definedName name="_xlnm.Print_Titles" localSheetId="2">'OB1'!$1:$11</definedName>
    <definedName name="_xlnm.Print_Titles" localSheetId="3">'OB2'!$1:$11</definedName>
    <definedName name="_xlnm.Print_Titles" localSheetId="1">'Spisak'!$1:$1</definedName>
  </definedNames>
  <calcPr fullCalcOnLoad="1"/>
</workbook>
</file>

<file path=xl/sharedStrings.xml><?xml version="1.0" encoding="utf-8"?>
<sst xmlns="http://schemas.openxmlformats.org/spreadsheetml/2006/main" count="284" uniqueCount="198">
  <si>
    <t>D1</t>
  </si>
  <si>
    <t>K1</t>
  </si>
  <si>
    <t>D2</t>
  </si>
  <si>
    <t>D3</t>
  </si>
  <si>
    <t>D4</t>
  </si>
  <si>
    <t>K2</t>
  </si>
  <si>
    <t>D5</t>
  </si>
  <si>
    <t>Ispit</t>
  </si>
  <si>
    <t>Ocjena</t>
  </si>
  <si>
    <t>Zbir</t>
  </si>
  <si>
    <t>Kolona sa brojem indeksa</t>
  </si>
  <si>
    <t>Kolona sa godinom upisa</t>
  </si>
  <si>
    <t>Vrsta prvog studenta</t>
  </si>
  <si>
    <t>Vrsta poslednjeg studenta</t>
  </si>
  <si>
    <t>A</t>
  </si>
  <si>
    <t>B</t>
  </si>
  <si>
    <t>C</t>
  </si>
  <si>
    <t>Kolona sa imenom</t>
  </si>
  <si>
    <t>VELIKO SLOVO JE OBAVEZNO!</t>
  </si>
  <si>
    <t xml:space="preserve">Nazivi kolona moraju biti u skladu sa spiskom. </t>
  </si>
  <si>
    <t>Sva pretraživanja vrše se u ovom opsegu redova</t>
  </si>
  <si>
    <t>Podrazumijeva se da je vrsta iznad prvog studenta zaglavlje</t>
  </si>
  <si>
    <t>Parametri softvera za unos bodova</t>
  </si>
  <si>
    <t>Miloš Daković</t>
  </si>
  <si>
    <t>milos@cg.ac.yu</t>
  </si>
  <si>
    <t>april 2004.</t>
  </si>
  <si>
    <t>L1</t>
  </si>
  <si>
    <t>L2</t>
  </si>
  <si>
    <t>L3</t>
  </si>
  <si>
    <t>L4</t>
  </si>
  <si>
    <t>L5</t>
  </si>
  <si>
    <t>D+K+L</t>
  </si>
  <si>
    <t>Du</t>
  </si>
  <si>
    <t>Lu</t>
  </si>
  <si>
    <t>K1p</t>
  </si>
  <si>
    <t>K2p</t>
  </si>
  <si>
    <t>Ispitp</t>
  </si>
  <si>
    <t>ELEKTROTEHNIČKI FAKULTET</t>
  </si>
  <si>
    <t>Predmet:</t>
  </si>
  <si>
    <t>Broj ECTS kredita:</t>
  </si>
  <si>
    <t>Redni broj</t>
  </si>
  <si>
    <t>Evidencioni broj</t>
  </si>
  <si>
    <t>Prezime i ime studenta</t>
  </si>
  <si>
    <t>Broj osvojenih poena za svaki oblik provjere znanja studenta</t>
  </si>
  <si>
    <t>Ukupan broj poena</t>
  </si>
  <si>
    <t>Predlog ocjene</t>
  </si>
  <si>
    <t>Domaći zadaci</t>
  </si>
  <si>
    <t>Laboratorije</t>
  </si>
  <si>
    <t>Kolokvijumi</t>
  </si>
  <si>
    <t>Završni ispit</t>
  </si>
  <si>
    <t>I</t>
  </si>
  <si>
    <t>II</t>
  </si>
  <si>
    <t>III</t>
  </si>
  <si>
    <t>IV</t>
  </si>
  <si>
    <t>V</t>
  </si>
  <si>
    <t>Redovni</t>
  </si>
  <si>
    <t>Popravni</t>
  </si>
  <si>
    <t>Predmetni nastavnik</t>
  </si>
  <si>
    <t>______________________________</t>
  </si>
  <si>
    <t>U toku semestra</t>
  </si>
  <si>
    <t>Na završnom ispitu</t>
  </si>
  <si>
    <t>Broj osvojenih poena</t>
  </si>
  <si>
    <t>Indeks</t>
  </si>
  <si>
    <t>Ime i prezime</t>
  </si>
  <si>
    <t>4</t>
  </si>
  <si>
    <t>5</t>
  </si>
  <si>
    <t>7</t>
  </si>
  <si>
    <t>22</t>
  </si>
  <si>
    <t>23</t>
  </si>
  <si>
    <t>24</t>
  </si>
  <si>
    <t>27</t>
  </si>
  <si>
    <t>28</t>
  </si>
  <si>
    <t>12</t>
  </si>
  <si>
    <t>14</t>
  </si>
  <si>
    <t>God. Upisa</t>
  </si>
  <si>
    <t>K1k</t>
  </si>
  <si>
    <t>K2k</t>
  </si>
  <si>
    <t>Ispitk</t>
  </si>
  <si>
    <t>F</t>
  </si>
  <si>
    <t>D</t>
  </si>
  <si>
    <t>E</t>
  </si>
  <si>
    <t>OCJENE</t>
  </si>
  <si>
    <t>statistika I kolokvijum</t>
  </si>
  <si>
    <t>izaslo</t>
  </si>
  <si>
    <t>manje od 10%</t>
  </si>
  <si>
    <t>vise od 50%</t>
  </si>
  <si>
    <t>vise od 90%</t>
  </si>
  <si>
    <t>broj nula</t>
  </si>
  <si>
    <t>maksimum bodova na I kolokvijumu</t>
  </si>
  <si>
    <t>statistika popravni I kolokvijum</t>
  </si>
  <si>
    <t>statistika II kolokvijum</t>
  </si>
  <si>
    <t>statistika popravni II kolokvijum</t>
  </si>
  <si>
    <t>maksimum bodova na II kolokvijumu</t>
  </si>
  <si>
    <t>statistika zavrsni ispit</t>
  </si>
  <si>
    <t>maksimum bodova na ispitu</t>
  </si>
  <si>
    <t>statistika popravni zavrsni ispit</t>
  </si>
  <si>
    <t>polozilo</t>
  </si>
  <si>
    <t>nije polozilo</t>
  </si>
  <si>
    <t>statistika ocjena</t>
  </si>
  <si>
    <t>statistika izlaslog broja studenata</t>
  </si>
  <si>
    <t>statistika ukupnog broja studenata</t>
  </si>
  <si>
    <t>34</t>
  </si>
  <si>
    <t>35</t>
  </si>
  <si>
    <t>41</t>
  </si>
  <si>
    <t>SARADNICI: Mr. Vladan Durkovic</t>
  </si>
  <si>
    <t>Milić</t>
  </si>
  <si>
    <t>Jovan</t>
  </si>
  <si>
    <t>6</t>
  </si>
  <si>
    <t>Aleksa</t>
  </si>
  <si>
    <t>Marko</t>
  </si>
  <si>
    <t>8</t>
  </si>
  <si>
    <t>10</t>
  </si>
  <si>
    <t>Bojana</t>
  </si>
  <si>
    <t>13</t>
  </si>
  <si>
    <t>Maja</t>
  </si>
  <si>
    <t>Jovana</t>
  </si>
  <si>
    <t>Petrović</t>
  </si>
  <si>
    <t>15</t>
  </si>
  <si>
    <t>Nikola</t>
  </si>
  <si>
    <t>17</t>
  </si>
  <si>
    <t>Miloš</t>
  </si>
  <si>
    <t>Luka</t>
  </si>
  <si>
    <t>Minić</t>
  </si>
  <si>
    <t>Ivana</t>
  </si>
  <si>
    <t>Milena</t>
  </si>
  <si>
    <t>29</t>
  </si>
  <si>
    <t>30</t>
  </si>
  <si>
    <t>31</t>
  </si>
  <si>
    <t>40</t>
  </si>
  <si>
    <t>42</t>
  </si>
  <si>
    <t>Ana</t>
  </si>
  <si>
    <t>49</t>
  </si>
  <si>
    <t>Lazar</t>
  </si>
  <si>
    <t>Zajović</t>
  </si>
  <si>
    <t>48</t>
  </si>
  <si>
    <t>Žarko</t>
  </si>
  <si>
    <t>Katarina</t>
  </si>
  <si>
    <t>OBRAZAC za evidenciju osvojenih poena na predmetu i predlog ocjene, studijske 2017/2018. ljetnji semestar</t>
  </si>
  <si>
    <t>OBRAZAC ZA ZAKLJUČNE OCJENE, studijske 2017/2018. ljetnji semestar</t>
  </si>
  <si>
    <t>Studijski program: Elektronika, telekomunikacije i računari</t>
  </si>
  <si>
    <t>2017</t>
  </si>
  <si>
    <t>Dejan</t>
  </si>
  <si>
    <t>Peković</t>
  </si>
  <si>
    <t>Jasna</t>
  </si>
  <si>
    <t>Suljević</t>
  </si>
  <si>
    <t>Danilo</t>
  </si>
  <si>
    <t>Damjanović</t>
  </si>
  <si>
    <t>Dunja</t>
  </si>
  <si>
    <t>Vuković</t>
  </si>
  <si>
    <t>9</t>
  </si>
  <si>
    <t>Kovačević</t>
  </si>
  <si>
    <t>Miljana</t>
  </si>
  <si>
    <t>Mladenović</t>
  </si>
  <si>
    <t>Mićo</t>
  </si>
  <si>
    <t>Glavanović</t>
  </si>
  <si>
    <t>Milonjić</t>
  </si>
  <si>
    <t>Šćekić</t>
  </si>
  <si>
    <t>Aleksandra</t>
  </si>
  <si>
    <t>Manojlović</t>
  </si>
  <si>
    <t>Matija</t>
  </si>
  <si>
    <t>Mićunović</t>
  </si>
  <si>
    <t>Bakić</t>
  </si>
  <si>
    <t>Kontić</t>
  </si>
  <si>
    <t>Stanka</t>
  </si>
  <si>
    <t>Kenjić</t>
  </si>
  <si>
    <t>Asanović</t>
  </si>
  <si>
    <t>Jovićević</t>
  </si>
  <si>
    <t>Dubljević</t>
  </si>
  <si>
    <t>Delibašić</t>
  </si>
  <si>
    <t>32</t>
  </si>
  <si>
    <t>Rade</t>
  </si>
  <si>
    <t>Kalinić</t>
  </si>
  <si>
    <t>Glušica</t>
  </si>
  <si>
    <t>Nataša</t>
  </si>
  <si>
    <t>Stevović</t>
  </si>
  <si>
    <t>36</t>
  </si>
  <si>
    <t>Abramović</t>
  </si>
  <si>
    <t>37</t>
  </si>
  <si>
    <t>Mihailo</t>
  </si>
  <si>
    <t>Mićković</t>
  </si>
  <si>
    <t>Ružić</t>
  </si>
  <si>
    <t>Rašković</t>
  </si>
  <si>
    <t>43</t>
  </si>
  <si>
    <t>Ajla</t>
  </si>
  <si>
    <t>Ciriković</t>
  </si>
  <si>
    <t>Tomović</t>
  </si>
  <si>
    <t>Ilić</t>
  </si>
  <si>
    <t>Elektroenergetski sistemi</t>
  </si>
  <si>
    <t>Studije: Specijalističke</t>
  </si>
  <si>
    <t xml:space="preserve">Broj ECTS kredita: </t>
  </si>
  <si>
    <t>Studijski program: Elektroenergetski sistemi</t>
  </si>
  <si>
    <t>STUDIJE: SPECIJALISTIČKE</t>
  </si>
  <si>
    <t>prof. dr Vladan Radulović</t>
  </si>
  <si>
    <t>Energetika i ekologija</t>
  </si>
  <si>
    <t>NASTAVNIK: Prof. dr.Vladan Radulović</t>
  </si>
  <si>
    <t>NASTAVNIK: Prof. dr Vladan Radulović</t>
  </si>
  <si>
    <t>Predmet: Elektroenergetika i ekologija</t>
  </si>
  <si>
    <t>prof. dr Vladan Durković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</si>
</sst>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0.0;;"/>
    <numFmt numFmtId="189" formatCode="0.0;\-0;0"/>
    <numFmt numFmtId="190" formatCode="0.0%"/>
    <numFmt numFmtId="191" formatCode="0.0;0;"/>
    <numFmt numFmtId="192" formatCode="0.0"/>
    <numFmt numFmtId="193" formatCode="mm/dd/yy"/>
    <numFmt numFmtId="194" formatCode="mmm/yyyy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#;;#"/>
    <numFmt numFmtId="199" formatCode="0;\-0;0"/>
    <numFmt numFmtId="200" formatCode="0.0;\-0.0;0.0"/>
    <numFmt numFmtId="201" formatCode="0.00;\-0.00;0.00"/>
    <numFmt numFmtId="202" formatCode="d\-mmm\-yyyy"/>
    <numFmt numFmtId="203" formatCode="mmm\-yyyy"/>
    <numFmt numFmtId="204" formatCode="[$€-2]\ #,##0.00_);[Red]\([$€-2]\ #,##0.00\)"/>
    <numFmt numFmtId="205" formatCode="0.000;\-0.000;0.000"/>
    <numFmt numFmtId="206" formatCode="0.00;\-0.0;0.0"/>
    <numFmt numFmtId="207" formatCode="0.000%"/>
    <numFmt numFmtId="208" formatCode="0;;"/>
    <numFmt numFmtId="209" formatCode="[$-409]dddd\,\ mmmm\ dd\,\ yyyy"/>
    <numFmt numFmtId="210" formatCode="#\ ???/???"/>
    <numFmt numFmtId="211" formatCode="0.00_ ;\-0.00\ "/>
    <numFmt numFmtId="212" formatCode="0.0_ ;\-0.0\ "/>
    <numFmt numFmtId="213" formatCode="[$-409]h:mm:ss\ AM/PM"/>
  </numFmts>
  <fonts count="5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 CE"/>
      <family val="2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center"/>
      <protection/>
    </xf>
    <xf numFmtId="0" fontId="0" fillId="4" borderId="10" xfId="0" applyFill="1" applyBorder="1" applyAlignment="1">
      <alignment horizontal="right"/>
    </xf>
    <xf numFmtId="0" fontId="0" fillId="4" borderId="11" xfId="0" applyFill="1" applyBorder="1" applyAlignment="1">
      <alignment horizontal="right"/>
    </xf>
    <xf numFmtId="0" fontId="0" fillId="4" borderId="12" xfId="0" applyFill="1" applyBorder="1" applyAlignment="1">
      <alignment horizontal="right"/>
    </xf>
    <xf numFmtId="0" fontId="0" fillId="32" borderId="0" xfId="0" applyFill="1" applyAlignment="1">
      <alignment/>
    </xf>
    <xf numFmtId="0" fontId="0" fillId="32" borderId="0" xfId="0" applyFill="1" applyBorder="1" applyAlignment="1">
      <alignment horizontal="right"/>
    </xf>
    <xf numFmtId="0" fontId="1" fillId="32" borderId="0" xfId="0" applyFont="1" applyFill="1" applyBorder="1" applyAlignment="1">
      <alignment horizontal="center"/>
    </xf>
    <xf numFmtId="0" fontId="0" fillId="32" borderId="13" xfId="0" applyFill="1" applyBorder="1" applyAlignment="1">
      <alignment horizontal="right"/>
    </xf>
    <xf numFmtId="0" fontId="1" fillId="32" borderId="13" xfId="0" applyFont="1" applyFill="1" applyBorder="1" applyAlignment="1">
      <alignment horizontal="center"/>
    </xf>
    <xf numFmtId="0" fontId="1" fillId="32" borderId="0" xfId="0" applyFont="1" applyFill="1" applyBorder="1" applyAlignment="1">
      <alignment horizontal="left"/>
    </xf>
    <xf numFmtId="0" fontId="1" fillId="4" borderId="14" xfId="0" applyFont="1" applyFill="1" applyBorder="1" applyAlignment="1" applyProtection="1">
      <alignment horizontal="center"/>
      <protection locked="0"/>
    </xf>
    <xf numFmtId="0" fontId="1" fillId="4" borderId="15" xfId="0" applyFont="1" applyFill="1" applyBorder="1" applyAlignment="1" applyProtection="1">
      <alignment horizontal="center"/>
      <protection locked="0"/>
    </xf>
    <xf numFmtId="0" fontId="1" fillId="4" borderId="16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5" fillId="0" borderId="0" xfId="0" applyFont="1" applyAlignment="1">
      <alignment horizontal="left" vertical="center"/>
    </xf>
    <xf numFmtId="0" fontId="0" fillId="0" borderId="0" xfId="0" applyNumberFormat="1" applyFont="1" applyAlignment="1" applyProtection="1">
      <alignment horizontal="center"/>
      <protection locked="0"/>
    </xf>
    <xf numFmtId="0" fontId="0" fillId="0" borderId="0" xfId="0" applyNumberFormat="1" applyFont="1" applyAlignment="1" applyProtection="1">
      <alignment/>
      <protection locked="0"/>
    </xf>
    <xf numFmtId="0" fontId="0" fillId="0" borderId="0" xfId="0" applyNumberFormat="1" applyFont="1" applyAlignment="1" applyProtection="1">
      <alignment/>
      <protection locked="0"/>
    </xf>
    <xf numFmtId="0" fontId="0" fillId="0" borderId="0" xfId="0" applyNumberFormat="1" applyAlignment="1" applyProtection="1">
      <alignment horizontal="right"/>
      <protection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0" fillId="0" borderId="0" xfId="0" applyFont="1" applyAlignment="1" applyProtection="1">
      <alignment/>
      <protection locked="0"/>
    </xf>
    <xf numFmtId="0" fontId="9" fillId="0" borderId="17" xfId="0" applyFont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/>
    </xf>
    <xf numFmtId="0" fontId="0" fillId="0" borderId="18" xfId="0" applyNumberFormat="1" applyFont="1" applyFill="1" applyBorder="1" applyAlignment="1" applyProtection="1">
      <alignment horizontal="center"/>
      <protection locked="0"/>
    </xf>
    <xf numFmtId="192" fontId="0" fillId="0" borderId="18" xfId="0" applyNumberFormat="1" applyFont="1" applyFill="1" applyBorder="1" applyAlignment="1" applyProtection="1">
      <alignment horizontal="right"/>
      <protection locked="0"/>
    </xf>
    <xf numFmtId="192" fontId="0" fillId="0" borderId="18" xfId="0" applyNumberFormat="1" applyFont="1" applyFill="1" applyBorder="1" applyAlignment="1" applyProtection="1">
      <alignment/>
      <protection locked="0"/>
    </xf>
    <xf numFmtId="192" fontId="0" fillId="0" borderId="18" xfId="0" applyNumberFormat="1" applyFont="1" applyFill="1" applyBorder="1" applyAlignment="1" applyProtection="1">
      <alignment/>
      <protection locked="0"/>
    </xf>
    <xf numFmtId="192" fontId="0" fillId="0" borderId="18" xfId="0" applyNumberFormat="1" applyFont="1" applyFill="1" applyBorder="1" applyAlignment="1" applyProtection="1">
      <alignment/>
      <protection/>
    </xf>
    <xf numFmtId="0" fontId="0" fillId="0" borderId="19" xfId="0" applyNumberFormat="1" applyFont="1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0" fillId="0" borderId="18" xfId="0" applyFont="1" applyFill="1" applyBorder="1" applyAlignment="1">
      <alignment/>
    </xf>
    <xf numFmtId="0" fontId="0" fillId="0" borderId="20" xfId="0" applyNumberFormat="1" applyFont="1" applyFill="1" applyBorder="1" applyAlignment="1" applyProtection="1">
      <alignment horizontal="right"/>
      <protection/>
    </xf>
    <xf numFmtId="0" fontId="11" fillId="0" borderId="0" xfId="0" applyFont="1" applyAlignment="1">
      <alignment/>
    </xf>
    <xf numFmtId="2" fontId="0" fillId="0" borderId="0" xfId="0" applyNumberFormat="1" applyFont="1" applyAlignment="1" applyProtection="1">
      <alignment horizontal="center"/>
      <protection locked="0"/>
    </xf>
    <xf numFmtId="0" fontId="0" fillId="0" borderId="0" xfId="0" applyNumberFormat="1" applyFont="1" applyAlignment="1" applyProtection="1">
      <alignment horizontal="left"/>
      <protection locked="0"/>
    </xf>
    <xf numFmtId="0" fontId="0" fillId="0" borderId="18" xfId="0" applyNumberFormat="1" applyFont="1" applyFill="1" applyBorder="1" applyAlignment="1">
      <alignment horizontal="left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0" fontId="0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 locked="0"/>
    </xf>
    <xf numFmtId="0" fontId="1" fillId="0" borderId="21" xfId="0" applyFont="1" applyFill="1" applyBorder="1" applyAlignment="1" applyProtection="1">
      <alignment horizontal="left"/>
      <protection locked="0"/>
    </xf>
    <xf numFmtId="0" fontId="1" fillId="0" borderId="21" xfId="0" applyNumberFormat="1" applyFont="1" applyFill="1" applyBorder="1" applyAlignment="1" applyProtection="1">
      <alignment horizontal="center"/>
      <protection locked="0"/>
    </xf>
    <xf numFmtId="0" fontId="1" fillId="0" borderId="21" xfId="0" applyNumberFormat="1" applyFont="1" applyFill="1" applyBorder="1" applyAlignment="1" applyProtection="1">
      <alignment horizontal="center"/>
      <protection/>
    </xf>
    <xf numFmtId="0" fontId="0" fillId="0" borderId="21" xfId="0" applyFont="1" applyFill="1" applyBorder="1" applyAlignment="1">
      <alignment vertical="top" wrapText="1"/>
    </xf>
    <xf numFmtId="0" fontId="1" fillId="0" borderId="21" xfId="0" applyNumberFormat="1" applyFont="1" applyFill="1" applyBorder="1" applyAlignment="1" applyProtection="1">
      <alignment/>
      <protection locked="0"/>
    </xf>
    <xf numFmtId="0" fontId="0" fillId="0" borderId="21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/>
    </xf>
    <xf numFmtId="0" fontId="0" fillId="0" borderId="21" xfId="0" applyNumberFormat="1" applyFont="1" applyFill="1" applyBorder="1" applyAlignment="1">
      <alignment vertical="top" wrapText="1"/>
    </xf>
    <xf numFmtId="0" fontId="0" fillId="0" borderId="21" xfId="0" applyNumberFormat="1" applyFont="1" applyFill="1" applyBorder="1" applyAlignment="1" applyProtection="1">
      <alignment/>
      <protection locked="0"/>
    </xf>
    <xf numFmtId="0" fontId="1" fillId="0" borderId="21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21" xfId="0" applyNumberFormat="1" applyFont="1" applyFill="1" applyBorder="1" applyAlignment="1" applyProtection="1">
      <alignment horizontal="left"/>
      <protection locked="0"/>
    </xf>
    <xf numFmtId="0" fontId="4" fillId="0" borderId="21" xfId="0" applyNumberFormat="1" applyFont="1" applyFill="1" applyBorder="1" applyAlignment="1" applyProtection="1">
      <alignment horizontal="center"/>
      <protection locked="0"/>
    </xf>
    <xf numFmtId="0" fontId="0" fillId="0" borderId="21" xfId="0" applyFont="1" applyFill="1" applyBorder="1" applyAlignment="1">
      <alignment/>
    </xf>
    <xf numFmtId="0" fontId="0" fillId="0" borderId="21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21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0" fontId="0" fillId="0" borderId="21" xfId="0" applyNumberForma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0" fontId="0" fillId="0" borderId="0" xfId="0" applyNumberFormat="1" applyBorder="1" applyAlignment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0" fontId="0" fillId="0" borderId="21" xfId="0" applyNumberFormat="1" applyFont="1" applyFill="1" applyBorder="1" applyAlignment="1">
      <alignment/>
    </xf>
    <xf numFmtId="0" fontId="1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9" fillId="0" borderId="0" xfId="0" applyFont="1" applyFill="1" applyBorder="1" applyAlignment="1" applyProtection="1">
      <alignment/>
      <protection locked="0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12" fillId="6" borderId="21" xfId="0" applyFont="1" applyFill="1" applyBorder="1" applyAlignment="1">
      <alignment horizontal="center" vertical="center"/>
    </xf>
    <xf numFmtId="0" fontId="0" fillId="6" borderId="21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6" borderId="25" xfId="0" applyFont="1" applyFill="1" applyBorder="1" applyAlignment="1">
      <alignment horizontal="center" vertical="center"/>
    </xf>
    <xf numFmtId="0" fontId="13" fillId="6" borderId="26" xfId="0" applyFont="1" applyFill="1" applyBorder="1" applyAlignment="1">
      <alignment horizontal="center" vertical="center"/>
    </xf>
    <xf numFmtId="0" fontId="13" fillId="6" borderId="27" xfId="0" applyFont="1" applyFill="1" applyBorder="1" applyAlignment="1">
      <alignment horizontal="center" vertical="center"/>
    </xf>
    <xf numFmtId="0" fontId="13" fillId="6" borderId="21" xfId="0" applyFont="1" applyFill="1" applyBorder="1" applyAlignment="1">
      <alignment horizontal="center" vertical="center"/>
    </xf>
    <xf numFmtId="10" fontId="13" fillId="0" borderId="36" xfId="0" applyNumberFormat="1" applyFont="1" applyBorder="1" applyAlignment="1">
      <alignment horizontal="center" vertical="center"/>
    </xf>
    <xf numFmtId="10" fontId="13" fillId="0" borderId="18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uka\ETF\Mehatronika\Nastava\MUR\2007\MUR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ametri"/>
      <sheetName val="Spisak"/>
      <sheetName val="OB1"/>
      <sheetName val="OB2"/>
      <sheetName val="Sheet1"/>
    </sheetNames>
    <sheetDataSet>
      <sheetData sheetId="4">
        <row r="3">
          <cell r="C3" t="str">
            <v> 105/05 </v>
          </cell>
          <cell r="D3" t="str">
            <v> Vujisić Vanja </v>
          </cell>
        </row>
        <row r="4">
          <cell r="C4" t="str">
            <v> 105/06 </v>
          </cell>
          <cell r="D4" t="str">
            <v> Mrdović Rajko </v>
          </cell>
        </row>
        <row r="5">
          <cell r="C5" t="str">
            <v> 106/06 </v>
          </cell>
          <cell r="D5" t="str">
            <v> Milutinović Miloš</v>
          </cell>
        </row>
        <row r="6">
          <cell r="C6" t="str">
            <v> 111/06 </v>
          </cell>
          <cell r="D6" t="str">
            <v> Martić Jelena </v>
          </cell>
        </row>
        <row r="7">
          <cell r="C7" t="str">
            <v> 113/06 </v>
          </cell>
          <cell r="D7" t="str">
            <v> Perković Sandra </v>
          </cell>
        </row>
        <row r="8">
          <cell r="C8" t="str">
            <v> 115/06 </v>
          </cell>
          <cell r="D8" t="str">
            <v> Čogurić Lazar </v>
          </cell>
        </row>
        <row r="9">
          <cell r="C9" t="str">
            <v> 119/06 </v>
          </cell>
          <cell r="D9" t="str">
            <v> Joksimović Darko </v>
          </cell>
        </row>
        <row r="10">
          <cell r="C10" t="str">
            <v> 121/06 </v>
          </cell>
          <cell r="D10" t="str">
            <v> Radonjić Ljiljana </v>
          </cell>
        </row>
        <row r="11">
          <cell r="C11" t="str">
            <v> 122/06 </v>
          </cell>
          <cell r="D11" t="str">
            <v> Dragaš Mišo </v>
          </cell>
        </row>
        <row r="12">
          <cell r="C12" t="str">
            <v> 123/06 </v>
          </cell>
          <cell r="D12" t="str">
            <v> Laković Nebojša </v>
          </cell>
        </row>
        <row r="13">
          <cell r="C13" t="str">
            <v> 124/06 </v>
          </cell>
          <cell r="D13" t="str">
            <v> Vukanović Bojana </v>
          </cell>
        </row>
        <row r="14">
          <cell r="C14" t="str">
            <v> 126/06 </v>
          </cell>
          <cell r="D14" t="str">
            <v> Žujović Ivan </v>
          </cell>
        </row>
        <row r="15">
          <cell r="C15" t="str">
            <v> 127/06 </v>
          </cell>
          <cell r="D15" t="str">
            <v> Bulatović Božidar </v>
          </cell>
        </row>
        <row r="16">
          <cell r="C16" t="str">
            <v> 128/06 </v>
          </cell>
          <cell r="D16" t="str">
            <v> Topalović Zlatko</v>
          </cell>
        </row>
        <row r="17">
          <cell r="C17" t="str">
            <v> 133/05 </v>
          </cell>
          <cell r="D17" t="str">
            <v> Vukčević Marko </v>
          </cell>
        </row>
        <row r="18">
          <cell r="C18" t="str">
            <v> 134/06 </v>
          </cell>
          <cell r="D18" t="str">
            <v> Bijedić Dragoljub </v>
          </cell>
        </row>
        <row r="19">
          <cell r="C19" t="str">
            <v> 136/06 </v>
          </cell>
          <cell r="D19" t="str">
            <v> Vukanović Vladan </v>
          </cell>
        </row>
        <row r="20">
          <cell r="C20" t="str">
            <v> 141/06 </v>
          </cell>
          <cell r="D20" t="str">
            <v> Šarančić Dalibor </v>
          </cell>
        </row>
        <row r="21">
          <cell r="C21" t="str">
            <v> 145/06 </v>
          </cell>
          <cell r="D21" t="str">
            <v> Kuč Danica </v>
          </cell>
        </row>
        <row r="22">
          <cell r="C22" t="str">
            <v> 148/05 </v>
          </cell>
          <cell r="D22" t="str">
            <v> Lučić Neven </v>
          </cell>
        </row>
        <row r="23">
          <cell r="C23" t="str">
            <v> 148/06 </v>
          </cell>
          <cell r="D23" t="str">
            <v> Jovanović Miloš </v>
          </cell>
        </row>
        <row r="24">
          <cell r="C24" t="str">
            <v> 149/06 </v>
          </cell>
          <cell r="D24" t="str">
            <v> Bojanić Nataša </v>
          </cell>
        </row>
        <row r="25">
          <cell r="C25" t="str">
            <v> 150/06 </v>
          </cell>
          <cell r="D25" t="str">
            <v> Bošković Biljana </v>
          </cell>
        </row>
        <row r="26">
          <cell r="C26" t="str">
            <v> 151/06 </v>
          </cell>
          <cell r="D26" t="str">
            <v> Novović Milovan </v>
          </cell>
        </row>
        <row r="27">
          <cell r="C27" t="str">
            <v> 152/06 </v>
          </cell>
          <cell r="D27" t="str">
            <v> Brković Milo </v>
          </cell>
        </row>
        <row r="28">
          <cell r="C28" t="str">
            <v> 158/06 </v>
          </cell>
          <cell r="D28" t="str">
            <v> Filipović Svetlana </v>
          </cell>
        </row>
        <row r="29">
          <cell r="C29" t="str">
            <v> 159/06 </v>
          </cell>
          <cell r="D29" t="str">
            <v> Janković Mladen </v>
          </cell>
        </row>
        <row r="30">
          <cell r="C30" t="str">
            <v> 160/06 </v>
          </cell>
          <cell r="D30" t="str">
            <v> Pejović Mirko </v>
          </cell>
        </row>
        <row r="31">
          <cell r="C31" t="str">
            <v> 162/06 </v>
          </cell>
          <cell r="D31" t="str">
            <v> Miranović Anđela </v>
          </cell>
        </row>
        <row r="32">
          <cell r="C32" t="str">
            <v> 167/06 </v>
          </cell>
          <cell r="D32" t="str">
            <v> Vukčević Igor </v>
          </cell>
        </row>
        <row r="33">
          <cell r="C33" t="str">
            <v> 173/03 </v>
          </cell>
          <cell r="D33" t="str">
            <v> Milunović Dragiša </v>
          </cell>
        </row>
        <row r="34">
          <cell r="C34" t="str">
            <v> 174/06 </v>
          </cell>
          <cell r="D34" t="str">
            <v> Adžić Nikola </v>
          </cell>
        </row>
        <row r="35">
          <cell r="C35" t="str">
            <v> 178/04 </v>
          </cell>
          <cell r="D35" t="str">
            <v> Krkanović Buto </v>
          </cell>
        </row>
        <row r="36">
          <cell r="C36" t="str">
            <v> 179/06 </v>
          </cell>
          <cell r="D36" t="str">
            <v> Jovanović Blažo </v>
          </cell>
        </row>
        <row r="37">
          <cell r="C37" t="str">
            <v> 18/06 </v>
          </cell>
          <cell r="D37" t="str">
            <v> Bošković Ana </v>
          </cell>
        </row>
        <row r="38">
          <cell r="C38" t="str">
            <v> 180/05 </v>
          </cell>
          <cell r="D38" t="str">
            <v> Turčinović Vladimir </v>
          </cell>
        </row>
        <row r="39">
          <cell r="C39" t="str">
            <v> 181/06 </v>
          </cell>
          <cell r="D39" t="str">
            <v> Mirčević Milan </v>
          </cell>
        </row>
        <row r="40">
          <cell r="C40" t="str">
            <v> 183/05 </v>
          </cell>
          <cell r="D40" t="str">
            <v> Peličić Marko </v>
          </cell>
        </row>
        <row r="41">
          <cell r="C41" t="str">
            <v> 183/06 </v>
          </cell>
          <cell r="D41" t="str">
            <v> Dujović Đoko </v>
          </cell>
        </row>
        <row r="42">
          <cell r="C42" t="str">
            <v> 186/06 </v>
          </cell>
          <cell r="D42" t="str">
            <v> Rakočević Biljana </v>
          </cell>
        </row>
        <row r="43">
          <cell r="C43" t="str">
            <v> 188/06 </v>
          </cell>
          <cell r="D43" t="str">
            <v> Paunović Ivan </v>
          </cell>
        </row>
        <row r="44">
          <cell r="C44" t="str">
            <v> 189/06 </v>
          </cell>
          <cell r="D44" t="str">
            <v> Braunović Ivan </v>
          </cell>
        </row>
        <row r="45">
          <cell r="C45" t="str">
            <v> 191/06 </v>
          </cell>
          <cell r="D45" t="str">
            <v> Martinović Siniša </v>
          </cell>
        </row>
        <row r="46">
          <cell r="C46" t="str">
            <v> 192/06 </v>
          </cell>
          <cell r="D46" t="str">
            <v> Vušković Jakša </v>
          </cell>
        </row>
        <row r="47">
          <cell r="C47" t="str">
            <v> 195/06 </v>
          </cell>
          <cell r="D47" t="str">
            <v> Popović Ivanka </v>
          </cell>
        </row>
        <row r="48">
          <cell r="C48" t="str">
            <v> 197/05 </v>
          </cell>
          <cell r="D48" t="str">
            <v> Vuletić Boris </v>
          </cell>
        </row>
        <row r="49">
          <cell r="C49" t="str">
            <v> 197/06 </v>
          </cell>
          <cell r="D49" t="str">
            <v> Šćepanović Savelja </v>
          </cell>
        </row>
        <row r="50">
          <cell r="C50" t="str">
            <v> 198/05 </v>
          </cell>
          <cell r="D50" t="str">
            <v> Mirković Dragan </v>
          </cell>
        </row>
        <row r="51">
          <cell r="C51" t="str">
            <v> 199/05 </v>
          </cell>
          <cell r="D51" t="str">
            <v> Bešović Nikola </v>
          </cell>
        </row>
        <row r="52">
          <cell r="C52" t="str">
            <v> 199/06 </v>
          </cell>
          <cell r="D52" t="str">
            <v> Bogojević Nikola </v>
          </cell>
        </row>
        <row r="53">
          <cell r="C53" t="str">
            <v> 20/06 </v>
          </cell>
          <cell r="D53" t="str">
            <v> Marković Vladimir </v>
          </cell>
        </row>
        <row r="54">
          <cell r="C54" t="str">
            <v> 200/06 </v>
          </cell>
          <cell r="D54" t="str">
            <v> Boljević Mladen </v>
          </cell>
        </row>
        <row r="55">
          <cell r="C55" t="str">
            <v> 201/06 </v>
          </cell>
          <cell r="D55" t="str">
            <v> Kažić Željka </v>
          </cell>
        </row>
        <row r="56">
          <cell r="C56" t="str">
            <v> 202/06 </v>
          </cell>
          <cell r="D56" t="str">
            <v> Bracanović Vasilije </v>
          </cell>
        </row>
        <row r="57">
          <cell r="C57" t="str">
            <v> 203/05 </v>
          </cell>
          <cell r="D57" t="str">
            <v> Komatina Katarina </v>
          </cell>
        </row>
        <row r="58">
          <cell r="C58" t="str">
            <v> 203/06 </v>
          </cell>
          <cell r="D58" t="str">
            <v> Jeknić Neško </v>
          </cell>
        </row>
        <row r="59">
          <cell r="C59" t="str">
            <v> 204/06 </v>
          </cell>
          <cell r="D59" t="str">
            <v> Gojčaj Toma </v>
          </cell>
        </row>
        <row r="60">
          <cell r="C60" t="str">
            <v> 205/06 </v>
          </cell>
          <cell r="D60" t="str">
            <v> Vuljaj Bernard </v>
          </cell>
        </row>
        <row r="61">
          <cell r="C61" t="str">
            <v> 209/06 </v>
          </cell>
          <cell r="D61" t="str">
            <v> Dragićević Maja </v>
          </cell>
        </row>
        <row r="62">
          <cell r="C62" t="str">
            <v> 213/06 </v>
          </cell>
          <cell r="D62" t="str">
            <v> Niković David </v>
          </cell>
        </row>
        <row r="63">
          <cell r="C63" t="str">
            <v> 215/06 </v>
          </cell>
          <cell r="D63" t="str">
            <v> Božović Mitar </v>
          </cell>
        </row>
        <row r="64">
          <cell r="C64" t="str">
            <v> 217/06 </v>
          </cell>
          <cell r="D64" t="str">
            <v> Bogićević Elena </v>
          </cell>
        </row>
        <row r="65">
          <cell r="C65" t="str">
            <v> 219/06 </v>
          </cell>
          <cell r="D65" t="str">
            <v> Novosel Darko </v>
          </cell>
        </row>
        <row r="66">
          <cell r="C66" t="str">
            <v> 220/06 </v>
          </cell>
          <cell r="D66" t="str">
            <v> Radović Nikola </v>
          </cell>
        </row>
        <row r="67">
          <cell r="C67" t="str">
            <v> 221/06 </v>
          </cell>
          <cell r="D67" t="str">
            <v> Ostojić Ivan </v>
          </cell>
        </row>
        <row r="68">
          <cell r="C68" t="str">
            <v> 222/06 </v>
          </cell>
          <cell r="D68" t="str">
            <v> Bulatović Matija </v>
          </cell>
        </row>
        <row r="69">
          <cell r="C69" t="str">
            <v> 226/06 </v>
          </cell>
          <cell r="D69" t="str">
            <v> Mugoša Nikola </v>
          </cell>
        </row>
        <row r="70">
          <cell r="C70" t="str">
            <v> 227/06 </v>
          </cell>
          <cell r="D70" t="str">
            <v> Tomić Milutin </v>
          </cell>
        </row>
        <row r="71">
          <cell r="C71" t="str">
            <v> 228/04 </v>
          </cell>
          <cell r="D71" t="str">
            <v> Abramović Boško </v>
          </cell>
        </row>
        <row r="72">
          <cell r="C72" t="str">
            <v> 228/06 </v>
          </cell>
          <cell r="D72" t="str">
            <v> Maroš Branislav </v>
          </cell>
        </row>
        <row r="73">
          <cell r="C73" t="str">
            <v> 230/06 </v>
          </cell>
          <cell r="D73" t="str">
            <v> Radonjić Savo </v>
          </cell>
        </row>
        <row r="74">
          <cell r="C74" t="str">
            <v> 232/06 </v>
          </cell>
          <cell r="D74" t="str">
            <v> Đurović Suzana </v>
          </cell>
        </row>
        <row r="75">
          <cell r="C75" t="str">
            <v> 234/06 </v>
          </cell>
          <cell r="D75" t="str">
            <v> Vuković Branko </v>
          </cell>
        </row>
        <row r="76">
          <cell r="C76" t="str">
            <v> 236/06 </v>
          </cell>
          <cell r="D76" t="str">
            <v> Bijedić Dejan </v>
          </cell>
        </row>
        <row r="77">
          <cell r="C77" t="str">
            <v> 237/06 </v>
          </cell>
          <cell r="D77" t="str">
            <v> Salić Albin </v>
          </cell>
        </row>
        <row r="78">
          <cell r="C78" t="str">
            <v> 239/06 </v>
          </cell>
          <cell r="D78" t="str">
            <v> Asanović Slađana </v>
          </cell>
        </row>
        <row r="79">
          <cell r="C79" t="str">
            <v> 240/06 </v>
          </cell>
          <cell r="D79" t="str">
            <v> Stanković Dalibor </v>
          </cell>
        </row>
        <row r="80">
          <cell r="C80" t="str">
            <v> 241/06 </v>
          </cell>
          <cell r="D80" t="str">
            <v> Milović Milivoje </v>
          </cell>
        </row>
        <row r="81">
          <cell r="C81" t="str">
            <v> 242/06 </v>
          </cell>
          <cell r="D81" t="str">
            <v> Bošković Danka </v>
          </cell>
        </row>
        <row r="82">
          <cell r="C82" t="str">
            <v> 243/06 </v>
          </cell>
          <cell r="D82" t="str">
            <v> Bošković Miloš </v>
          </cell>
        </row>
        <row r="83">
          <cell r="C83" t="str">
            <v> 247/06 </v>
          </cell>
          <cell r="D83" t="str">
            <v> Ašanin Miloš </v>
          </cell>
        </row>
        <row r="84">
          <cell r="C84" t="str">
            <v> 249/06 </v>
          </cell>
          <cell r="D84" t="str">
            <v> Babić Sanja </v>
          </cell>
        </row>
        <row r="85">
          <cell r="C85" t="str">
            <v> 251/05 </v>
          </cell>
          <cell r="D85" t="str">
            <v> Šćepanović Veljko </v>
          </cell>
        </row>
        <row r="86">
          <cell r="C86" t="str">
            <v> 251/06 </v>
          </cell>
          <cell r="D86" t="str">
            <v> Mučibabić Miloš </v>
          </cell>
        </row>
        <row r="87">
          <cell r="C87" t="str">
            <v> 253/05 </v>
          </cell>
          <cell r="D87" t="str">
            <v> Adžić Miloš </v>
          </cell>
        </row>
        <row r="88">
          <cell r="C88" t="str">
            <v> 26/06 </v>
          </cell>
          <cell r="D88" t="str">
            <v> Kaljević Marko </v>
          </cell>
        </row>
        <row r="89">
          <cell r="C89" t="str">
            <v> 260/04 </v>
          </cell>
          <cell r="D89" t="str">
            <v> Vuković Jovan </v>
          </cell>
        </row>
        <row r="90">
          <cell r="C90" t="str">
            <v> 269/04 </v>
          </cell>
          <cell r="D90" t="str">
            <v> Kračković Predrag </v>
          </cell>
        </row>
        <row r="91">
          <cell r="C91" t="str">
            <v> 27/06 </v>
          </cell>
          <cell r="D91" t="str">
            <v> Ivanović Željko </v>
          </cell>
        </row>
        <row r="92">
          <cell r="C92" t="str">
            <v> 28/06 </v>
          </cell>
          <cell r="D92" t="str">
            <v> Ivanović Miloš </v>
          </cell>
        </row>
        <row r="93">
          <cell r="C93" t="str">
            <v> 30/06 </v>
          </cell>
          <cell r="D93" t="str">
            <v> Tomić Miladin </v>
          </cell>
        </row>
        <row r="94">
          <cell r="C94" t="str">
            <v> 300/04 </v>
          </cell>
          <cell r="D94" t="str">
            <v> Pepđonović Danijela </v>
          </cell>
        </row>
        <row r="95">
          <cell r="C95" t="str">
            <v> 33/06</v>
          </cell>
          <cell r="D95" t="str">
            <v> Kaluđerović Filip</v>
          </cell>
        </row>
        <row r="96">
          <cell r="C96" t="str">
            <v> 43/06 </v>
          </cell>
          <cell r="D96" t="str">
            <v> Pilav Mehmed </v>
          </cell>
        </row>
        <row r="97">
          <cell r="C97" t="str">
            <v> 44/06</v>
          </cell>
          <cell r="D97" t="str">
            <v> Komnenić Vidak</v>
          </cell>
        </row>
        <row r="98">
          <cell r="C98" t="str">
            <v> 48/05 </v>
          </cell>
          <cell r="D98" t="str">
            <v> Bećirović Dino </v>
          </cell>
        </row>
        <row r="99">
          <cell r="C99" t="str">
            <v> 51/06 </v>
          </cell>
          <cell r="D99" t="str">
            <v> Đakonović Dražen </v>
          </cell>
        </row>
        <row r="100">
          <cell r="C100" t="str">
            <v> 52/06 </v>
          </cell>
          <cell r="D100" t="str">
            <v> Tapušković Željko </v>
          </cell>
        </row>
        <row r="101">
          <cell r="C101" t="str">
            <v> 53/06 </v>
          </cell>
          <cell r="D101" t="str">
            <v> Lazović Dragan </v>
          </cell>
        </row>
        <row r="102">
          <cell r="C102" t="str">
            <v> 54/06 </v>
          </cell>
          <cell r="D102" t="str">
            <v> Pavićević Milica </v>
          </cell>
        </row>
        <row r="103">
          <cell r="C103" t="str">
            <v> 61/06 </v>
          </cell>
          <cell r="D103" t="str">
            <v> Nišavić Vladan </v>
          </cell>
        </row>
        <row r="104">
          <cell r="C104" t="str">
            <v> 62/06 </v>
          </cell>
          <cell r="D104" t="str">
            <v> Pekić Ivan </v>
          </cell>
        </row>
        <row r="105">
          <cell r="C105" t="str">
            <v> 66/06 </v>
          </cell>
          <cell r="D105" t="str">
            <v> Dragutinović Anđela </v>
          </cell>
        </row>
        <row r="106">
          <cell r="C106" t="str">
            <v> 67/06 </v>
          </cell>
          <cell r="D106" t="str">
            <v> Petrović Milovan </v>
          </cell>
        </row>
        <row r="107">
          <cell r="C107" t="str">
            <v> 7/06 </v>
          </cell>
          <cell r="D107" t="str">
            <v> Furundžić Igor </v>
          </cell>
        </row>
        <row r="108">
          <cell r="C108" t="str">
            <v> 75/06 </v>
          </cell>
          <cell r="D108" t="str">
            <v> Janjević Mladen </v>
          </cell>
        </row>
        <row r="109">
          <cell r="C109" t="str">
            <v> 77/06 </v>
          </cell>
          <cell r="D109" t="str">
            <v> Janković Ivan </v>
          </cell>
        </row>
        <row r="110">
          <cell r="C110" t="str">
            <v> 78/06 </v>
          </cell>
          <cell r="D110" t="str">
            <v> Lakićević Miloš </v>
          </cell>
        </row>
        <row r="111">
          <cell r="C111" t="str">
            <v> 79/04 </v>
          </cell>
          <cell r="D111" t="str">
            <v> Šaranović Jole </v>
          </cell>
        </row>
        <row r="112">
          <cell r="C112" t="str">
            <v> 81/05 </v>
          </cell>
          <cell r="D112" t="str">
            <v> Drašković Nikola </v>
          </cell>
        </row>
        <row r="113">
          <cell r="C113" t="str">
            <v> 84/05 </v>
          </cell>
          <cell r="D113" t="str">
            <v> Koprivica Aleksandar </v>
          </cell>
        </row>
        <row r="114">
          <cell r="C114" t="str">
            <v> 89/06 </v>
          </cell>
          <cell r="D114" t="str">
            <v> Drašković Blagota </v>
          </cell>
        </row>
        <row r="115">
          <cell r="C115" t="str">
            <v> 9/06 </v>
          </cell>
          <cell r="D115" t="str">
            <v> Vukčević Miloš </v>
          </cell>
        </row>
        <row r="116">
          <cell r="C116" t="str">
            <v> 92/06 </v>
          </cell>
          <cell r="D116" t="str">
            <v> Šljivančanin Žarko </v>
          </cell>
        </row>
        <row r="117">
          <cell r="C117" t="str">
            <v> 93/06 </v>
          </cell>
          <cell r="D117" t="str">
            <v> Milačić Igor </v>
          </cell>
        </row>
        <row r="118">
          <cell r="C118" t="str">
            <v> 97/06 </v>
          </cell>
          <cell r="D118" t="str">
            <v> Tomčić Željko </v>
          </cell>
        </row>
        <row r="119">
          <cell r="C119" t="str">
            <v> 98/06 </v>
          </cell>
          <cell r="D119" t="str">
            <v> Bošković Milan </v>
          </cell>
        </row>
        <row r="120">
          <cell r="C120" t="str">
            <v> 99/06 </v>
          </cell>
          <cell r="D120" t="str">
            <v> Karadžić Dragiša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E15"/>
  <sheetViews>
    <sheetView zoomScalePageLayoutView="0" workbookViewId="0" topLeftCell="A1">
      <selection activeCell="B29" sqref="B29"/>
    </sheetView>
  </sheetViews>
  <sheetFormatPr defaultColWidth="9.140625" defaultRowHeight="12.75"/>
  <cols>
    <col min="1" max="1" width="4.57421875" style="8" customWidth="1"/>
    <col min="2" max="2" width="22.57421875" style="8" bestFit="1" customWidth="1"/>
    <col min="3" max="16384" width="9.140625" style="8" customWidth="1"/>
  </cols>
  <sheetData>
    <row r="2" spans="2:3" ht="12.75">
      <c r="B2" s="13" t="s">
        <v>22</v>
      </c>
      <c r="C2" s="10"/>
    </row>
    <row r="3" spans="2:3" ht="13.5" thickBot="1">
      <c r="B3" s="9"/>
      <c r="C3" s="10"/>
    </row>
    <row r="4" spans="2:5" ht="12.75">
      <c r="B4" s="5" t="s">
        <v>10</v>
      </c>
      <c r="C4" s="14" t="s">
        <v>14</v>
      </c>
      <c r="E4" s="8" t="s">
        <v>19</v>
      </c>
    </row>
    <row r="5" spans="2:5" ht="12.75">
      <c r="B5" s="6" t="s">
        <v>11</v>
      </c>
      <c r="C5" s="15" t="s">
        <v>15</v>
      </c>
      <c r="E5" s="8" t="s">
        <v>18</v>
      </c>
    </row>
    <row r="6" spans="2:3" ht="13.5" thickBot="1">
      <c r="B6" s="7" t="s">
        <v>17</v>
      </c>
      <c r="C6" s="16" t="s">
        <v>16</v>
      </c>
    </row>
    <row r="7" spans="2:3" ht="13.5" thickBot="1">
      <c r="B7" s="11"/>
      <c r="C7" s="12"/>
    </row>
    <row r="8" spans="2:5" ht="12.75">
      <c r="B8" s="5" t="s">
        <v>12</v>
      </c>
      <c r="C8" s="14">
        <v>2</v>
      </c>
      <c r="E8" s="8" t="s">
        <v>20</v>
      </c>
    </row>
    <row r="9" spans="2:5" ht="13.5" thickBot="1">
      <c r="B9" s="7" t="s">
        <v>13</v>
      </c>
      <c r="C9" s="16">
        <v>420</v>
      </c>
      <c r="E9" s="8" t="s">
        <v>21</v>
      </c>
    </row>
    <row r="13" ht="12.75">
      <c r="B13" s="8" t="s">
        <v>23</v>
      </c>
    </row>
    <row r="14" ht="12.75">
      <c r="B14" s="8" t="s">
        <v>24</v>
      </c>
    </row>
    <row r="15" ht="12.75">
      <c r="B15" s="8" t="s">
        <v>25</v>
      </c>
    </row>
  </sheetData>
  <sheetProtection password="8C2F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4"/>
  <dimension ref="A1:AB256"/>
  <sheetViews>
    <sheetView zoomScale="85" zoomScaleNormal="85" zoomScalePageLayoutView="0" workbookViewId="0" topLeftCell="A1">
      <pane xSplit="3" ySplit="1" topLeftCell="D11" activePane="bottomRight" state="frozen"/>
      <selection pane="topLeft" activeCell="A1" sqref="A1"/>
      <selection pane="topRight" activeCell="D1" sqref="D1"/>
      <selection pane="bottomLeft" activeCell="A2" sqref="A2"/>
      <selection pane="bottomRight" activeCell="M39" sqref="M39"/>
    </sheetView>
  </sheetViews>
  <sheetFormatPr defaultColWidth="9.140625" defaultRowHeight="12.75" zeroHeight="1"/>
  <cols>
    <col min="1" max="1" width="6.7109375" style="60" bestFit="1" customWidth="1"/>
    <col min="2" max="2" width="11.140625" style="60" bestFit="1" customWidth="1"/>
    <col min="3" max="3" width="19.00390625" style="60" customWidth="1"/>
    <col min="4" max="4" width="10.8515625" style="19" customWidth="1"/>
    <col min="5" max="5" width="5.421875" style="81" customWidth="1"/>
    <col min="6" max="6" width="3.7109375" style="80" customWidth="1"/>
    <col min="7" max="7" width="5.7109375" style="78" customWidth="1"/>
    <col min="8" max="8" width="5.7109375" style="80" customWidth="1"/>
    <col min="9" max="9" width="5.7109375" style="78" customWidth="1"/>
    <col min="10" max="14" width="3.7109375" style="80" customWidth="1"/>
    <col min="15" max="16" width="3.7109375" style="81" customWidth="1"/>
    <col min="17" max="17" width="5.7109375" style="80" customWidth="1"/>
    <col min="18" max="19" width="5.7109375" style="81" customWidth="1"/>
    <col min="20" max="20" width="3.7109375" style="80" customWidth="1"/>
    <col min="21" max="22" width="6.7109375" style="80" customWidth="1"/>
    <col min="23" max="26" width="6.7109375" style="82" customWidth="1"/>
    <col min="27" max="27" width="6.7109375" style="64" customWidth="1"/>
    <col min="28" max="28" width="6.7109375" style="49" customWidth="1"/>
    <col min="29" max="16384" width="9.140625" style="19" customWidth="1"/>
  </cols>
  <sheetData>
    <row r="1" spans="1:28" s="79" customFormat="1" ht="12.75">
      <c r="A1" s="67" t="s">
        <v>62</v>
      </c>
      <c r="B1" s="67" t="s">
        <v>74</v>
      </c>
      <c r="C1" s="67" t="s">
        <v>63</v>
      </c>
      <c r="D1" s="54" t="s">
        <v>62</v>
      </c>
      <c r="E1" s="65" t="s">
        <v>0</v>
      </c>
      <c r="F1" s="55" t="s">
        <v>2</v>
      </c>
      <c r="G1" s="55" t="s">
        <v>1</v>
      </c>
      <c r="H1" s="55" t="s">
        <v>34</v>
      </c>
      <c r="I1" s="55" t="s">
        <v>75</v>
      </c>
      <c r="J1" s="55" t="s">
        <v>3</v>
      </c>
      <c r="K1" s="55" t="s">
        <v>4</v>
      </c>
      <c r="L1" s="55" t="s">
        <v>6</v>
      </c>
      <c r="M1" s="55" t="s">
        <v>26</v>
      </c>
      <c r="N1" s="55" t="s">
        <v>27</v>
      </c>
      <c r="O1" s="55" t="s">
        <v>28</v>
      </c>
      <c r="P1" s="55" t="s">
        <v>29</v>
      </c>
      <c r="Q1" s="55" t="s">
        <v>5</v>
      </c>
      <c r="R1" s="55" t="s">
        <v>35</v>
      </c>
      <c r="S1" s="55" t="s">
        <v>76</v>
      </c>
      <c r="T1" s="55" t="s">
        <v>30</v>
      </c>
      <c r="U1" s="55" t="s">
        <v>32</v>
      </c>
      <c r="V1" s="55" t="s">
        <v>33</v>
      </c>
      <c r="W1" s="55" t="s">
        <v>31</v>
      </c>
      <c r="X1" s="55" t="s">
        <v>7</v>
      </c>
      <c r="Y1" s="55" t="s">
        <v>36</v>
      </c>
      <c r="Z1" s="55" t="s">
        <v>77</v>
      </c>
      <c r="AA1" s="56" t="s">
        <v>9</v>
      </c>
      <c r="AB1" s="56" t="s">
        <v>8</v>
      </c>
    </row>
    <row r="2" spans="1:28" ht="12.75">
      <c r="A2" s="67" t="str">
        <f>Sheet1!A1</f>
        <v>4</v>
      </c>
      <c r="B2" s="67" t="str">
        <f>Sheet1!B1</f>
        <v>2017</v>
      </c>
      <c r="C2" s="67" t="str">
        <f>CONCATENATE(Sheet1!C1," ",Sheet1!D1)</f>
        <v>Dejan Peković</v>
      </c>
      <c r="D2" s="57" t="str">
        <f>A2&amp;"/"&amp;B2</f>
        <v>4/2017</v>
      </c>
      <c r="E2" s="61"/>
      <c r="F2" s="59"/>
      <c r="G2" s="55">
        <v>48</v>
      </c>
      <c r="H2" s="55"/>
      <c r="I2" s="55">
        <f>IF(ISBLANK(H2),(IF(ISBLANK(G2),"",G2)),(IF(ISBLANK(H2),"",H2)))</f>
        <v>48</v>
      </c>
      <c r="J2" s="59"/>
      <c r="K2" s="59"/>
      <c r="L2" s="59"/>
      <c r="M2" s="59"/>
      <c r="N2" s="59"/>
      <c r="O2" s="62"/>
      <c r="P2" s="62"/>
      <c r="Q2" s="59"/>
      <c r="R2" s="62"/>
      <c r="S2" s="59">
        <f aca="true" t="shared" si="0" ref="S2:S32">IF(ISBLANK(R2),(IF(ISBLANK(Q2),"",Q2)),(IF(ISBLANK(R2),"",R2)))</f>
      </c>
      <c r="T2" s="59"/>
      <c r="U2" s="59">
        <f>IF(AND(ISBLANK(E2),ISBLANK(F2),ISBLANK(J2),ISBLANK(K2),ISBLANK(L2)),"",E2+F2+J2+K2+L2)</f>
      </c>
      <c r="V2" s="59">
        <f>IF(AND(ISBLANK(M2),ISBLANK(N2),ISBLANK(O2),ISBLANK(P2),ISBLANK(T2)),"",M2+N2+O2+P2+T2)</f>
      </c>
      <c r="W2" s="58">
        <f>IF(AND(OR(ISTEXT(I2),ISBLANK(I2)),OR(ISTEXT(S2),ISBLANK(S2)),OR(ISTEXT(U2),ISBLANK(U2)),OR(ISTEXT(V2),ISBLANK(V2))),"",N(I2)+N(S2)+N(U2)+N(V2))</f>
        <v>48</v>
      </c>
      <c r="X2" s="58"/>
      <c r="Y2" s="83"/>
      <c r="Z2" s="58">
        <f aca="true" t="shared" si="1" ref="Z2:Z32">IF(ISBLANK(Y2),(IF(ISBLANK(X2),"",X2)),(IF(ISBLANK(Y2),"",Y2)))</f>
      </c>
      <c r="AA2" s="63">
        <f>IF(AND(OR(ISTEXT(W2),ISBLANK(W2)),OR(ISTEXT(Z2),ISBLANK(Z2))),"",N(W2)+N(Z2))</f>
        <v>48</v>
      </c>
      <c r="AB2" s="56" t="str">
        <f>IF(ISBLANK(C2),"",IF(ISTEXT(AA2),"F",LOOKUP(AA2,Statistika!$S$3:$T$9)))</f>
        <v>F</v>
      </c>
    </row>
    <row r="3" spans="1:28" ht="12.75">
      <c r="A3" s="67" t="str">
        <f>Sheet1!A2</f>
        <v>5</v>
      </c>
      <c r="B3" s="67" t="str">
        <f>Sheet1!B2</f>
        <v>2017</v>
      </c>
      <c r="C3" s="67" t="str">
        <f>CONCATENATE(Sheet1!C2," ",Sheet1!D2)</f>
        <v>Jasna Suljević</v>
      </c>
      <c r="D3" s="57" t="str">
        <f aca="true" t="shared" si="2" ref="D3:D32">A3&amp;"/"&amp;B3</f>
        <v>5/2017</v>
      </c>
      <c r="E3" s="61"/>
      <c r="F3" s="59"/>
      <c r="G3" s="55">
        <v>48</v>
      </c>
      <c r="H3" s="55"/>
      <c r="I3" s="55">
        <f aca="true" t="shared" si="3" ref="I3:I32">IF(ISBLANK(H3),(IF(ISBLANK(G3),"",G3)),(IF(ISBLANK(H3),"",H3)))</f>
        <v>48</v>
      </c>
      <c r="J3" s="59"/>
      <c r="K3" s="59"/>
      <c r="L3" s="59"/>
      <c r="M3" s="59"/>
      <c r="N3" s="59"/>
      <c r="O3" s="62"/>
      <c r="P3" s="62"/>
      <c r="Q3" s="59"/>
      <c r="R3" s="62"/>
      <c r="S3" s="59">
        <f t="shared" si="0"/>
      </c>
      <c r="T3" s="59"/>
      <c r="U3" s="59">
        <f aca="true" t="shared" si="4" ref="U3:U32">IF(AND(ISBLANK(E3),ISBLANK(F3),ISBLANK(J3),ISBLANK(K3),ISBLANK(L3)),"",E3+F3+J3+K3+L3)</f>
      </c>
      <c r="V3" s="59">
        <f aca="true" t="shared" si="5" ref="V3:V32">IF(AND(ISBLANK(M3),ISBLANK(N3),ISBLANK(O3),ISBLANK(P3),ISBLANK(T3)),"",M3+N3+O3+P3+T3)</f>
      </c>
      <c r="W3" s="58">
        <f aca="true" t="shared" si="6" ref="W3:W32">IF(AND(OR(ISTEXT(I3),ISBLANK(I3)),OR(ISTEXT(S3),ISBLANK(S3)),OR(ISTEXT(U3),ISBLANK(U3)),OR(ISTEXT(V3),ISBLANK(V3))),"",N(I3)+N(S3)+N(U3)+N(V3))</f>
        <v>48</v>
      </c>
      <c r="X3" s="58"/>
      <c r="Y3" s="83"/>
      <c r="Z3" s="58">
        <f t="shared" si="1"/>
      </c>
      <c r="AA3" s="63">
        <f aca="true" t="shared" si="7" ref="AA3:AA32">IF(AND(OR(ISTEXT(W3),ISBLANK(W3)),OR(ISTEXT(Z3),ISBLANK(Z3))),"",N(W3)+N(Z3))</f>
        <v>48</v>
      </c>
      <c r="AB3" s="56" t="str">
        <f>IF(ISBLANK(C3),"",IF(ISTEXT(AA3),"F",LOOKUP(AA3,Statistika!$S$3:$T$9)))</f>
        <v>F</v>
      </c>
    </row>
    <row r="4" spans="1:28" ht="12.75">
      <c r="A4" s="67" t="str">
        <f>Sheet1!A3</f>
        <v>6</v>
      </c>
      <c r="B4" s="67" t="str">
        <f>Sheet1!B3</f>
        <v>2017</v>
      </c>
      <c r="C4" s="67" t="str">
        <f>CONCATENATE(Sheet1!C3," ",Sheet1!D3)</f>
        <v>Luka Petrović</v>
      </c>
      <c r="D4" s="57" t="str">
        <f t="shared" si="2"/>
        <v>6/2017</v>
      </c>
      <c r="E4" s="61"/>
      <c r="F4" s="59"/>
      <c r="G4" s="55"/>
      <c r="H4" s="55"/>
      <c r="I4" s="55">
        <f t="shared" si="3"/>
      </c>
      <c r="J4" s="59"/>
      <c r="K4" s="59"/>
      <c r="L4" s="59"/>
      <c r="M4" s="59"/>
      <c r="N4" s="59"/>
      <c r="O4" s="62"/>
      <c r="P4" s="62"/>
      <c r="Q4" s="59"/>
      <c r="R4" s="62"/>
      <c r="S4" s="59">
        <f t="shared" si="0"/>
      </c>
      <c r="T4" s="59"/>
      <c r="U4" s="59">
        <f t="shared" si="4"/>
      </c>
      <c r="V4" s="59">
        <f t="shared" si="5"/>
      </c>
      <c r="W4" s="58">
        <f t="shared" si="6"/>
      </c>
      <c r="X4" s="58"/>
      <c r="Y4" s="83"/>
      <c r="Z4" s="58">
        <f t="shared" si="1"/>
      </c>
      <c r="AA4" s="63">
        <f t="shared" si="7"/>
      </c>
      <c r="AB4" s="56" t="str">
        <f>IF(ISBLANK(C4),"",IF(ISTEXT(AA4),"F",LOOKUP(AA4,Statistika!$S$3:$T$9)))</f>
        <v>F</v>
      </c>
    </row>
    <row r="5" spans="1:28" ht="12.75">
      <c r="A5" s="67" t="str">
        <f>Sheet1!A4</f>
        <v>7</v>
      </c>
      <c r="B5" s="67" t="str">
        <f>Sheet1!B4</f>
        <v>2017</v>
      </c>
      <c r="C5" s="67" t="str">
        <f>CONCATENATE(Sheet1!C4," ",Sheet1!D4)</f>
        <v>Danilo Damjanović</v>
      </c>
      <c r="D5" s="57" t="str">
        <f t="shared" si="2"/>
        <v>7/2017</v>
      </c>
      <c r="E5" s="61"/>
      <c r="F5" s="59"/>
      <c r="G5" s="55">
        <v>45</v>
      </c>
      <c r="H5" s="55"/>
      <c r="I5" s="55">
        <f t="shared" si="3"/>
        <v>45</v>
      </c>
      <c r="J5" s="59"/>
      <c r="K5" s="59"/>
      <c r="L5" s="59"/>
      <c r="M5" s="59"/>
      <c r="N5" s="59"/>
      <c r="O5" s="62"/>
      <c r="P5" s="62"/>
      <c r="Q5" s="59"/>
      <c r="R5" s="58"/>
      <c r="S5" s="59">
        <f t="shared" si="0"/>
      </c>
      <c r="T5" s="59"/>
      <c r="U5" s="59">
        <f t="shared" si="4"/>
      </c>
      <c r="V5" s="59">
        <f t="shared" si="5"/>
      </c>
      <c r="W5" s="58">
        <f t="shared" si="6"/>
        <v>45</v>
      </c>
      <c r="X5" s="58"/>
      <c r="Y5" s="83"/>
      <c r="Z5" s="58">
        <f t="shared" si="1"/>
      </c>
      <c r="AA5" s="63">
        <f t="shared" si="7"/>
        <v>45</v>
      </c>
      <c r="AB5" s="56" t="str">
        <f>IF(ISBLANK(C5),"",IF(ISTEXT(AA5),"F",LOOKUP(AA5,Statistika!$S$3:$T$9)))</f>
        <v>F</v>
      </c>
    </row>
    <row r="6" spans="1:28" ht="12.75">
      <c r="A6" s="67" t="str">
        <f>Sheet1!A5</f>
        <v>8</v>
      </c>
      <c r="B6" s="67" t="str">
        <f>Sheet1!B5</f>
        <v>2017</v>
      </c>
      <c r="C6" s="67" t="str">
        <f>CONCATENATE(Sheet1!C5," ",Sheet1!D5)</f>
        <v>Dunja Vuković</v>
      </c>
      <c r="D6" s="57" t="str">
        <f t="shared" si="2"/>
        <v>8/2017</v>
      </c>
      <c r="E6" s="61"/>
      <c r="F6" s="59"/>
      <c r="G6" s="55">
        <v>48</v>
      </c>
      <c r="H6" s="55"/>
      <c r="I6" s="55">
        <f t="shared" si="3"/>
        <v>48</v>
      </c>
      <c r="J6" s="59"/>
      <c r="K6" s="59"/>
      <c r="L6" s="59"/>
      <c r="M6" s="59"/>
      <c r="N6" s="59"/>
      <c r="O6" s="62"/>
      <c r="P6" s="62"/>
      <c r="Q6" s="59"/>
      <c r="R6" s="58"/>
      <c r="S6" s="59">
        <f t="shared" si="0"/>
      </c>
      <c r="T6" s="59"/>
      <c r="U6" s="59">
        <f t="shared" si="4"/>
      </c>
      <c r="V6" s="59">
        <f t="shared" si="5"/>
      </c>
      <c r="W6" s="58">
        <f t="shared" si="6"/>
        <v>48</v>
      </c>
      <c r="X6" s="58"/>
      <c r="Y6" s="83"/>
      <c r="Z6" s="58">
        <f t="shared" si="1"/>
      </c>
      <c r="AA6" s="63">
        <f t="shared" si="7"/>
        <v>48</v>
      </c>
      <c r="AB6" s="56" t="str">
        <f>IF(ISBLANK(C6),"",IF(ISTEXT(AA6),"F",LOOKUP(AA6,Statistika!$S$3:$T$9)))</f>
        <v>F</v>
      </c>
    </row>
    <row r="7" spans="1:28" ht="12.75">
      <c r="A7" s="67" t="str">
        <f>Sheet1!A6</f>
        <v>9</v>
      </c>
      <c r="B7" s="67" t="str">
        <f>Sheet1!B6</f>
        <v>2017</v>
      </c>
      <c r="C7" s="67" t="str">
        <f>CONCATENATE(Sheet1!C6," ",Sheet1!D6)</f>
        <v>Katarina Kovačević</v>
      </c>
      <c r="D7" s="57" t="str">
        <f t="shared" si="2"/>
        <v>9/2017</v>
      </c>
      <c r="E7" s="61"/>
      <c r="F7" s="59"/>
      <c r="G7" s="55">
        <v>50</v>
      </c>
      <c r="H7" s="55"/>
      <c r="I7" s="55">
        <f t="shared" si="3"/>
        <v>50</v>
      </c>
      <c r="J7" s="59"/>
      <c r="K7" s="59"/>
      <c r="L7" s="59"/>
      <c r="M7" s="59"/>
      <c r="N7" s="59"/>
      <c r="O7" s="62"/>
      <c r="P7" s="62"/>
      <c r="Q7" s="59"/>
      <c r="R7" s="58"/>
      <c r="S7" s="59">
        <f t="shared" si="0"/>
      </c>
      <c r="T7" s="59"/>
      <c r="U7" s="59">
        <f t="shared" si="4"/>
      </c>
      <c r="V7" s="59">
        <f t="shared" si="5"/>
      </c>
      <c r="W7" s="58">
        <f t="shared" si="6"/>
        <v>50</v>
      </c>
      <c r="X7" s="58"/>
      <c r="Y7" s="83"/>
      <c r="Z7" s="58">
        <f t="shared" si="1"/>
      </c>
      <c r="AA7" s="63">
        <f t="shared" si="7"/>
        <v>50</v>
      </c>
      <c r="AB7" s="56" t="str">
        <f>IF(ISBLANK(C7),"",IF(ISTEXT(AA7),"F",LOOKUP(AA7,Statistika!$S$3:$T$9)))</f>
        <v>E</v>
      </c>
    </row>
    <row r="8" spans="1:28" ht="12.75">
      <c r="A8" s="67" t="str">
        <f>Sheet1!A7</f>
        <v>10</v>
      </c>
      <c r="B8" s="67" t="str">
        <f>Sheet1!B7</f>
        <v>2017</v>
      </c>
      <c r="C8" s="67" t="str">
        <f>CONCATENATE(Sheet1!C7," ",Sheet1!D7)</f>
        <v>Miljana Mladenović</v>
      </c>
      <c r="D8" s="57" t="str">
        <f t="shared" si="2"/>
        <v>10/2017</v>
      </c>
      <c r="E8" s="61"/>
      <c r="F8" s="59"/>
      <c r="G8" s="55">
        <v>50</v>
      </c>
      <c r="H8" s="55"/>
      <c r="I8" s="55">
        <f t="shared" si="3"/>
        <v>50</v>
      </c>
      <c r="J8" s="59"/>
      <c r="K8" s="59"/>
      <c r="L8" s="59"/>
      <c r="M8" s="59"/>
      <c r="N8" s="59"/>
      <c r="O8" s="62"/>
      <c r="P8" s="62"/>
      <c r="Q8" s="59"/>
      <c r="R8" s="58"/>
      <c r="S8" s="59">
        <f t="shared" si="0"/>
      </c>
      <c r="T8" s="59"/>
      <c r="U8" s="59">
        <f t="shared" si="4"/>
      </c>
      <c r="V8" s="59">
        <f t="shared" si="5"/>
      </c>
      <c r="W8" s="58">
        <f t="shared" si="6"/>
        <v>50</v>
      </c>
      <c r="X8" s="58"/>
      <c r="Y8" s="83"/>
      <c r="Z8" s="58">
        <f t="shared" si="1"/>
      </c>
      <c r="AA8" s="63">
        <f t="shared" si="7"/>
        <v>50</v>
      </c>
      <c r="AB8" s="56" t="str">
        <f>IF(ISBLANK(C8),"",IF(ISTEXT(AA8),"F",LOOKUP(AA8,Statistika!$S$3:$T$9)))</f>
        <v>E</v>
      </c>
    </row>
    <row r="9" spans="1:28" ht="12.75">
      <c r="A9" s="67" t="str">
        <f>Sheet1!A8</f>
        <v>12</v>
      </c>
      <c r="B9" s="67" t="str">
        <f>Sheet1!B8</f>
        <v>2017</v>
      </c>
      <c r="C9" s="67" t="str">
        <f>CONCATENATE(Sheet1!C8," ",Sheet1!D8)</f>
        <v>Ana Glavanović</v>
      </c>
      <c r="D9" s="57" t="str">
        <f t="shared" si="2"/>
        <v>12/2017</v>
      </c>
      <c r="E9" s="61"/>
      <c r="F9" s="59"/>
      <c r="G9" s="55">
        <v>50</v>
      </c>
      <c r="H9" s="55"/>
      <c r="I9" s="55">
        <f t="shared" si="3"/>
        <v>50</v>
      </c>
      <c r="J9" s="59"/>
      <c r="K9" s="59"/>
      <c r="L9" s="59"/>
      <c r="M9" s="59"/>
      <c r="N9" s="59"/>
      <c r="O9" s="62"/>
      <c r="P9" s="62"/>
      <c r="Q9" s="59"/>
      <c r="R9" s="58"/>
      <c r="S9" s="59">
        <f t="shared" si="0"/>
      </c>
      <c r="T9" s="59"/>
      <c r="U9" s="59">
        <f t="shared" si="4"/>
      </c>
      <c r="V9" s="59">
        <f t="shared" si="5"/>
      </c>
      <c r="W9" s="58">
        <f t="shared" si="6"/>
        <v>50</v>
      </c>
      <c r="X9" s="58"/>
      <c r="Y9" s="83"/>
      <c r="Z9" s="58">
        <f t="shared" si="1"/>
      </c>
      <c r="AA9" s="63">
        <f t="shared" si="7"/>
        <v>50</v>
      </c>
      <c r="AB9" s="56" t="str">
        <f>IF(ISBLANK(C9),"",IF(ISTEXT(AA9),"F",LOOKUP(AA9,Statistika!$S$3:$T$9)))</f>
        <v>E</v>
      </c>
    </row>
    <row r="10" spans="1:28" ht="12.75">
      <c r="A10" s="67" t="str">
        <f>Sheet1!A9</f>
        <v>13</v>
      </c>
      <c r="B10" s="67" t="str">
        <f>Sheet1!B9</f>
        <v>2017</v>
      </c>
      <c r="C10" s="67" t="str">
        <f>CONCATENATE(Sheet1!C9," ",Sheet1!D9)</f>
        <v>Bojana Milonjić</v>
      </c>
      <c r="D10" s="57" t="str">
        <f t="shared" si="2"/>
        <v>13/2017</v>
      </c>
      <c r="E10" s="61"/>
      <c r="F10" s="59"/>
      <c r="G10" s="55">
        <v>50</v>
      </c>
      <c r="H10" s="55"/>
      <c r="I10" s="55">
        <f t="shared" si="3"/>
        <v>50</v>
      </c>
      <c r="J10" s="59"/>
      <c r="K10" s="59"/>
      <c r="L10" s="59"/>
      <c r="M10" s="59"/>
      <c r="N10" s="59"/>
      <c r="O10" s="62"/>
      <c r="P10" s="62"/>
      <c r="Q10" s="59"/>
      <c r="R10" s="62"/>
      <c r="S10" s="59">
        <f t="shared" si="0"/>
      </c>
      <c r="T10" s="59"/>
      <c r="U10" s="59">
        <f t="shared" si="4"/>
      </c>
      <c r="V10" s="59">
        <f t="shared" si="5"/>
      </c>
      <c r="W10" s="58">
        <f t="shared" si="6"/>
        <v>50</v>
      </c>
      <c r="X10" s="58"/>
      <c r="Y10" s="83"/>
      <c r="Z10" s="58">
        <f t="shared" si="1"/>
      </c>
      <c r="AA10" s="63">
        <f t="shared" si="7"/>
        <v>50</v>
      </c>
      <c r="AB10" s="56" t="str">
        <f>IF(ISBLANK(C10),"",IF(ISTEXT(AA10),"F",LOOKUP(AA10,Statistika!$S$3:$T$9)))</f>
        <v>E</v>
      </c>
    </row>
    <row r="11" spans="1:28" ht="12.75">
      <c r="A11" s="67" t="str">
        <f>Sheet1!A10</f>
        <v>14</v>
      </c>
      <c r="B11" s="67" t="str">
        <f>Sheet1!B10</f>
        <v>2017</v>
      </c>
      <c r="C11" s="67" t="str">
        <f>CONCATENATE(Sheet1!C10," ",Sheet1!D10)</f>
        <v>Jovan Šćekić</v>
      </c>
      <c r="D11" s="57" t="str">
        <f t="shared" si="2"/>
        <v>14/2017</v>
      </c>
      <c r="E11" s="61"/>
      <c r="F11" s="59"/>
      <c r="G11" s="55">
        <v>48</v>
      </c>
      <c r="H11" s="55"/>
      <c r="I11" s="55">
        <f t="shared" si="3"/>
        <v>48</v>
      </c>
      <c r="J11" s="59"/>
      <c r="K11" s="59"/>
      <c r="L11" s="59"/>
      <c r="M11" s="59"/>
      <c r="N11" s="59"/>
      <c r="O11" s="62"/>
      <c r="P11" s="62"/>
      <c r="Q11" s="59"/>
      <c r="R11" s="58"/>
      <c r="S11" s="59">
        <f t="shared" si="0"/>
      </c>
      <c r="T11" s="59"/>
      <c r="U11" s="59">
        <f t="shared" si="4"/>
      </c>
      <c r="V11" s="59">
        <f t="shared" si="5"/>
      </c>
      <c r="W11" s="58">
        <f t="shared" si="6"/>
        <v>48</v>
      </c>
      <c r="X11" s="58"/>
      <c r="Y11" s="83"/>
      <c r="Z11" s="58">
        <f t="shared" si="1"/>
      </c>
      <c r="AA11" s="63">
        <f t="shared" si="7"/>
        <v>48</v>
      </c>
      <c r="AB11" s="56" t="str">
        <f>IF(ISBLANK(C11),"",IF(ISTEXT(AA11),"F",LOOKUP(AA11,Statistika!$S$3:$T$9)))</f>
        <v>F</v>
      </c>
    </row>
    <row r="12" spans="1:28" ht="12.75">
      <c r="A12" s="67" t="str">
        <f>Sheet1!A11</f>
        <v>15</v>
      </c>
      <c r="B12" s="67" t="str">
        <f>Sheet1!B11</f>
        <v>2017</v>
      </c>
      <c r="C12" s="67" t="str">
        <f>CONCATENATE(Sheet1!C11," ",Sheet1!D11)</f>
        <v>Aleksandra Manojlović</v>
      </c>
      <c r="D12" s="57" t="str">
        <f t="shared" si="2"/>
        <v>15/2017</v>
      </c>
      <c r="E12" s="61"/>
      <c r="F12" s="59"/>
      <c r="G12" s="55">
        <v>48</v>
      </c>
      <c r="H12" s="55"/>
      <c r="I12" s="55">
        <f t="shared" si="3"/>
        <v>48</v>
      </c>
      <c r="J12" s="59"/>
      <c r="K12" s="59"/>
      <c r="L12" s="59"/>
      <c r="M12" s="59"/>
      <c r="N12" s="59"/>
      <c r="O12" s="62"/>
      <c r="P12" s="62"/>
      <c r="Q12" s="59"/>
      <c r="R12" s="58"/>
      <c r="S12" s="59">
        <f t="shared" si="0"/>
      </c>
      <c r="T12" s="59"/>
      <c r="U12" s="59">
        <f t="shared" si="4"/>
      </c>
      <c r="V12" s="59">
        <f t="shared" si="5"/>
      </c>
      <c r="W12" s="58">
        <f t="shared" si="6"/>
        <v>48</v>
      </c>
      <c r="X12" s="58"/>
      <c r="Y12" s="83"/>
      <c r="Z12" s="58">
        <f t="shared" si="1"/>
      </c>
      <c r="AA12" s="63">
        <f t="shared" si="7"/>
        <v>48</v>
      </c>
      <c r="AB12" s="56" t="str">
        <f>IF(ISBLANK(C12),"",IF(ISTEXT(AA12),"F",LOOKUP(AA12,Statistika!$S$3:$T$9)))</f>
        <v>F</v>
      </c>
    </row>
    <row r="13" spans="1:28" ht="12.75">
      <c r="A13" s="67" t="str">
        <f>Sheet1!A12</f>
        <v>17</v>
      </c>
      <c r="B13" s="67" t="str">
        <f>Sheet1!B12</f>
        <v>2017</v>
      </c>
      <c r="C13" s="67" t="str">
        <f>CONCATENATE(Sheet1!C12," ",Sheet1!D12)</f>
        <v>Matija Mićunović</v>
      </c>
      <c r="D13" s="57" t="str">
        <f t="shared" si="2"/>
        <v>17/2017</v>
      </c>
      <c r="E13" s="61"/>
      <c r="F13" s="59"/>
      <c r="G13" s="55"/>
      <c r="H13" s="55"/>
      <c r="I13" s="55">
        <f t="shared" si="3"/>
      </c>
      <c r="J13" s="59"/>
      <c r="K13" s="59"/>
      <c r="L13" s="59"/>
      <c r="M13" s="59"/>
      <c r="N13" s="59"/>
      <c r="O13" s="62"/>
      <c r="P13" s="62"/>
      <c r="Q13" s="59"/>
      <c r="R13" s="58"/>
      <c r="S13" s="59">
        <f t="shared" si="0"/>
      </c>
      <c r="T13" s="59"/>
      <c r="U13" s="59">
        <f t="shared" si="4"/>
      </c>
      <c r="V13" s="59">
        <f t="shared" si="5"/>
      </c>
      <c r="W13" s="58">
        <f t="shared" si="6"/>
      </c>
      <c r="X13" s="58"/>
      <c r="Y13" s="83"/>
      <c r="Z13" s="58">
        <f t="shared" si="1"/>
      </c>
      <c r="AA13" s="63">
        <f t="shared" si="7"/>
      </c>
      <c r="AB13" s="56" t="str">
        <f>IF(ISBLANK(C13),"",IF(ISTEXT(AA13),"F",LOOKUP(AA13,Statistika!$S$3:$T$9)))</f>
        <v>F</v>
      </c>
    </row>
    <row r="14" spans="1:28" ht="12.75">
      <c r="A14" s="67" t="str">
        <f>Sheet1!A13</f>
        <v>22</v>
      </c>
      <c r="B14" s="67" t="str">
        <f>Sheet1!B13</f>
        <v>2017</v>
      </c>
      <c r="C14" s="67" t="str">
        <f>CONCATENATE(Sheet1!C13," ",Sheet1!D13)</f>
        <v>Milić Bakić</v>
      </c>
      <c r="D14" s="57" t="str">
        <f t="shared" si="2"/>
        <v>22/2017</v>
      </c>
      <c r="E14" s="61"/>
      <c r="F14" s="59"/>
      <c r="G14" s="55">
        <v>50</v>
      </c>
      <c r="H14" s="55"/>
      <c r="I14" s="55">
        <f t="shared" si="3"/>
        <v>50</v>
      </c>
      <c r="J14" s="59"/>
      <c r="K14" s="59"/>
      <c r="L14" s="59"/>
      <c r="M14" s="59"/>
      <c r="N14" s="59"/>
      <c r="O14" s="62"/>
      <c r="P14" s="62"/>
      <c r="Q14" s="59"/>
      <c r="R14" s="62"/>
      <c r="S14" s="59">
        <f t="shared" si="0"/>
      </c>
      <c r="T14" s="59"/>
      <c r="U14" s="59">
        <f t="shared" si="4"/>
      </c>
      <c r="V14" s="59">
        <f t="shared" si="5"/>
      </c>
      <c r="W14" s="58">
        <f t="shared" si="6"/>
        <v>50</v>
      </c>
      <c r="X14" s="58"/>
      <c r="Y14" s="83"/>
      <c r="Z14" s="58">
        <f t="shared" si="1"/>
      </c>
      <c r="AA14" s="63">
        <f t="shared" si="7"/>
        <v>50</v>
      </c>
      <c r="AB14" s="56" t="str">
        <f>IF(ISBLANK(C14),"",IF(ISTEXT(AA14),"F",LOOKUP(AA14,Statistika!$S$3:$T$9)))</f>
        <v>E</v>
      </c>
    </row>
    <row r="15" spans="1:28" ht="12.75">
      <c r="A15" s="67" t="str">
        <f>Sheet1!A14</f>
        <v>23</v>
      </c>
      <c r="B15" s="67" t="str">
        <f>Sheet1!B14</f>
        <v>2017</v>
      </c>
      <c r="C15" s="67" t="str">
        <f>CONCATENATE(Sheet1!C14," ",Sheet1!D14)</f>
        <v>Mićo Kontić</v>
      </c>
      <c r="D15" s="57" t="str">
        <f t="shared" si="2"/>
        <v>23/2017</v>
      </c>
      <c r="E15" s="61"/>
      <c r="F15" s="59"/>
      <c r="G15" s="66">
        <v>50</v>
      </c>
      <c r="H15" s="55"/>
      <c r="I15" s="55">
        <f t="shared" si="3"/>
        <v>50</v>
      </c>
      <c r="J15" s="59"/>
      <c r="K15" s="59"/>
      <c r="L15" s="59"/>
      <c r="M15" s="59"/>
      <c r="N15" s="59"/>
      <c r="O15" s="62"/>
      <c r="P15" s="62"/>
      <c r="Q15" s="59"/>
      <c r="R15" s="62"/>
      <c r="S15" s="59">
        <f t="shared" si="0"/>
      </c>
      <c r="T15" s="59"/>
      <c r="U15" s="59">
        <f t="shared" si="4"/>
      </c>
      <c r="V15" s="59">
        <f t="shared" si="5"/>
      </c>
      <c r="W15" s="58">
        <f t="shared" si="6"/>
        <v>50</v>
      </c>
      <c r="X15" s="58"/>
      <c r="Y15" s="83"/>
      <c r="Z15" s="58">
        <f t="shared" si="1"/>
      </c>
      <c r="AA15" s="63">
        <f t="shared" si="7"/>
        <v>50</v>
      </c>
      <c r="AB15" s="56" t="str">
        <f>IF(ISBLANK(C15),"",IF(ISTEXT(AA15),"F",LOOKUP(AA15,Statistika!$S$3:$T$9)))</f>
        <v>E</v>
      </c>
    </row>
    <row r="16" spans="1:28" ht="12.75">
      <c r="A16" s="67" t="str">
        <f>Sheet1!A15</f>
        <v>24</v>
      </c>
      <c r="B16" s="67" t="str">
        <f>Sheet1!B15</f>
        <v>2017</v>
      </c>
      <c r="C16" s="67" t="str">
        <f>CONCATENATE(Sheet1!C15," ",Sheet1!D15)</f>
        <v>Stanka Kenjić</v>
      </c>
      <c r="D16" s="57" t="str">
        <f t="shared" si="2"/>
        <v>24/2017</v>
      </c>
      <c r="E16" s="61"/>
      <c r="F16" s="59"/>
      <c r="G16" s="55">
        <v>45</v>
      </c>
      <c r="H16" s="55"/>
      <c r="I16" s="55">
        <f t="shared" si="3"/>
        <v>45</v>
      </c>
      <c r="J16" s="59"/>
      <c r="K16" s="59"/>
      <c r="L16" s="59"/>
      <c r="M16" s="59"/>
      <c r="N16" s="59"/>
      <c r="O16" s="62"/>
      <c r="P16" s="62"/>
      <c r="Q16" s="59"/>
      <c r="R16" s="58"/>
      <c r="S16" s="59">
        <f t="shared" si="0"/>
      </c>
      <c r="T16" s="59"/>
      <c r="U16" s="59">
        <f t="shared" si="4"/>
      </c>
      <c r="V16" s="59">
        <f t="shared" si="5"/>
      </c>
      <c r="W16" s="58">
        <f t="shared" si="6"/>
        <v>45</v>
      </c>
      <c r="X16" s="58"/>
      <c r="Y16" s="83"/>
      <c r="Z16" s="58">
        <f t="shared" si="1"/>
      </c>
      <c r="AA16" s="63">
        <f t="shared" si="7"/>
        <v>45</v>
      </c>
      <c r="AB16" s="56" t="str">
        <f>IF(ISBLANK(C16),"",IF(ISTEXT(AA16),"F",LOOKUP(AA16,Statistika!$S$3:$T$9)))</f>
        <v>F</v>
      </c>
    </row>
    <row r="17" spans="1:28" ht="12.75">
      <c r="A17" s="67" t="str">
        <f>Sheet1!A16</f>
        <v>27</v>
      </c>
      <c r="B17" s="67" t="str">
        <f>Sheet1!B16</f>
        <v>2017</v>
      </c>
      <c r="C17" s="67" t="str">
        <f>CONCATENATE(Sheet1!C16," ",Sheet1!D16)</f>
        <v>Milena Asanović</v>
      </c>
      <c r="D17" s="57" t="str">
        <f t="shared" si="2"/>
        <v>27/2017</v>
      </c>
      <c r="E17" s="61"/>
      <c r="F17" s="59"/>
      <c r="G17" s="55">
        <v>48</v>
      </c>
      <c r="H17" s="55"/>
      <c r="I17" s="55">
        <f t="shared" si="3"/>
        <v>48</v>
      </c>
      <c r="J17" s="59"/>
      <c r="K17" s="59"/>
      <c r="L17" s="59"/>
      <c r="M17" s="59"/>
      <c r="N17" s="59"/>
      <c r="O17" s="62"/>
      <c r="P17" s="62"/>
      <c r="Q17" s="59"/>
      <c r="R17" s="58"/>
      <c r="S17" s="59">
        <f t="shared" si="0"/>
      </c>
      <c r="T17" s="59"/>
      <c r="U17" s="59">
        <f t="shared" si="4"/>
      </c>
      <c r="V17" s="59">
        <f t="shared" si="5"/>
      </c>
      <c r="W17" s="58">
        <f t="shared" si="6"/>
        <v>48</v>
      </c>
      <c r="X17" s="58"/>
      <c r="Y17" s="83"/>
      <c r="Z17" s="58">
        <f t="shared" si="1"/>
      </c>
      <c r="AA17" s="63">
        <f t="shared" si="7"/>
        <v>48</v>
      </c>
      <c r="AB17" s="56" t="str">
        <f>IF(ISBLANK(C17),"",IF(ISTEXT(AA17),"F",LOOKUP(AA17,Statistika!$S$3:$T$9)))</f>
        <v>F</v>
      </c>
    </row>
    <row r="18" spans="1:28" ht="12.75">
      <c r="A18" s="67" t="str">
        <f>Sheet1!A17</f>
        <v>28</v>
      </c>
      <c r="B18" s="67" t="str">
        <f>Sheet1!B17</f>
        <v>2017</v>
      </c>
      <c r="C18" s="67" t="str">
        <f>CONCATENATE(Sheet1!C17," ",Sheet1!D17)</f>
        <v>Lazar Jovićević</v>
      </c>
      <c r="D18" s="57" t="str">
        <f t="shared" si="2"/>
        <v>28/2017</v>
      </c>
      <c r="E18" s="61"/>
      <c r="F18" s="59"/>
      <c r="G18" s="55">
        <v>47</v>
      </c>
      <c r="H18" s="55"/>
      <c r="I18" s="55">
        <f t="shared" si="3"/>
        <v>47</v>
      </c>
      <c r="J18" s="59"/>
      <c r="K18" s="59"/>
      <c r="L18" s="59"/>
      <c r="M18" s="59"/>
      <c r="N18" s="59"/>
      <c r="O18" s="62"/>
      <c r="P18" s="62"/>
      <c r="Q18" s="59"/>
      <c r="R18" s="62"/>
      <c r="S18" s="59">
        <f t="shared" si="0"/>
      </c>
      <c r="T18" s="59"/>
      <c r="U18" s="59">
        <f t="shared" si="4"/>
      </c>
      <c r="V18" s="59">
        <f t="shared" si="5"/>
      </c>
      <c r="W18" s="58">
        <f t="shared" si="6"/>
        <v>47</v>
      </c>
      <c r="X18" s="58"/>
      <c r="Y18" s="83"/>
      <c r="Z18" s="58">
        <f t="shared" si="1"/>
      </c>
      <c r="AA18" s="63">
        <f t="shared" si="7"/>
        <v>47</v>
      </c>
      <c r="AB18" s="56" t="str">
        <f>IF(ISBLANK(C18),"",IF(ISTEXT(AA18),"F",LOOKUP(AA18,Statistika!$S$3:$T$9)))</f>
        <v>F</v>
      </c>
    </row>
    <row r="19" spans="1:28" ht="12.75">
      <c r="A19" s="67" t="str">
        <f>Sheet1!A18</f>
        <v>29</v>
      </c>
      <c r="B19" s="67" t="str">
        <f>Sheet1!B18</f>
        <v>2017</v>
      </c>
      <c r="C19" s="67" t="str">
        <f>CONCATENATE(Sheet1!C18," ",Sheet1!D18)</f>
        <v>Marko Zajović</v>
      </c>
      <c r="D19" s="57" t="str">
        <f t="shared" si="2"/>
        <v>29/2017</v>
      </c>
      <c r="E19" s="61"/>
      <c r="F19" s="59"/>
      <c r="G19" s="55">
        <v>50</v>
      </c>
      <c r="H19" s="55"/>
      <c r="I19" s="55">
        <f t="shared" si="3"/>
        <v>50</v>
      </c>
      <c r="J19" s="59"/>
      <c r="K19" s="59"/>
      <c r="L19" s="59"/>
      <c r="M19" s="59"/>
      <c r="N19" s="59"/>
      <c r="O19" s="62"/>
      <c r="P19" s="62"/>
      <c r="Q19" s="59"/>
      <c r="R19" s="58"/>
      <c r="S19" s="59">
        <f t="shared" si="0"/>
      </c>
      <c r="T19" s="59"/>
      <c r="U19" s="59">
        <f t="shared" si="4"/>
      </c>
      <c r="V19" s="59">
        <f t="shared" si="5"/>
      </c>
      <c r="W19" s="58">
        <f t="shared" si="6"/>
        <v>50</v>
      </c>
      <c r="X19" s="58"/>
      <c r="Y19" s="83"/>
      <c r="Z19" s="58">
        <f t="shared" si="1"/>
      </c>
      <c r="AA19" s="63">
        <f t="shared" si="7"/>
        <v>50</v>
      </c>
      <c r="AB19" s="56" t="str">
        <f>IF(ISBLANK(C19),"",IF(ISTEXT(AA19),"F",LOOKUP(AA19,Statistika!$S$3:$T$9)))</f>
        <v>E</v>
      </c>
    </row>
    <row r="20" spans="1:28" ht="12.75">
      <c r="A20" s="67" t="str">
        <f>Sheet1!A19</f>
        <v>30</v>
      </c>
      <c r="B20" s="67" t="str">
        <f>Sheet1!B19</f>
        <v>2017</v>
      </c>
      <c r="C20" s="67" t="str">
        <f>CONCATENATE(Sheet1!C19," ",Sheet1!D19)</f>
        <v>Nikola Dubljević</v>
      </c>
      <c r="D20" s="57" t="str">
        <f t="shared" si="2"/>
        <v>30/2017</v>
      </c>
      <c r="E20" s="61"/>
      <c r="F20" s="59"/>
      <c r="G20" s="55">
        <v>47</v>
      </c>
      <c r="H20" s="55"/>
      <c r="I20" s="55">
        <f t="shared" si="3"/>
        <v>47</v>
      </c>
      <c r="J20" s="59"/>
      <c r="K20" s="59"/>
      <c r="L20" s="59"/>
      <c r="M20" s="59"/>
      <c r="N20" s="59"/>
      <c r="O20" s="62"/>
      <c r="P20" s="62"/>
      <c r="Q20" s="59"/>
      <c r="R20" s="58"/>
      <c r="S20" s="59">
        <f t="shared" si="0"/>
      </c>
      <c r="T20" s="59"/>
      <c r="U20" s="59">
        <f t="shared" si="4"/>
      </c>
      <c r="V20" s="59">
        <f t="shared" si="5"/>
      </c>
      <c r="W20" s="58">
        <f t="shared" si="6"/>
        <v>47</v>
      </c>
      <c r="X20" s="58"/>
      <c r="Y20" s="83"/>
      <c r="Z20" s="58">
        <f t="shared" si="1"/>
      </c>
      <c r="AA20" s="63">
        <f t="shared" si="7"/>
        <v>47</v>
      </c>
      <c r="AB20" s="56" t="str">
        <f>IF(ISBLANK(C20),"",IF(ISTEXT(AA20),"F",LOOKUP(AA20,Statistika!$S$3:$T$9)))</f>
        <v>F</v>
      </c>
    </row>
    <row r="21" spans="1:28" ht="12.75">
      <c r="A21" s="67" t="str">
        <f>Sheet1!A20</f>
        <v>31</v>
      </c>
      <c r="B21" s="67" t="str">
        <f>Sheet1!B20</f>
        <v>2017</v>
      </c>
      <c r="C21" s="67" t="str">
        <f>CONCATENATE(Sheet1!C20," ",Sheet1!D20)</f>
        <v>Žarko Delibašić</v>
      </c>
      <c r="D21" s="57" t="str">
        <f t="shared" si="2"/>
        <v>31/2017</v>
      </c>
      <c r="E21" s="61"/>
      <c r="F21" s="59"/>
      <c r="G21" s="55">
        <v>45</v>
      </c>
      <c r="H21" s="55"/>
      <c r="I21" s="55">
        <f t="shared" si="3"/>
        <v>45</v>
      </c>
      <c r="J21" s="59"/>
      <c r="K21" s="59"/>
      <c r="L21" s="59"/>
      <c r="M21" s="59"/>
      <c r="N21" s="59"/>
      <c r="O21" s="62"/>
      <c r="P21" s="62"/>
      <c r="Q21" s="59"/>
      <c r="R21" s="58"/>
      <c r="S21" s="59">
        <f t="shared" si="0"/>
      </c>
      <c r="T21" s="59"/>
      <c r="U21" s="59">
        <f t="shared" si="4"/>
      </c>
      <c r="V21" s="59">
        <f t="shared" si="5"/>
      </c>
      <c r="W21" s="58">
        <f t="shared" si="6"/>
        <v>45</v>
      </c>
      <c r="X21" s="58"/>
      <c r="Y21" s="83"/>
      <c r="Z21" s="58">
        <f t="shared" si="1"/>
      </c>
      <c r="AA21" s="63">
        <f t="shared" si="7"/>
        <v>45</v>
      </c>
      <c r="AB21" s="56" t="str">
        <f>IF(ISBLANK(C21),"",IF(ISTEXT(AA21),"F",LOOKUP(AA21,Statistika!$S$3:$T$9)))</f>
        <v>F</v>
      </c>
    </row>
    <row r="22" spans="1:28" ht="12.75">
      <c r="A22" s="67" t="str">
        <f>Sheet1!A21</f>
        <v>32</v>
      </c>
      <c r="B22" s="67" t="str">
        <f>Sheet1!B21</f>
        <v>2017</v>
      </c>
      <c r="C22" s="67" t="str">
        <f>CONCATENATE(Sheet1!C21," ",Sheet1!D21)</f>
        <v>Rade Kalinić</v>
      </c>
      <c r="D22" s="57" t="str">
        <f t="shared" si="2"/>
        <v>32/2017</v>
      </c>
      <c r="E22" s="61"/>
      <c r="F22" s="59"/>
      <c r="G22" s="55">
        <v>45</v>
      </c>
      <c r="H22" s="55"/>
      <c r="I22" s="55">
        <f t="shared" si="3"/>
        <v>45</v>
      </c>
      <c r="J22" s="59"/>
      <c r="K22" s="59"/>
      <c r="L22" s="59"/>
      <c r="M22" s="59"/>
      <c r="N22" s="59"/>
      <c r="O22" s="62"/>
      <c r="P22" s="62"/>
      <c r="Q22" s="59"/>
      <c r="R22" s="58"/>
      <c r="S22" s="59">
        <f t="shared" si="0"/>
      </c>
      <c r="T22" s="59"/>
      <c r="U22" s="59">
        <f t="shared" si="4"/>
      </c>
      <c r="V22" s="59">
        <f t="shared" si="5"/>
      </c>
      <c r="W22" s="58">
        <f t="shared" si="6"/>
        <v>45</v>
      </c>
      <c r="X22" s="58"/>
      <c r="Y22" s="83"/>
      <c r="Z22" s="58">
        <f t="shared" si="1"/>
      </c>
      <c r="AA22" s="63">
        <f t="shared" si="7"/>
        <v>45</v>
      </c>
      <c r="AB22" s="56" t="str">
        <f>IF(ISBLANK(C22),"",IF(ISTEXT(AA22),"F",LOOKUP(AA22,Statistika!$S$3:$T$9)))</f>
        <v>F</v>
      </c>
    </row>
    <row r="23" spans="1:28" ht="12.75">
      <c r="A23" s="67" t="str">
        <f>Sheet1!A22</f>
        <v>34</v>
      </c>
      <c r="B23" s="67" t="str">
        <f>Sheet1!B22</f>
        <v>2017</v>
      </c>
      <c r="C23" s="67" t="str">
        <f>CONCATENATE(Sheet1!C22," ",Sheet1!D22)</f>
        <v>Luka Glušica</v>
      </c>
      <c r="D23" s="57" t="str">
        <f t="shared" si="2"/>
        <v>34/2017</v>
      </c>
      <c r="E23" s="61"/>
      <c r="F23" s="59"/>
      <c r="G23" s="55">
        <v>45</v>
      </c>
      <c r="H23" s="55"/>
      <c r="I23" s="55">
        <f t="shared" si="3"/>
        <v>45</v>
      </c>
      <c r="J23" s="59"/>
      <c r="K23" s="59"/>
      <c r="L23" s="59"/>
      <c r="M23" s="59"/>
      <c r="N23" s="59"/>
      <c r="O23" s="62"/>
      <c r="P23" s="62"/>
      <c r="Q23" s="59"/>
      <c r="R23" s="58"/>
      <c r="S23" s="59">
        <f t="shared" si="0"/>
      </c>
      <c r="T23" s="59"/>
      <c r="U23" s="59">
        <f t="shared" si="4"/>
      </c>
      <c r="V23" s="59">
        <f t="shared" si="5"/>
      </c>
      <c r="W23" s="58">
        <f t="shared" si="6"/>
        <v>45</v>
      </c>
      <c r="X23" s="58"/>
      <c r="Y23" s="83"/>
      <c r="Z23" s="58">
        <f t="shared" si="1"/>
      </c>
      <c r="AA23" s="63">
        <f t="shared" si="7"/>
        <v>45</v>
      </c>
      <c r="AB23" s="56" t="str">
        <f>IF(ISBLANK(C23),"",IF(ISTEXT(AA23),"F",LOOKUP(AA23,Statistika!$S$3:$T$9)))</f>
        <v>F</v>
      </c>
    </row>
    <row r="24" spans="1:28" ht="12.75">
      <c r="A24" s="67" t="str">
        <f>Sheet1!A23</f>
        <v>35</v>
      </c>
      <c r="B24" s="67" t="str">
        <f>Sheet1!B23</f>
        <v>2017</v>
      </c>
      <c r="C24" s="67" t="str">
        <f>CONCATENATE(Sheet1!C23," ",Sheet1!D23)</f>
        <v>Nataša Stevović</v>
      </c>
      <c r="D24" s="57" t="str">
        <f t="shared" si="2"/>
        <v>35/2017</v>
      </c>
      <c r="E24" s="61"/>
      <c r="F24" s="59"/>
      <c r="G24" s="55">
        <v>46</v>
      </c>
      <c r="H24" s="55"/>
      <c r="I24" s="55">
        <f t="shared" si="3"/>
        <v>46</v>
      </c>
      <c r="J24" s="59"/>
      <c r="K24" s="59"/>
      <c r="L24" s="59"/>
      <c r="M24" s="59"/>
      <c r="N24" s="59"/>
      <c r="O24" s="62"/>
      <c r="P24" s="62"/>
      <c r="Q24" s="59"/>
      <c r="R24" s="58"/>
      <c r="S24" s="59">
        <f t="shared" si="0"/>
      </c>
      <c r="T24" s="59"/>
      <c r="U24" s="59">
        <f t="shared" si="4"/>
      </c>
      <c r="V24" s="59">
        <f t="shared" si="5"/>
      </c>
      <c r="W24" s="58">
        <f t="shared" si="6"/>
        <v>46</v>
      </c>
      <c r="X24" s="58"/>
      <c r="Y24" s="83"/>
      <c r="Z24" s="58">
        <f t="shared" si="1"/>
      </c>
      <c r="AA24" s="63">
        <f t="shared" si="7"/>
        <v>46</v>
      </c>
      <c r="AB24" s="56" t="str">
        <f>IF(ISBLANK(C24),"",IF(ISTEXT(AA24),"F",LOOKUP(AA24,Statistika!$S$3:$T$9)))</f>
        <v>F</v>
      </c>
    </row>
    <row r="25" spans="1:28" ht="12.75">
      <c r="A25" s="67" t="str">
        <f>Sheet1!A24</f>
        <v>36</v>
      </c>
      <c r="B25" s="67" t="str">
        <f>Sheet1!B24</f>
        <v>2017</v>
      </c>
      <c r="C25" s="67" t="str">
        <f>CONCATENATE(Sheet1!C24," ",Sheet1!D24)</f>
        <v>Miloš Abramović</v>
      </c>
      <c r="D25" s="57" t="str">
        <f t="shared" si="2"/>
        <v>36/2017</v>
      </c>
      <c r="E25" s="61"/>
      <c r="F25" s="59"/>
      <c r="G25" s="55">
        <v>45</v>
      </c>
      <c r="H25" s="55"/>
      <c r="I25" s="55">
        <f t="shared" si="3"/>
        <v>45</v>
      </c>
      <c r="J25" s="59"/>
      <c r="K25" s="59"/>
      <c r="L25" s="59"/>
      <c r="M25" s="59"/>
      <c r="N25" s="59"/>
      <c r="O25" s="62"/>
      <c r="P25" s="62"/>
      <c r="Q25" s="59"/>
      <c r="R25" s="58"/>
      <c r="S25" s="59">
        <f t="shared" si="0"/>
      </c>
      <c r="T25" s="59"/>
      <c r="U25" s="59">
        <f t="shared" si="4"/>
      </c>
      <c r="V25" s="59">
        <f t="shared" si="5"/>
      </c>
      <c r="W25" s="58">
        <f t="shared" si="6"/>
        <v>45</v>
      </c>
      <c r="X25" s="58"/>
      <c r="Y25" s="83"/>
      <c r="Z25" s="58">
        <f t="shared" si="1"/>
      </c>
      <c r="AA25" s="63">
        <f t="shared" si="7"/>
        <v>45</v>
      </c>
      <c r="AB25" s="56" t="str">
        <f>IF(ISBLANK(C25),"",IF(ISTEXT(AA25),"F",LOOKUP(AA25,Statistika!$S$3:$T$9)))</f>
        <v>F</v>
      </c>
    </row>
    <row r="26" spans="1:28" ht="12.75">
      <c r="A26" s="67" t="str">
        <f>Sheet1!A25</f>
        <v>37</v>
      </c>
      <c r="B26" s="67" t="str">
        <f>Sheet1!B25</f>
        <v>2017</v>
      </c>
      <c r="C26" s="67" t="str">
        <f>CONCATENATE(Sheet1!C25," ",Sheet1!D25)</f>
        <v>Mihailo Minić</v>
      </c>
      <c r="D26" s="57" t="str">
        <f t="shared" si="2"/>
        <v>37/2017</v>
      </c>
      <c r="E26" s="61"/>
      <c r="F26" s="59"/>
      <c r="G26" s="55">
        <v>50</v>
      </c>
      <c r="H26" s="55"/>
      <c r="I26" s="55">
        <f t="shared" si="3"/>
        <v>50</v>
      </c>
      <c r="J26" s="59"/>
      <c r="K26" s="59"/>
      <c r="L26" s="59"/>
      <c r="M26" s="59"/>
      <c r="N26" s="59"/>
      <c r="O26" s="62"/>
      <c r="P26" s="62"/>
      <c r="Q26" s="59"/>
      <c r="R26" s="58"/>
      <c r="S26" s="59">
        <f t="shared" si="0"/>
      </c>
      <c r="T26" s="59"/>
      <c r="U26" s="59">
        <f t="shared" si="4"/>
      </c>
      <c r="V26" s="59">
        <f t="shared" si="5"/>
      </c>
      <c r="W26" s="58">
        <f t="shared" si="6"/>
        <v>50</v>
      </c>
      <c r="X26" s="58"/>
      <c r="Y26" s="83"/>
      <c r="Z26" s="58">
        <f t="shared" si="1"/>
      </c>
      <c r="AA26" s="63">
        <f t="shared" si="7"/>
        <v>50</v>
      </c>
      <c r="AB26" s="56" t="str">
        <f>IF(ISBLANK(C26),"",IF(ISTEXT(AA26),"F",LOOKUP(AA26,Statistika!$S$3:$T$9)))</f>
        <v>E</v>
      </c>
    </row>
    <row r="27" spans="1:28" ht="12.75">
      <c r="A27" s="67" t="str">
        <f>Sheet1!A26</f>
        <v>40</v>
      </c>
      <c r="B27" s="67" t="str">
        <f>Sheet1!B26</f>
        <v>2017</v>
      </c>
      <c r="C27" s="67" t="str">
        <f>CONCATENATE(Sheet1!C26," ",Sheet1!D26)</f>
        <v>Ivana Mićković</v>
      </c>
      <c r="D27" s="57" t="str">
        <f t="shared" si="2"/>
        <v>40/2017</v>
      </c>
      <c r="E27" s="61"/>
      <c r="F27" s="59"/>
      <c r="G27" s="55">
        <v>48</v>
      </c>
      <c r="H27" s="55"/>
      <c r="I27" s="55">
        <f t="shared" si="3"/>
        <v>48</v>
      </c>
      <c r="J27" s="59"/>
      <c r="K27" s="59"/>
      <c r="L27" s="59"/>
      <c r="M27" s="59"/>
      <c r="N27" s="59"/>
      <c r="O27" s="62"/>
      <c r="P27" s="62"/>
      <c r="Q27" s="59"/>
      <c r="R27" s="58"/>
      <c r="S27" s="59">
        <f t="shared" si="0"/>
      </c>
      <c r="T27" s="59"/>
      <c r="U27" s="59">
        <f t="shared" si="4"/>
      </c>
      <c r="V27" s="59">
        <f t="shared" si="5"/>
      </c>
      <c r="W27" s="58">
        <f t="shared" si="6"/>
        <v>48</v>
      </c>
      <c r="X27" s="58"/>
      <c r="Y27" s="83"/>
      <c r="Z27" s="58">
        <f t="shared" si="1"/>
      </c>
      <c r="AA27" s="63">
        <f t="shared" si="7"/>
        <v>48</v>
      </c>
      <c r="AB27" s="56" t="str">
        <f>IF(ISBLANK(C27),"",IF(ISTEXT(AA27),"F",LOOKUP(AA27,Statistika!$S$3:$T$9)))</f>
        <v>F</v>
      </c>
    </row>
    <row r="28" spans="1:28" ht="12.75">
      <c r="A28" s="67" t="str">
        <f>Sheet1!A27</f>
        <v>41</v>
      </c>
      <c r="B28" s="67" t="str">
        <f>Sheet1!B27</f>
        <v>2017</v>
      </c>
      <c r="C28" s="67" t="str">
        <f>CONCATENATE(Sheet1!C27," ",Sheet1!D27)</f>
        <v>Jovana Ružić</v>
      </c>
      <c r="D28" s="57" t="str">
        <f t="shared" si="2"/>
        <v>41/2017</v>
      </c>
      <c r="E28" s="61"/>
      <c r="F28" s="59"/>
      <c r="G28" s="55">
        <v>45</v>
      </c>
      <c r="H28" s="55"/>
      <c r="I28" s="55">
        <f t="shared" si="3"/>
        <v>45</v>
      </c>
      <c r="J28" s="59"/>
      <c r="K28" s="59"/>
      <c r="L28" s="59"/>
      <c r="M28" s="59"/>
      <c r="N28" s="59"/>
      <c r="O28" s="62"/>
      <c r="P28" s="62"/>
      <c r="Q28" s="59"/>
      <c r="R28" s="58"/>
      <c r="S28" s="59">
        <f t="shared" si="0"/>
      </c>
      <c r="T28" s="59"/>
      <c r="U28" s="59">
        <f t="shared" si="4"/>
      </c>
      <c r="V28" s="59">
        <f t="shared" si="5"/>
      </c>
      <c r="W28" s="58">
        <f t="shared" si="6"/>
        <v>45</v>
      </c>
      <c r="X28" s="58"/>
      <c r="Y28" s="83"/>
      <c r="Z28" s="58">
        <f t="shared" si="1"/>
      </c>
      <c r="AA28" s="63">
        <f t="shared" si="7"/>
        <v>45</v>
      </c>
      <c r="AB28" s="56" t="str">
        <f>IF(ISBLANK(C28),"",IF(ISTEXT(AA28),"F",LOOKUP(AA28,Statistika!$S$3:$T$9)))</f>
        <v>F</v>
      </c>
    </row>
    <row r="29" spans="1:28" ht="12.75">
      <c r="A29" s="67" t="str">
        <f>Sheet1!A28</f>
        <v>42</v>
      </c>
      <c r="B29" s="67" t="str">
        <f>Sheet1!B28</f>
        <v>2017</v>
      </c>
      <c r="C29" s="67" t="str">
        <f>CONCATENATE(Sheet1!C28," ",Sheet1!D28)</f>
        <v>Maja Rašković</v>
      </c>
      <c r="D29" s="57" t="str">
        <f t="shared" si="2"/>
        <v>42/2017</v>
      </c>
      <c r="E29" s="61"/>
      <c r="F29" s="59"/>
      <c r="G29" s="55">
        <v>50</v>
      </c>
      <c r="H29" s="55"/>
      <c r="I29" s="55">
        <f t="shared" si="3"/>
        <v>50</v>
      </c>
      <c r="J29" s="59"/>
      <c r="K29" s="59"/>
      <c r="L29" s="59"/>
      <c r="M29" s="59"/>
      <c r="N29" s="59"/>
      <c r="O29" s="62"/>
      <c r="P29" s="62"/>
      <c r="Q29" s="59"/>
      <c r="R29" s="58"/>
      <c r="S29" s="59">
        <f t="shared" si="0"/>
      </c>
      <c r="T29" s="59"/>
      <c r="U29" s="59">
        <f t="shared" si="4"/>
      </c>
      <c r="V29" s="59">
        <f t="shared" si="5"/>
      </c>
      <c r="W29" s="58">
        <f t="shared" si="6"/>
        <v>50</v>
      </c>
      <c r="X29" s="58"/>
      <c r="Y29" s="83"/>
      <c r="Z29" s="58">
        <f t="shared" si="1"/>
      </c>
      <c r="AA29" s="63">
        <f t="shared" si="7"/>
        <v>50</v>
      </c>
      <c r="AB29" s="56" t="str">
        <f>IF(ISBLANK(C29),"",IF(ISTEXT(AA29),"F",LOOKUP(AA29,Statistika!$S$3:$T$9)))</f>
        <v>E</v>
      </c>
    </row>
    <row r="30" spans="1:28" ht="12.75">
      <c r="A30" s="67" t="str">
        <f>Sheet1!A29</f>
        <v>43</v>
      </c>
      <c r="B30" s="67" t="str">
        <f>Sheet1!B29</f>
        <v>2017</v>
      </c>
      <c r="C30" s="67" t="str">
        <f>CONCATENATE(Sheet1!C29," ",Sheet1!D29)</f>
        <v>Ajla Ciriković</v>
      </c>
      <c r="D30" s="57" t="str">
        <f t="shared" si="2"/>
        <v>43/2017</v>
      </c>
      <c r="E30" s="61"/>
      <c r="F30" s="59"/>
      <c r="G30" s="55">
        <v>48</v>
      </c>
      <c r="H30" s="55"/>
      <c r="I30" s="55">
        <f t="shared" si="3"/>
        <v>48</v>
      </c>
      <c r="J30" s="59"/>
      <c r="K30" s="59"/>
      <c r="L30" s="59"/>
      <c r="M30" s="59"/>
      <c r="N30" s="59"/>
      <c r="O30" s="62"/>
      <c r="P30" s="62"/>
      <c r="Q30" s="59"/>
      <c r="R30" s="58"/>
      <c r="S30" s="59">
        <f t="shared" si="0"/>
      </c>
      <c r="T30" s="59"/>
      <c r="U30" s="59">
        <f t="shared" si="4"/>
      </c>
      <c r="V30" s="59">
        <f t="shared" si="5"/>
      </c>
      <c r="W30" s="58">
        <f t="shared" si="6"/>
        <v>48</v>
      </c>
      <c r="X30" s="58"/>
      <c r="Y30" s="83"/>
      <c r="Z30" s="58">
        <f t="shared" si="1"/>
      </c>
      <c r="AA30" s="63">
        <f t="shared" si="7"/>
        <v>48</v>
      </c>
      <c r="AB30" s="56" t="str">
        <f>IF(ISBLANK(C30),"",IF(ISTEXT(AA30),"F",LOOKUP(AA30,Statistika!$S$3:$T$9)))</f>
        <v>F</v>
      </c>
    </row>
    <row r="31" spans="1:28" ht="12.75">
      <c r="A31" s="67" t="str">
        <f>Sheet1!A30</f>
        <v>48</v>
      </c>
      <c r="B31" s="67" t="str">
        <f>Sheet1!B30</f>
        <v>2017</v>
      </c>
      <c r="C31" s="67" t="str">
        <f>CONCATENATE(Sheet1!C30," ",Sheet1!D30)</f>
        <v>Luka Tomović</v>
      </c>
      <c r="D31" s="57" t="str">
        <f t="shared" si="2"/>
        <v>48/2017</v>
      </c>
      <c r="E31" s="61"/>
      <c r="F31" s="59"/>
      <c r="G31" s="55">
        <v>47</v>
      </c>
      <c r="H31" s="55"/>
      <c r="I31" s="55">
        <f t="shared" si="3"/>
        <v>47</v>
      </c>
      <c r="J31" s="59"/>
      <c r="K31" s="59"/>
      <c r="L31" s="59"/>
      <c r="M31" s="59"/>
      <c r="N31" s="59"/>
      <c r="O31" s="62"/>
      <c r="P31" s="62"/>
      <c r="Q31" s="59"/>
      <c r="R31" s="58"/>
      <c r="S31" s="59">
        <f t="shared" si="0"/>
      </c>
      <c r="T31" s="59"/>
      <c r="U31" s="59">
        <f t="shared" si="4"/>
      </c>
      <c r="V31" s="59">
        <f t="shared" si="5"/>
      </c>
      <c r="W31" s="58">
        <f t="shared" si="6"/>
        <v>47</v>
      </c>
      <c r="X31" s="58"/>
      <c r="Y31" s="83"/>
      <c r="Z31" s="58">
        <f t="shared" si="1"/>
      </c>
      <c r="AA31" s="63">
        <f t="shared" si="7"/>
        <v>47</v>
      </c>
      <c r="AB31" s="56" t="str">
        <f>IF(ISBLANK(C31),"",IF(ISTEXT(AA31),"F",LOOKUP(AA31,Statistika!$S$3:$T$9)))</f>
        <v>F</v>
      </c>
    </row>
    <row r="32" spans="1:28" ht="12.75">
      <c r="A32" s="67" t="str">
        <f>Sheet1!A31</f>
        <v>49</v>
      </c>
      <c r="B32" s="67" t="str">
        <f>Sheet1!B31</f>
        <v>2017</v>
      </c>
      <c r="C32" s="67" t="str">
        <f>CONCATENATE(Sheet1!C31," ",Sheet1!D31)</f>
        <v>Aleksa Ilić</v>
      </c>
      <c r="D32" s="57" t="str">
        <f t="shared" si="2"/>
        <v>49/2017</v>
      </c>
      <c r="E32" s="61"/>
      <c r="F32" s="59"/>
      <c r="G32" s="55">
        <v>48</v>
      </c>
      <c r="H32" s="55"/>
      <c r="I32" s="55">
        <f t="shared" si="3"/>
        <v>48</v>
      </c>
      <c r="J32" s="59"/>
      <c r="K32" s="59"/>
      <c r="L32" s="59"/>
      <c r="M32" s="59"/>
      <c r="N32" s="59"/>
      <c r="O32" s="62"/>
      <c r="P32" s="62"/>
      <c r="Q32" s="59"/>
      <c r="R32" s="58"/>
      <c r="S32" s="59">
        <f t="shared" si="0"/>
      </c>
      <c r="T32" s="59"/>
      <c r="U32" s="59">
        <f t="shared" si="4"/>
      </c>
      <c r="V32" s="59">
        <f t="shared" si="5"/>
      </c>
      <c r="W32" s="58">
        <f t="shared" si="6"/>
        <v>48</v>
      </c>
      <c r="X32" s="58"/>
      <c r="Y32" s="83"/>
      <c r="Z32" s="58">
        <f t="shared" si="1"/>
      </c>
      <c r="AA32" s="63">
        <f t="shared" si="7"/>
        <v>48</v>
      </c>
      <c r="AB32" s="56" t="str">
        <f>IF(ISBLANK(C32),"",IF(ISTEXT(AA32),"F",LOOKUP(AA32,Statistika!$S$3:$T$9)))</f>
        <v>F</v>
      </c>
    </row>
    <row r="33" spans="1:28" ht="12.75">
      <c r="A33" s="67"/>
      <c r="B33" s="67"/>
      <c r="C33" s="67"/>
      <c r="D33" s="57"/>
      <c r="E33" s="61"/>
      <c r="F33" s="59"/>
      <c r="G33" s="55"/>
      <c r="H33" s="55"/>
      <c r="I33" s="55"/>
      <c r="J33" s="59"/>
      <c r="K33" s="59"/>
      <c r="L33" s="59"/>
      <c r="M33" s="59"/>
      <c r="N33" s="59"/>
      <c r="O33" s="62"/>
      <c r="P33" s="62"/>
      <c r="Q33" s="59"/>
      <c r="R33" s="58"/>
      <c r="S33" s="59"/>
      <c r="T33" s="59"/>
      <c r="U33" s="59"/>
      <c r="V33" s="59"/>
      <c r="W33" s="58"/>
      <c r="X33" s="58"/>
      <c r="Y33" s="83"/>
      <c r="Z33" s="58"/>
      <c r="AA33" s="63"/>
      <c r="AB33" s="56"/>
    </row>
    <row r="34" spans="1:28" ht="12.75">
      <c r="A34" s="67"/>
      <c r="B34" s="67"/>
      <c r="C34" s="67"/>
      <c r="D34" s="57"/>
      <c r="E34" s="61"/>
      <c r="F34" s="59"/>
      <c r="G34" s="55"/>
      <c r="H34" s="55"/>
      <c r="I34" s="55"/>
      <c r="J34" s="59"/>
      <c r="K34" s="59"/>
      <c r="L34" s="59"/>
      <c r="M34" s="59"/>
      <c r="N34" s="59"/>
      <c r="O34" s="62"/>
      <c r="P34" s="62"/>
      <c r="Q34" s="59"/>
      <c r="R34" s="58"/>
      <c r="S34" s="59"/>
      <c r="T34" s="59"/>
      <c r="U34" s="59"/>
      <c r="V34" s="59"/>
      <c r="W34" s="58"/>
      <c r="X34" s="58"/>
      <c r="Y34" s="83"/>
      <c r="Z34" s="58"/>
      <c r="AA34" s="63"/>
      <c r="AB34" s="56"/>
    </row>
    <row r="35" spans="1:28" ht="12.75">
      <c r="A35" s="67"/>
      <c r="B35" s="67"/>
      <c r="C35" s="67"/>
      <c r="D35" s="57"/>
      <c r="E35" s="61"/>
      <c r="F35" s="59"/>
      <c r="G35" s="55"/>
      <c r="H35" s="55"/>
      <c r="I35" s="55"/>
      <c r="J35" s="59"/>
      <c r="K35" s="59"/>
      <c r="L35" s="59"/>
      <c r="M35" s="59"/>
      <c r="N35" s="59"/>
      <c r="O35" s="62"/>
      <c r="P35" s="62"/>
      <c r="Q35" s="59"/>
      <c r="R35" s="58"/>
      <c r="S35" s="59"/>
      <c r="T35" s="59"/>
      <c r="U35" s="59"/>
      <c r="V35" s="59"/>
      <c r="W35" s="58"/>
      <c r="X35" s="58"/>
      <c r="Y35" s="83"/>
      <c r="Z35" s="58"/>
      <c r="AA35" s="63"/>
      <c r="AB35" s="56"/>
    </row>
    <row r="36" spans="1:28" ht="12.75">
      <c r="A36" s="67"/>
      <c r="B36" s="67"/>
      <c r="C36" s="67"/>
      <c r="D36" s="57"/>
      <c r="E36" s="61"/>
      <c r="F36" s="59"/>
      <c r="G36" s="55"/>
      <c r="H36" s="55"/>
      <c r="I36" s="55"/>
      <c r="J36" s="59"/>
      <c r="K36" s="59"/>
      <c r="L36" s="59"/>
      <c r="M36" s="59"/>
      <c r="N36" s="59"/>
      <c r="O36" s="62"/>
      <c r="P36" s="62"/>
      <c r="Q36" s="59"/>
      <c r="R36" s="58"/>
      <c r="S36" s="59"/>
      <c r="T36" s="59"/>
      <c r="U36" s="59"/>
      <c r="V36" s="59"/>
      <c r="W36" s="58"/>
      <c r="X36" s="58"/>
      <c r="Y36" s="83"/>
      <c r="Z36" s="58"/>
      <c r="AA36" s="63"/>
      <c r="AB36" s="56"/>
    </row>
    <row r="37" spans="1:28" ht="12.75">
      <c r="A37" s="67"/>
      <c r="B37" s="67"/>
      <c r="C37" s="67"/>
      <c r="D37" s="57"/>
      <c r="E37" s="61"/>
      <c r="F37" s="59"/>
      <c r="G37" s="55"/>
      <c r="H37" s="55"/>
      <c r="I37" s="55"/>
      <c r="J37" s="59"/>
      <c r="K37" s="59"/>
      <c r="L37" s="59"/>
      <c r="M37" s="59"/>
      <c r="N37" s="59"/>
      <c r="O37" s="62"/>
      <c r="P37" s="62"/>
      <c r="Q37" s="59"/>
      <c r="R37" s="58"/>
      <c r="S37" s="59"/>
      <c r="T37" s="59"/>
      <c r="U37" s="59"/>
      <c r="V37" s="59"/>
      <c r="W37" s="58"/>
      <c r="X37" s="58"/>
      <c r="Y37" s="83"/>
      <c r="Z37" s="58"/>
      <c r="AA37" s="63"/>
      <c r="AB37" s="56"/>
    </row>
    <row r="38" spans="1:28" ht="12.75">
      <c r="A38" s="67"/>
      <c r="B38" s="67"/>
      <c r="C38" s="67"/>
      <c r="D38" s="57"/>
      <c r="E38" s="61"/>
      <c r="F38" s="59"/>
      <c r="G38" s="55"/>
      <c r="H38" s="55"/>
      <c r="I38" s="55"/>
      <c r="J38" s="59"/>
      <c r="K38" s="59"/>
      <c r="L38" s="59"/>
      <c r="M38" s="59"/>
      <c r="N38" s="59"/>
      <c r="O38" s="62"/>
      <c r="P38" s="62"/>
      <c r="Q38" s="59"/>
      <c r="R38" s="58"/>
      <c r="S38" s="59"/>
      <c r="T38" s="59"/>
      <c r="U38" s="59"/>
      <c r="V38" s="59"/>
      <c r="W38" s="58"/>
      <c r="X38" s="58"/>
      <c r="Y38" s="83"/>
      <c r="Z38" s="58"/>
      <c r="AA38" s="63"/>
      <c r="AB38" s="56"/>
    </row>
    <row r="39" spans="1:28" ht="12.75">
      <c r="A39" s="67"/>
      <c r="B39" s="67"/>
      <c r="C39" s="67"/>
      <c r="D39" s="57"/>
      <c r="E39" s="61"/>
      <c r="F39" s="59"/>
      <c r="G39" s="55"/>
      <c r="H39" s="55"/>
      <c r="I39" s="55"/>
      <c r="J39" s="59"/>
      <c r="K39" s="59"/>
      <c r="L39" s="59"/>
      <c r="M39" s="59"/>
      <c r="N39" s="59"/>
      <c r="O39" s="62"/>
      <c r="P39" s="62"/>
      <c r="Q39" s="59"/>
      <c r="R39" s="58"/>
      <c r="S39" s="59"/>
      <c r="T39" s="59"/>
      <c r="U39" s="59"/>
      <c r="V39" s="59"/>
      <c r="W39" s="58"/>
      <c r="X39" s="58"/>
      <c r="Y39" s="83"/>
      <c r="Z39" s="58"/>
      <c r="AA39" s="63"/>
      <c r="AB39" s="56"/>
    </row>
    <row r="40" spans="1:28" ht="12.75">
      <c r="A40" s="19"/>
      <c r="B40" s="19"/>
      <c r="C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</row>
    <row r="41" spans="1:28" ht="12.75">
      <c r="A41" s="86"/>
      <c r="B41" s="86"/>
      <c r="C41" s="86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</row>
    <row r="42" spans="1:28" ht="12.75">
      <c r="A42" s="19"/>
      <c r="B42" s="19"/>
      <c r="C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</row>
    <row r="43" spans="1:28" ht="12.75">
      <c r="A43" s="86"/>
      <c r="B43" s="86"/>
      <c r="C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</row>
    <row r="44" spans="1:28" ht="12.75">
      <c r="A44" s="86"/>
      <c r="B44" s="86"/>
      <c r="C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</row>
    <row r="45" spans="1:28" ht="12.75">
      <c r="A45" s="19"/>
      <c r="B45" s="19"/>
      <c r="C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</row>
    <row r="46" spans="1:28" ht="12.75">
      <c r="A46" s="19"/>
      <c r="B46" s="19"/>
      <c r="C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</row>
    <row r="47" spans="1:28" ht="12.75">
      <c r="A47" s="19"/>
      <c r="B47" s="19"/>
      <c r="C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</row>
    <row r="48" spans="1:28" ht="12.75">
      <c r="A48" s="19"/>
      <c r="B48" s="19"/>
      <c r="C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</row>
    <row r="49" spans="1:28" ht="12.75">
      <c r="A49" s="19"/>
      <c r="B49" s="19"/>
      <c r="C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</row>
    <row r="50" spans="1:28" ht="12.75">
      <c r="A50" s="19"/>
      <c r="B50" s="19"/>
      <c r="C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</row>
    <row r="51" spans="1:28" ht="12.75">
      <c r="A51" s="19"/>
      <c r="B51" s="19"/>
      <c r="C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</row>
    <row r="52" spans="1:28" ht="12.75">
      <c r="A52" s="19"/>
      <c r="B52" s="19"/>
      <c r="C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</row>
    <row r="53" spans="1:28" ht="12.75">
      <c r="A53" s="19"/>
      <c r="B53" s="19"/>
      <c r="C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</row>
    <row r="54" spans="1:28" ht="12.75">
      <c r="A54" s="19"/>
      <c r="B54" s="19"/>
      <c r="C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</row>
    <row r="55" spans="1:28" ht="12.75">
      <c r="A55" s="19"/>
      <c r="B55" s="19"/>
      <c r="C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</row>
    <row r="56" spans="1:28" ht="12.75">
      <c r="A56" s="19"/>
      <c r="B56" s="19"/>
      <c r="C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</row>
    <row r="57" spans="1:28" ht="12.75">
      <c r="A57" s="19"/>
      <c r="B57" s="19"/>
      <c r="C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</row>
    <row r="58" spans="1:28" ht="12" customHeight="1">
      <c r="A58" s="19"/>
      <c r="B58" s="19"/>
      <c r="C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</row>
    <row r="59" spans="1:28" ht="12.75">
      <c r="A59" s="19"/>
      <c r="B59" s="19"/>
      <c r="C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</row>
    <row r="60" spans="1:28" ht="12.75">
      <c r="A60" s="19"/>
      <c r="B60" s="19"/>
      <c r="C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</row>
    <row r="61" spans="1:28" ht="12.75">
      <c r="A61" s="19"/>
      <c r="B61" s="19"/>
      <c r="C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</row>
    <row r="62" spans="1:28" ht="12.75">
      <c r="A62" s="19"/>
      <c r="B62" s="19"/>
      <c r="C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</row>
    <row r="63" spans="1:28" ht="12.75">
      <c r="A63" s="19"/>
      <c r="B63" s="19"/>
      <c r="C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</row>
    <row r="64" spans="1:28" ht="12.75">
      <c r="A64" s="19"/>
      <c r="B64" s="19"/>
      <c r="C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</row>
    <row r="65" spans="1:28" ht="12.75">
      <c r="A65" s="19"/>
      <c r="B65" s="19"/>
      <c r="C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</row>
    <row r="66" spans="1:28" ht="12.75">
      <c r="A66" s="19"/>
      <c r="B66" s="19"/>
      <c r="C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</row>
    <row r="67" spans="1:28" ht="12.75">
      <c r="A67" s="19"/>
      <c r="B67" s="19"/>
      <c r="C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</row>
    <row r="68" spans="1:28" ht="12.75">
      <c r="A68" s="19"/>
      <c r="B68" s="19"/>
      <c r="C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</row>
    <row r="69" spans="1:28" ht="12.75">
      <c r="A69" s="19"/>
      <c r="B69" s="19"/>
      <c r="C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</row>
    <row r="70" spans="1:28" ht="12.75">
      <c r="A70" s="19"/>
      <c r="B70" s="19"/>
      <c r="C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</row>
    <row r="71" spans="1:28" ht="12.75">
      <c r="A71" s="19"/>
      <c r="B71" s="19"/>
      <c r="C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</row>
    <row r="72" spans="1:28" ht="12.75">
      <c r="A72" s="19"/>
      <c r="B72" s="19"/>
      <c r="C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</row>
    <row r="73" spans="1:28" ht="12.75">
      <c r="A73" s="19"/>
      <c r="B73" s="19"/>
      <c r="C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</row>
    <row r="74" spans="1:28" ht="12.75">
      <c r="A74" s="19"/>
      <c r="B74" s="19"/>
      <c r="C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</row>
    <row r="75" spans="1:28" ht="12.75">
      <c r="A75" s="19"/>
      <c r="B75" s="19"/>
      <c r="C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</row>
    <row r="76" spans="1:28" ht="12.75">
      <c r="A76" s="19"/>
      <c r="B76" s="19"/>
      <c r="C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</row>
    <row r="77" spans="1:28" ht="12.75">
      <c r="A77" s="19"/>
      <c r="B77" s="19"/>
      <c r="C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</row>
    <row r="78" spans="1:28" ht="12.75">
      <c r="A78" s="19"/>
      <c r="B78" s="19"/>
      <c r="C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</row>
    <row r="79" spans="1:28" ht="12.75">
      <c r="A79" s="19"/>
      <c r="B79" s="19"/>
      <c r="C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</row>
    <row r="80" spans="1:28" ht="12.75">
      <c r="A80" s="19"/>
      <c r="B80" s="19"/>
      <c r="C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</row>
    <row r="81" spans="1:28" ht="12.75">
      <c r="A81" s="19"/>
      <c r="B81" s="19"/>
      <c r="C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</row>
    <row r="82" spans="1:28" ht="12.75">
      <c r="A82" s="19"/>
      <c r="B82" s="19"/>
      <c r="C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</row>
    <row r="83" spans="1:28" ht="12.75">
      <c r="A83" s="19"/>
      <c r="B83" s="19"/>
      <c r="C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</row>
    <row r="84" spans="1:28" ht="12.75">
      <c r="A84" s="19"/>
      <c r="B84" s="19"/>
      <c r="C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</row>
    <row r="85" spans="1:28" ht="12.75">
      <c r="A85" s="19"/>
      <c r="B85" s="19"/>
      <c r="C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</row>
    <row r="86" spans="1:28" ht="12.75">
      <c r="A86" s="19"/>
      <c r="B86" s="19"/>
      <c r="C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</row>
    <row r="87" spans="1:28" ht="12.75">
      <c r="A87" s="19"/>
      <c r="B87" s="19"/>
      <c r="C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</row>
    <row r="88" spans="1:28" ht="12.75">
      <c r="A88" s="19"/>
      <c r="B88" s="19"/>
      <c r="C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</row>
    <row r="89" spans="1:28" ht="12.75">
      <c r="A89" s="19"/>
      <c r="B89" s="19"/>
      <c r="C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</row>
    <row r="90" spans="1:28" ht="12.75">
      <c r="A90" s="19"/>
      <c r="B90" s="19"/>
      <c r="C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</row>
    <row r="91" spans="1:28" ht="12.75">
      <c r="A91" s="19"/>
      <c r="B91" s="19"/>
      <c r="C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</row>
    <row r="92" spans="1:28" ht="12.75">
      <c r="A92" s="19"/>
      <c r="B92" s="19"/>
      <c r="C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</row>
    <row r="93" spans="1:28" ht="12.75">
      <c r="A93" s="19"/>
      <c r="B93" s="19"/>
      <c r="C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</row>
    <row r="94" spans="1:28" ht="12.75">
      <c r="A94" s="19"/>
      <c r="B94" s="19"/>
      <c r="C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</row>
    <row r="95" spans="1:28" ht="12.75">
      <c r="A95" s="19"/>
      <c r="B95" s="19"/>
      <c r="C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</row>
    <row r="96" spans="1:28" ht="12.75">
      <c r="A96" s="19"/>
      <c r="B96" s="19"/>
      <c r="C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</row>
    <row r="97" spans="1:28" ht="12.75">
      <c r="A97" s="19"/>
      <c r="B97" s="19"/>
      <c r="C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</row>
    <row r="98" spans="1:28" ht="12.75">
      <c r="A98" s="19"/>
      <c r="B98" s="19"/>
      <c r="C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</row>
    <row r="99" spans="1:28" ht="12.75">
      <c r="A99" s="19"/>
      <c r="B99" s="19"/>
      <c r="C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</row>
    <row r="100" spans="1:28" ht="12.75">
      <c r="A100" s="19"/>
      <c r="B100" s="19"/>
      <c r="C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</row>
    <row r="101" spans="1:28" ht="12.75">
      <c r="A101" s="19"/>
      <c r="B101" s="19"/>
      <c r="C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</row>
    <row r="102" spans="1:28" ht="12.75">
      <c r="A102" s="19"/>
      <c r="B102" s="19"/>
      <c r="C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</row>
    <row r="103" spans="1:28" ht="12.75">
      <c r="A103" s="19"/>
      <c r="B103" s="19"/>
      <c r="C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</row>
    <row r="104" spans="1:28" ht="12.75">
      <c r="A104" s="19"/>
      <c r="B104" s="19"/>
      <c r="C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</row>
    <row r="105" spans="1:28" ht="12.75">
      <c r="A105" s="19"/>
      <c r="B105" s="19"/>
      <c r="C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</row>
    <row r="106" spans="1:28" ht="12.75">
      <c r="A106" s="19"/>
      <c r="B106" s="19"/>
      <c r="C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</row>
    <row r="107" spans="1:28" ht="12.75">
      <c r="A107" s="19"/>
      <c r="B107" s="19"/>
      <c r="C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</row>
    <row r="108" spans="1:28" ht="12.75">
      <c r="A108" s="19"/>
      <c r="B108" s="19"/>
      <c r="C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</row>
    <row r="109" spans="1:28" ht="12.75">
      <c r="A109" s="19"/>
      <c r="B109" s="19"/>
      <c r="C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</row>
    <row r="110" spans="1:28" ht="12.75">
      <c r="A110" s="19"/>
      <c r="B110" s="19"/>
      <c r="C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</row>
    <row r="111" spans="1:28" ht="12.75">
      <c r="A111" s="19"/>
      <c r="B111" s="19"/>
      <c r="C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</row>
    <row r="112" spans="1:28" ht="12.75">
      <c r="A112" s="19"/>
      <c r="B112" s="19"/>
      <c r="C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</row>
    <row r="113" spans="1:28" ht="12.75">
      <c r="A113" s="19"/>
      <c r="B113" s="19"/>
      <c r="C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</row>
    <row r="114" spans="1:28" ht="12.75">
      <c r="A114" s="19"/>
      <c r="B114" s="19"/>
      <c r="C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</row>
    <row r="115" spans="1:28" ht="12.75">
      <c r="A115" s="19"/>
      <c r="B115" s="19"/>
      <c r="C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</row>
    <row r="116" spans="1:28" ht="12.75">
      <c r="A116" s="19"/>
      <c r="B116" s="19"/>
      <c r="C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</row>
    <row r="117" spans="1:28" ht="12.75">
      <c r="A117" s="19"/>
      <c r="B117" s="19"/>
      <c r="C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</row>
    <row r="118" spans="1:28" ht="12.75">
      <c r="A118" s="19"/>
      <c r="B118" s="19"/>
      <c r="C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</row>
    <row r="119" spans="1:28" ht="12.75">
      <c r="A119" s="19"/>
      <c r="B119" s="19"/>
      <c r="C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</row>
    <row r="120" spans="1:28" ht="12.75">
      <c r="A120" s="19"/>
      <c r="B120" s="19"/>
      <c r="C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</row>
    <row r="121" spans="1:28" ht="12.75">
      <c r="A121" s="19"/>
      <c r="B121" s="19"/>
      <c r="C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</row>
    <row r="122" spans="1:28" ht="12.75">
      <c r="A122" s="19"/>
      <c r="B122" s="19"/>
      <c r="C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</row>
    <row r="123" spans="1:28" ht="12.75">
      <c r="A123" s="19"/>
      <c r="B123" s="19"/>
      <c r="C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</row>
    <row r="124" spans="1:28" ht="12.75">
      <c r="A124" s="19"/>
      <c r="B124" s="19"/>
      <c r="C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</row>
    <row r="125" spans="1:28" ht="12.75">
      <c r="A125" s="19"/>
      <c r="B125" s="19"/>
      <c r="C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</row>
    <row r="126" spans="1:28" ht="12.75">
      <c r="A126" s="19"/>
      <c r="B126" s="19"/>
      <c r="C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</row>
    <row r="127" spans="1:28" ht="12.75">
      <c r="A127" s="19"/>
      <c r="B127" s="19"/>
      <c r="C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</row>
    <row r="128" spans="1:28" ht="12.75">
      <c r="A128" s="19"/>
      <c r="B128" s="19"/>
      <c r="C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</row>
    <row r="129" spans="1:28" ht="12.75">
      <c r="A129" s="19"/>
      <c r="B129" s="19"/>
      <c r="C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</row>
    <row r="130" spans="1:28" ht="12.75">
      <c r="A130" s="19"/>
      <c r="B130" s="19"/>
      <c r="C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</row>
    <row r="131" spans="1:28" ht="12.75">
      <c r="A131" s="19"/>
      <c r="B131" s="19"/>
      <c r="C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</row>
    <row r="132" spans="1:28" ht="12.75">
      <c r="A132" s="19"/>
      <c r="B132" s="19"/>
      <c r="C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</row>
    <row r="133" spans="1:28" ht="12.75">
      <c r="A133" s="19"/>
      <c r="B133" s="19"/>
      <c r="C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</row>
    <row r="134" spans="1:28" ht="12.75">
      <c r="A134" s="19"/>
      <c r="B134" s="19"/>
      <c r="C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</row>
    <row r="135" spans="1:28" ht="12.75">
      <c r="A135" s="19"/>
      <c r="B135" s="19"/>
      <c r="C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</row>
    <row r="136" spans="1:28" ht="12.75">
      <c r="A136" s="19"/>
      <c r="B136" s="19"/>
      <c r="C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</row>
    <row r="137" spans="1:28" ht="12.75">
      <c r="A137" s="19"/>
      <c r="B137" s="19"/>
      <c r="C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</row>
    <row r="138" spans="1:28" ht="12.75">
      <c r="A138" s="19"/>
      <c r="B138" s="19"/>
      <c r="C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</row>
    <row r="139" spans="1:28" ht="12.75">
      <c r="A139" s="19"/>
      <c r="B139" s="19"/>
      <c r="C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</row>
    <row r="140" spans="1:28" ht="12.75">
      <c r="A140" s="19"/>
      <c r="B140" s="19"/>
      <c r="C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</row>
    <row r="141" spans="1:28" ht="12.75">
      <c r="A141" s="19"/>
      <c r="B141" s="19"/>
      <c r="C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</row>
    <row r="142" spans="1:28" ht="12.75">
      <c r="A142" s="19"/>
      <c r="B142" s="19"/>
      <c r="C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</row>
    <row r="143" spans="1:28" ht="12.75">
      <c r="A143" s="19"/>
      <c r="B143" s="19"/>
      <c r="C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</row>
    <row r="144" spans="1:28" ht="12.75">
      <c r="A144" s="19"/>
      <c r="B144" s="19"/>
      <c r="C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</row>
    <row r="145" spans="1:28" ht="12.75">
      <c r="A145" s="19"/>
      <c r="B145" s="19"/>
      <c r="C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</row>
    <row r="146" spans="1:28" ht="12.75">
      <c r="A146" s="19"/>
      <c r="B146" s="19"/>
      <c r="C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</row>
    <row r="147" spans="1:28" ht="12.75">
      <c r="A147" s="19"/>
      <c r="B147" s="19"/>
      <c r="C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</row>
    <row r="148" spans="1:28" ht="12.75">
      <c r="A148" s="19"/>
      <c r="B148" s="19"/>
      <c r="C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</row>
    <row r="149" spans="1:28" ht="12.75">
      <c r="A149" s="19"/>
      <c r="B149" s="19"/>
      <c r="C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</row>
    <row r="150" spans="1:28" ht="12.75">
      <c r="A150" s="19"/>
      <c r="B150" s="19"/>
      <c r="C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</row>
    <row r="151" spans="1:28" ht="12.75">
      <c r="A151" s="19"/>
      <c r="B151" s="19"/>
      <c r="C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</row>
    <row r="152" spans="1:28" ht="12.75">
      <c r="A152" s="19"/>
      <c r="B152" s="19"/>
      <c r="C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</row>
    <row r="153" spans="1:28" ht="12.75">
      <c r="A153" s="19"/>
      <c r="B153" s="19"/>
      <c r="C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</row>
    <row r="154" spans="1:28" ht="12.75">
      <c r="A154" s="19"/>
      <c r="B154" s="19"/>
      <c r="C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</row>
    <row r="155" spans="1:28" ht="12.75">
      <c r="A155" s="19"/>
      <c r="B155" s="19"/>
      <c r="C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</row>
    <row r="156" spans="1:28" ht="12.75">
      <c r="A156" s="19"/>
      <c r="B156" s="19"/>
      <c r="C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</row>
    <row r="157" spans="1:28" ht="12.75">
      <c r="A157" s="19"/>
      <c r="B157" s="19"/>
      <c r="C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</row>
    <row r="158" spans="1:28" ht="12.75">
      <c r="A158" s="19"/>
      <c r="B158" s="19"/>
      <c r="C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</row>
    <row r="159" spans="1:28" ht="12.75">
      <c r="A159" s="19"/>
      <c r="B159" s="19"/>
      <c r="C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</row>
    <row r="160" spans="1:28" ht="12.75">
      <c r="A160" s="19"/>
      <c r="B160" s="19"/>
      <c r="C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</row>
    <row r="161" spans="1:28" ht="12.75">
      <c r="A161" s="19"/>
      <c r="B161" s="19"/>
      <c r="C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</row>
    <row r="162" spans="1:28" ht="12.75">
      <c r="A162" s="19"/>
      <c r="B162" s="19"/>
      <c r="C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</row>
    <row r="163" spans="1:28" ht="12.75">
      <c r="A163" s="19"/>
      <c r="B163" s="19"/>
      <c r="C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</row>
    <row r="164" spans="1:28" ht="12.75">
      <c r="A164" s="19"/>
      <c r="B164" s="19"/>
      <c r="C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</row>
    <row r="165" spans="1:28" ht="12.75">
      <c r="A165" s="19"/>
      <c r="B165" s="19"/>
      <c r="C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</row>
    <row r="166" spans="1:28" ht="12.75">
      <c r="A166" s="19"/>
      <c r="B166" s="19"/>
      <c r="C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</row>
    <row r="167" spans="1:28" ht="12.75">
      <c r="A167" s="19"/>
      <c r="B167" s="19"/>
      <c r="C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</row>
    <row r="168" spans="1:28" ht="12.75">
      <c r="A168" s="19"/>
      <c r="B168" s="19"/>
      <c r="C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</row>
    <row r="169" spans="1:28" ht="12.75">
      <c r="A169" s="19"/>
      <c r="B169" s="19"/>
      <c r="C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</row>
    <row r="170" spans="1:28" ht="12.75">
      <c r="A170" s="19"/>
      <c r="B170" s="19"/>
      <c r="C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</row>
    <row r="171" spans="1:28" ht="12.75">
      <c r="A171" s="19"/>
      <c r="B171" s="19"/>
      <c r="C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</row>
    <row r="172" spans="1:28" ht="12.75">
      <c r="A172" s="19"/>
      <c r="B172" s="19"/>
      <c r="C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</row>
    <row r="173" spans="1:28" ht="12.75">
      <c r="A173" s="19"/>
      <c r="B173" s="19"/>
      <c r="C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</row>
    <row r="174" spans="1:28" ht="12.75">
      <c r="A174" s="19"/>
      <c r="B174" s="19"/>
      <c r="C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</row>
    <row r="175" spans="1:28" ht="12.75">
      <c r="A175" s="19"/>
      <c r="B175" s="19"/>
      <c r="C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</row>
    <row r="176" spans="1:28" ht="12.75">
      <c r="A176" s="19"/>
      <c r="B176" s="19"/>
      <c r="C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</row>
    <row r="177" spans="1:28" ht="12.75">
      <c r="A177" s="19"/>
      <c r="B177" s="19"/>
      <c r="C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</row>
    <row r="178" spans="1:28" ht="12.75">
      <c r="A178" s="19"/>
      <c r="B178" s="19"/>
      <c r="C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</row>
    <row r="179" spans="1:28" ht="12.75">
      <c r="A179" s="19"/>
      <c r="B179" s="19"/>
      <c r="C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</row>
    <row r="180" spans="1:28" ht="12.75">
      <c r="A180" s="19"/>
      <c r="B180" s="19"/>
      <c r="C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</row>
    <row r="181" spans="1:28" ht="12.75">
      <c r="A181" s="19"/>
      <c r="B181" s="19"/>
      <c r="C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</row>
    <row r="182" spans="1:28" ht="12.75">
      <c r="A182" s="19"/>
      <c r="B182" s="19"/>
      <c r="C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</row>
    <row r="183" spans="1:28" ht="12.75">
      <c r="A183" s="19"/>
      <c r="B183" s="19"/>
      <c r="C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</row>
    <row r="184" spans="1:28" ht="12.75">
      <c r="A184" s="19"/>
      <c r="B184" s="19"/>
      <c r="C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</row>
    <row r="185" spans="1:28" ht="12.75">
      <c r="A185" s="19"/>
      <c r="B185" s="19"/>
      <c r="C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</row>
    <row r="186" spans="1:28" ht="12.75">
      <c r="A186" s="19"/>
      <c r="B186" s="19"/>
      <c r="C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</row>
    <row r="187" spans="1:28" ht="12.75">
      <c r="A187" s="19"/>
      <c r="B187" s="19"/>
      <c r="C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</row>
    <row r="188" spans="1:28" ht="12.75">
      <c r="A188" s="19"/>
      <c r="B188" s="19"/>
      <c r="C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</row>
    <row r="189" spans="1:28" ht="12.75">
      <c r="A189" s="19"/>
      <c r="B189" s="19"/>
      <c r="C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</row>
    <row r="190" spans="1:28" ht="12.75">
      <c r="A190" s="19"/>
      <c r="B190" s="19"/>
      <c r="C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</row>
    <row r="191" spans="1:28" ht="12.75">
      <c r="A191" s="19"/>
      <c r="B191" s="19"/>
      <c r="C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</row>
    <row r="192" spans="1:28" ht="12.75">
      <c r="A192" s="19"/>
      <c r="B192" s="19"/>
      <c r="C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</row>
    <row r="193" spans="1:28" ht="12.75">
      <c r="A193" s="19"/>
      <c r="B193" s="19"/>
      <c r="C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</row>
    <row r="194" spans="1:28" ht="12.75">
      <c r="A194" s="19"/>
      <c r="B194" s="19"/>
      <c r="C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</row>
    <row r="195" spans="1:28" ht="12.75">
      <c r="A195" s="19"/>
      <c r="B195" s="19"/>
      <c r="C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</row>
    <row r="196" spans="1:28" ht="12.75">
      <c r="A196" s="19"/>
      <c r="B196" s="19"/>
      <c r="C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</row>
    <row r="197" spans="1:28" ht="12.75">
      <c r="A197" s="19"/>
      <c r="B197" s="19"/>
      <c r="C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</row>
    <row r="198" spans="1:28" ht="12.75">
      <c r="A198" s="19"/>
      <c r="B198" s="19"/>
      <c r="C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</row>
    <row r="199" spans="1:28" ht="12.75">
      <c r="A199" s="19"/>
      <c r="B199" s="19"/>
      <c r="C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</row>
    <row r="200" spans="1:28" ht="12.75">
      <c r="A200" s="19"/>
      <c r="B200" s="19"/>
      <c r="C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</row>
    <row r="201" spans="1:28" ht="12.75">
      <c r="A201" s="19"/>
      <c r="B201" s="19"/>
      <c r="C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</row>
    <row r="202" spans="1:28" ht="12.75">
      <c r="A202" s="19"/>
      <c r="B202" s="19"/>
      <c r="C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</row>
    <row r="203" spans="1:28" ht="12.75">
      <c r="A203" s="19"/>
      <c r="B203" s="19"/>
      <c r="C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</row>
    <row r="204" spans="1:28" ht="12.75">
      <c r="A204" s="19"/>
      <c r="B204" s="19"/>
      <c r="C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</row>
    <row r="205" spans="1:28" ht="12.75">
      <c r="A205" s="19"/>
      <c r="B205" s="19"/>
      <c r="C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</row>
    <row r="206" spans="1:28" ht="12.75">
      <c r="A206" s="19"/>
      <c r="B206" s="19"/>
      <c r="C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</row>
    <row r="207" spans="1:28" ht="12.75">
      <c r="A207" s="19"/>
      <c r="B207" s="19"/>
      <c r="C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</row>
    <row r="208" spans="1:28" ht="12.75">
      <c r="A208" s="19"/>
      <c r="B208" s="19"/>
      <c r="C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</row>
    <row r="209" spans="1:28" ht="12.75">
      <c r="A209" s="19"/>
      <c r="B209" s="19"/>
      <c r="C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</row>
    <row r="210" spans="1:28" ht="12.75">
      <c r="A210" s="19"/>
      <c r="B210" s="19"/>
      <c r="C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</row>
    <row r="211" spans="1:28" ht="12.75">
      <c r="A211" s="19"/>
      <c r="B211" s="19"/>
      <c r="C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</row>
    <row r="212" spans="1:28" ht="12.75">
      <c r="A212" s="19"/>
      <c r="B212" s="19"/>
      <c r="C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</row>
    <row r="213" spans="1:28" ht="12.75">
      <c r="A213" s="19"/>
      <c r="B213" s="19"/>
      <c r="C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</row>
    <row r="214" spans="1:28" ht="12.75">
      <c r="A214" s="19"/>
      <c r="B214" s="19"/>
      <c r="C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</row>
    <row r="215" spans="1:28" ht="12.75">
      <c r="A215" s="19"/>
      <c r="B215" s="19"/>
      <c r="C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</row>
    <row r="216" spans="1:28" ht="12.75">
      <c r="A216" s="19"/>
      <c r="B216" s="19"/>
      <c r="C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</row>
    <row r="217" spans="1:28" ht="12.75">
      <c r="A217" s="19"/>
      <c r="B217" s="19"/>
      <c r="C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</row>
    <row r="218" spans="1:28" ht="12.75">
      <c r="A218" s="19"/>
      <c r="B218" s="19"/>
      <c r="C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</row>
    <row r="219" spans="1:28" ht="12.75">
      <c r="A219" s="19"/>
      <c r="B219" s="19"/>
      <c r="C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</row>
    <row r="220" spans="1:28" ht="12.75">
      <c r="A220" s="19"/>
      <c r="B220" s="19"/>
      <c r="C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</row>
    <row r="221" spans="1:28" ht="12.75">
      <c r="A221" s="19"/>
      <c r="B221" s="19"/>
      <c r="C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</row>
    <row r="222" spans="1:28" ht="12.75">
      <c r="A222" s="19"/>
      <c r="B222" s="19"/>
      <c r="C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</row>
    <row r="223" spans="1:28" ht="12.75">
      <c r="A223" s="19"/>
      <c r="B223" s="19"/>
      <c r="C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</row>
    <row r="224" spans="1:28" ht="12.75">
      <c r="A224" s="19"/>
      <c r="B224" s="19"/>
      <c r="C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</row>
    <row r="225" spans="1:28" ht="12.75">
      <c r="A225" s="19"/>
      <c r="B225" s="19"/>
      <c r="C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</row>
    <row r="226" spans="1:28" ht="12.75">
      <c r="A226" s="19"/>
      <c r="B226" s="19"/>
      <c r="C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</row>
    <row r="227" spans="1:28" ht="12.75">
      <c r="A227" s="19"/>
      <c r="B227" s="19"/>
      <c r="C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</row>
    <row r="228" spans="1:28" ht="12.75">
      <c r="A228" s="19"/>
      <c r="B228" s="19"/>
      <c r="C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</row>
    <row r="229" spans="1:28" ht="12.75">
      <c r="A229" s="19"/>
      <c r="B229" s="19"/>
      <c r="C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</row>
    <row r="230" spans="1:28" ht="12.75">
      <c r="A230" s="19"/>
      <c r="B230" s="19"/>
      <c r="C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</row>
    <row r="231" spans="1:28" ht="12.75">
      <c r="A231" s="19"/>
      <c r="B231" s="19"/>
      <c r="C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</row>
    <row r="232" spans="1:28" ht="12.75">
      <c r="A232" s="19"/>
      <c r="B232" s="19"/>
      <c r="C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</row>
    <row r="233" spans="1:28" ht="12.75">
      <c r="A233" s="19"/>
      <c r="B233" s="19"/>
      <c r="C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</row>
    <row r="234" spans="1:28" ht="12.75">
      <c r="A234" s="19"/>
      <c r="B234" s="19"/>
      <c r="C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</row>
    <row r="235" spans="1:28" ht="12.75">
      <c r="A235" s="19"/>
      <c r="B235" s="19"/>
      <c r="C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19"/>
      <c r="AB235" s="19"/>
    </row>
    <row r="236" spans="1:28" ht="12.75">
      <c r="A236" s="19"/>
      <c r="B236" s="19"/>
      <c r="C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</row>
    <row r="237" spans="1:28" ht="12.75">
      <c r="A237" s="19"/>
      <c r="B237" s="19"/>
      <c r="C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</row>
    <row r="238" spans="1:28" ht="12.75">
      <c r="A238" s="19"/>
      <c r="B238" s="19"/>
      <c r="C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</row>
    <row r="239" spans="1:28" ht="12.75">
      <c r="A239" s="19"/>
      <c r="B239" s="19"/>
      <c r="C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</row>
    <row r="240" spans="1:28" ht="12.75">
      <c r="A240" s="19"/>
      <c r="B240" s="19"/>
      <c r="C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</row>
    <row r="241" spans="1:28" ht="12.75">
      <c r="A241" s="19"/>
      <c r="B241" s="19"/>
      <c r="C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</row>
    <row r="242" spans="1:28" ht="12.75">
      <c r="A242" s="19"/>
      <c r="B242" s="19"/>
      <c r="C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9"/>
      <c r="AB242" s="19"/>
    </row>
    <row r="243" spans="1:28" ht="12.75">
      <c r="A243" s="19"/>
      <c r="B243" s="19"/>
      <c r="C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</row>
    <row r="244" spans="1:28" ht="12.75">
      <c r="A244" s="19"/>
      <c r="B244" s="19"/>
      <c r="C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</row>
    <row r="245" spans="1:28" ht="12.75">
      <c r="A245" s="19"/>
      <c r="B245" s="19"/>
      <c r="C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</row>
    <row r="246" spans="1:28" ht="12.75">
      <c r="A246" s="19"/>
      <c r="B246" s="19"/>
      <c r="C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</row>
    <row r="247" spans="1:28" ht="12.75">
      <c r="A247" s="19"/>
      <c r="B247" s="19"/>
      <c r="C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  <c r="AB247" s="19"/>
    </row>
    <row r="248" spans="1:28" ht="12.75">
      <c r="A248" s="19"/>
      <c r="B248" s="19"/>
      <c r="C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</row>
    <row r="249" spans="1:28" ht="12.75">
      <c r="A249" s="19"/>
      <c r="B249" s="19"/>
      <c r="C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</row>
    <row r="250" spans="1:28" ht="12.75">
      <c r="A250" s="19"/>
      <c r="B250" s="19"/>
      <c r="C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  <c r="AA250" s="19"/>
      <c r="AB250" s="19"/>
    </row>
    <row r="251" spans="1:28" ht="12.75">
      <c r="A251" s="19"/>
      <c r="B251" s="19"/>
      <c r="C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19"/>
      <c r="AB251" s="19"/>
    </row>
    <row r="252" spans="1:28" ht="12.75">
      <c r="A252" s="19"/>
      <c r="B252" s="19"/>
      <c r="C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  <c r="AA252" s="19"/>
      <c r="AB252" s="19"/>
    </row>
    <row r="253" spans="1:28" ht="12.75">
      <c r="A253" s="19"/>
      <c r="B253" s="19"/>
      <c r="C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  <c r="AA253" s="19"/>
      <c r="AB253" s="19"/>
    </row>
    <row r="254" spans="1:28" ht="12.75">
      <c r="A254" s="19"/>
      <c r="B254" s="19"/>
      <c r="C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  <c r="AA254" s="19"/>
      <c r="AB254" s="19"/>
    </row>
    <row r="255" spans="1:28" ht="12.75">
      <c r="A255" s="19"/>
      <c r="B255" s="19"/>
      <c r="C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9"/>
      <c r="AB255" s="19"/>
    </row>
    <row r="256" spans="1:28" ht="12.75">
      <c r="A256" s="19"/>
      <c r="B256" s="19"/>
      <c r="C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</row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</sheetData>
  <sheetProtection/>
  <printOptions horizontalCentered="1"/>
  <pageMargins left="0.3937007874015748" right="0.3937007874015748" top="0.5905511811023623" bottom="0.3937007874015748" header="0.3937007874015748" footer="0.3937007874015748"/>
  <pageSetup horizontalDpi="600" verticalDpi="600" orientation="portrait" paperSize="9" scale="79" r:id="rId1"/>
  <headerFooter alignWithMargins="0">
    <oddHeader>&amp;LETF-VSŠPR&amp;R&amp;P/&amp;N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5"/>
  <dimension ref="A1:V169"/>
  <sheetViews>
    <sheetView showZeros="0" tabSelected="1" zoomScalePageLayoutView="0" workbookViewId="0" topLeftCell="A1">
      <selection activeCell="A8" sqref="A8"/>
    </sheetView>
  </sheetViews>
  <sheetFormatPr defaultColWidth="9.140625" defaultRowHeight="12.75" zeroHeight="1"/>
  <cols>
    <col min="1" max="1" width="6.00390625" style="3" customWidth="1"/>
    <col min="2" max="2" width="11.00390625" style="37" customWidth="1"/>
    <col min="3" max="3" width="22.421875" style="47" customWidth="1"/>
    <col min="4" max="13" width="3.7109375" style="21" customWidth="1"/>
    <col min="14" max="14" width="7.00390625" style="21" customWidth="1"/>
    <col min="15" max="15" width="7.28125" style="22" customWidth="1"/>
    <col min="16" max="16" width="8.7109375" style="23" customWidth="1"/>
    <col min="17" max="17" width="9.140625" style="23" customWidth="1"/>
    <col min="18" max="18" width="9.00390625" style="2" customWidth="1"/>
    <col min="19" max="19" width="7.421875" style="24" bestFit="1" customWidth="1"/>
    <col min="20" max="20" width="14.00390625" style="4" customWidth="1"/>
    <col min="21" max="16384" width="9.140625" style="1" customWidth="1"/>
  </cols>
  <sheetData>
    <row r="1" spans="1:17" ht="15.75">
      <c r="A1" s="91" t="s">
        <v>137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</row>
    <row r="2" spans="1:3" ht="1.5" customHeight="1">
      <c r="A2" s="20"/>
      <c r="B2" s="20"/>
      <c r="C2" s="20"/>
    </row>
    <row r="3" spans="1:3" ht="15.75">
      <c r="A3" s="25" t="s">
        <v>37</v>
      </c>
      <c r="B3" s="20"/>
      <c r="C3" s="20"/>
    </row>
    <row r="4" spans="1:3" ht="1.5" customHeight="1">
      <c r="A4" s="25"/>
      <c r="B4" s="20"/>
      <c r="C4" s="20"/>
    </row>
    <row r="5" spans="1:13" ht="15.75">
      <c r="A5" s="85" t="s">
        <v>139</v>
      </c>
      <c r="B5" s="85"/>
      <c r="C5" s="25" t="s">
        <v>187</v>
      </c>
      <c r="M5" s="21" t="s">
        <v>188</v>
      </c>
    </row>
    <row r="6" spans="1:3" ht="1.5" customHeight="1">
      <c r="A6" s="20"/>
      <c r="B6" s="20"/>
      <c r="C6" s="20"/>
    </row>
    <row r="7" spans="1:20" ht="15.75">
      <c r="A7" s="102" t="s">
        <v>38</v>
      </c>
      <c r="B7" s="102"/>
      <c r="C7" s="25" t="s">
        <v>193</v>
      </c>
      <c r="P7" s="1"/>
      <c r="Q7" s="1"/>
      <c r="S7" s="26" t="s">
        <v>39</v>
      </c>
      <c r="T7" s="44"/>
    </row>
    <row r="8" spans="1:15" ht="13.5" thickBot="1">
      <c r="A8" s="43" t="s">
        <v>194</v>
      </c>
      <c r="B8" s="21"/>
      <c r="C8" s="45"/>
      <c r="O8" s="22" t="s">
        <v>104</v>
      </c>
    </row>
    <row r="9" spans="1:20" s="28" customFormat="1" ht="14.25" customHeight="1">
      <c r="A9" s="103" t="s">
        <v>40</v>
      </c>
      <c r="B9" s="95" t="s">
        <v>41</v>
      </c>
      <c r="C9" s="107" t="s">
        <v>42</v>
      </c>
      <c r="D9" s="95" t="s">
        <v>43</v>
      </c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87" t="s">
        <v>44</v>
      </c>
      <c r="S9" s="96" t="s">
        <v>45</v>
      </c>
      <c r="T9" s="97"/>
    </row>
    <row r="10" spans="1:20" s="28" customFormat="1" ht="12.75" customHeight="1">
      <c r="A10" s="104"/>
      <c r="B10" s="90"/>
      <c r="C10" s="108"/>
      <c r="D10" s="90" t="s">
        <v>46</v>
      </c>
      <c r="E10" s="90"/>
      <c r="F10" s="90"/>
      <c r="G10" s="90"/>
      <c r="H10" s="90"/>
      <c r="I10" s="92" t="s">
        <v>47</v>
      </c>
      <c r="J10" s="93"/>
      <c r="K10" s="93"/>
      <c r="L10" s="93"/>
      <c r="M10" s="94"/>
      <c r="N10" s="90" t="s">
        <v>48</v>
      </c>
      <c r="O10" s="90"/>
      <c r="P10" s="90" t="s">
        <v>49</v>
      </c>
      <c r="Q10" s="90"/>
      <c r="R10" s="88"/>
      <c r="S10" s="98"/>
      <c r="T10" s="99"/>
    </row>
    <row r="11" spans="1:20" s="28" customFormat="1" ht="21" customHeight="1" thickBot="1">
      <c r="A11" s="105"/>
      <c r="B11" s="106"/>
      <c r="C11" s="109"/>
      <c r="D11" s="29" t="s">
        <v>50</v>
      </c>
      <c r="E11" s="29" t="s">
        <v>51</v>
      </c>
      <c r="F11" s="29" t="s">
        <v>52</v>
      </c>
      <c r="G11" s="29" t="s">
        <v>53</v>
      </c>
      <c r="H11" s="29" t="s">
        <v>54</v>
      </c>
      <c r="I11" s="29" t="s">
        <v>50</v>
      </c>
      <c r="J11" s="29" t="s">
        <v>51</v>
      </c>
      <c r="K11" s="29" t="s">
        <v>52</v>
      </c>
      <c r="L11" s="29" t="s">
        <v>53</v>
      </c>
      <c r="M11" s="29" t="s">
        <v>54</v>
      </c>
      <c r="N11" s="29" t="s">
        <v>50</v>
      </c>
      <c r="O11" s="29" t="s">
        <v>51</v>
      </c>
      <c r="P11" s="29" t="s">
        <v>55</v>
      </c>
      <c r="Q11" s="29" t="s">
        <v>56</v>
      </c>
      <c r="R11" s="89"/>
      <c r="S11" s="100"/>
      <c r="T11" s="101"/>
    </row>
    <row r="12" spans="1:20" s="17" customFormat="1" ht="12.75">
      <c r="A12" s="30" t="str">
        <f>Spisak!A2</f>
        <v>4</v>
      </c>
      <c r="B12" s="30" t="str">
        <f>Spisak!D2</f>
        <v>4/2017</v>
      </c>
      <c r="C12" s="46" t="str">
        <f>Spisak!C2</f>
        <v>Dejan Peković</v>
      </c>
      <c r="D12" s="31">
        <f>Spisak!E2</f>
        <v>0</v>
      </c>
      <c r="E12" s="31">
        <f>Spisak!F2</f>
        <v>0</v>
      </c>
      <c r="F12" s="31">
        <f>Spisak!J2</f>
        <v>0</v>
      </c>
      <c r="G12" s="31">
        <f>Spisak!K2</f>
        <v>0</v>
      </c>
      <c r="H12" s="31">
        <f>Spisak!L2</f>
        <v>0</v>
      </c>
      <c r="I12" s="31">
        <f>Spisak!M2</f>
        <v>0</v>
      </c>
      <c r="J12" s="31">
        <f>Spisak!N2</f>
        <v>0</v>
      </c>
      <c r="K12" s="31">
        <f>Spisak!O2</f>
        <v>0</v>
      </c>
      <c r="L12" s="31">
        <f>Spisak!P2</f>
        <v>0</v>
      </c>
      <c r="M12" s="31">
        <f>Spisak!T2</f>
        <v>0</v>
      </c>
      <c r="N12" s="32">
        <f>Spisak!I2</f>
        <v>48</v>
      </c>
      <c r="O12" s="32">
        <f>Spisak!S2</f>
      </c>
      <c r="P12" s="33">
        <f>Spisak!X2</f>
        <v>0</v>
      </c>
      <c r="Q12" s="34">
        <f>Spisak!Y2</f>
        <v>0</v>
      </c>
      <c r="R12" s="35">
        <f>Spisak!AA2</f>
        <v>48</v>
      </c>
      <c r="S12" s="42" t="str">
        <f>Spisak!AB2</f>
        <v>F</v>
      </c>
      <c r="T12" s="36" t="str">
        <f>ocjenaslovima(S12)</f>
        <v> (nedovoljan)</v>
      </c>
    </row>
    <row r="13" spans="1:20" s="17" customFormat="1" ht="12.75">
      <c r="A13" s="30" t="str">
        <f>Spisak!A3</f>
        <v>5</v>
      </c>
      <c r="B13" s="30" t="str">
        <f>Spisak!D3</f>
        <v>5/2017</v>
      </c>
      <c r="C13" s="46" t="str">
        <f>Spisak!C3</f>
        <v>Jasna Suljević</v>
      </c>
      <c r="D13" s="31">
        <f>Spisak!E3</f>
        <v>0</v>
      </c>
      <c r="E13" s="31">
        <f>Spisak!F3</f>
        <v>0</v>
      </c>
      <c r="F13" s="31">
        <f>Spisak!J3</f>
        <v>0</v>
      </c>
      <c r="G13" s="31">
        <f>Spisak!K3</f>
        <v>0</v>
      </c>
      <c r="H13" s="31">
        <f>Spisak!L3</f>
        <v>0</v>
      </c>
      <c r="I13" s="31">
        <f>Spisak!M3</f>
        <v>0</v>
      </c>
      <c r="J13" s="31">
        <f>Spisak!N3</f>
        <v>0</v>
      </c>
      <c r="K13" s="31">
        <f>Spisak!O3</f>
        <v>0</v>
      </c>
      <c r="L13" s="31">
        <f>Spisak!P3</f>
        <v>0</v>
      </c>
      <c r="M13" s="31">
        <f>Spisak!T3</f>
        <v>0</v>
      </c>
      <c r="N13" s="32">
        <f>Spisak!I3</f>
        <v>48</v>
      </c>
      <c r="O13" s="32">
        <f>Spisak!S3</f>
      </c>
      <c r="P13" s="33">
        <f>Spisak!X3</f>
        <v>0</v>
      </c>
      <c r="Q13" s="34">
        <f>Spisak!Y3</f>
        <v>0</v>
      </c>
      <c r="R13" s="35">
        <f>Spisak!AA3</f>
        <v>48</v>
      </c>
      <c r="S13" s="42" t="str">
        <f>Spisak!AB3</f>
        <v>F</v>
      </c>
      <c r="T13" s="36" t="str">
        <f aca="true" t="shared" si="0" ref="T13:T48">ocjenaslovima(S13)</f>
        <v> (nedovoljan)</v>
      </c>
    </row>
    <row r="14" spans="1:20" s="17" customFormat="1" ht="12.75">
      <c r="A14" s="30" t="str">
        <f>Spisak!A4</f>
        <v>6</v>
      </c>
      <c r="B14" s="30" t="str">
        <f>Spisak!D4</f>
        <v>6/2017</v>
      </c>
      <c r="C14" s="46" t="str">
        <f>Spisak!C4</f>
        <v>Luka Petrović</v>
      </c>
      <c r="D14" s="31">
        <f>Spisak!E4</f>
        <v>0</v>
      </c>
      <c r="E14" s="31">
        <f>Spisak!F4</f>
        <v>0</v>
      </c>
      <c r="F14" s="31">
        <f>Spisak!J4</f>
        <v>0</v>
      </c>
      <c r="G14" s="31">
        <f>Spisak!K4</f>
        <v>0</v>
      </c>
      <c r="H14" s="31">
        <f>Spisak!L4</f>
        <v>0</v>
      </c>
      <c r="I14" s="31">
        <f>Spisak!M4</f>
        <v>0</v>
      </c>
      <c r="J14" s="31">
        <f>Spisak!N4</f>
        <v>0</v>
      </c>
      <c r="K14" s="31">
        <f>Spisak!O4</f>
        <v>0</v>
      </c>
      <c r="L14" s="31">
        <f>Spisak!P4</f>
        <v>0</v>
      </c>
      <c r="M14" s="31">
        <f>Spisak!T4</f>
        <v>0</v>
      </c>
      <c r="N14" s="32">
        <f>Spisak!I4</f>
      </c>
      <c r="O14" s="32">
        <f>Spisak!S4</f>
      </c>
      <c r="P14" s="33">
        <f>Spisak!X4</f>
        <v>0</v>
      </c>
      <c r="Q14" s="34">
        <f>Spisak!Y4</f>
        <v>0</v>
      </c>
      <c r="R14" s="35">
        <f>Spisak!AA4</f>
      </c>
      <c r="S14" s="42" t="str">
        <f>Spisak!AB4</f>
        <v>F</v>
      </c>
      <c r="T14" s="36" t="str">
        <f t="shared" si="0"/>
        <v> (nedovoljan)</v>
      </c>
    </row>
    <row r="15" spans="1:20" s="17" customFormat="1" ht="12.75">
      <c r="A15" s="30" t="str">
        <f>Spisak!A5</f>
        <v>7</v>
      </c>
      <c r="B15" s="30" t="str">
        <f>Spisak!D5</f>
        <v>7/2017</v>
      </c>
      <c r="C15" s="46" t="str">
        <f>Spisak!C5</f>
        <v>Danilo Damjanović</v>
      </c>
      <c r="D15" s="31">
        <f>Spisak!E5</f>
        <v>0</v>
      </c>
      <c r="E15" s="31">
        <f>Spisak!F5</f>
        <v>0</v>
      </c>
      <c r="F15" s="31">
        <f>Spisak!J5</f>
        <v>0</v>
      </c>
      <c r="G15" s="31">
        <f>Spisak!K5</f>
        <v>0</v>
      </c>
      <c r="H15" s="31">
        <f>Spisak!L5</f>
        <v>0</v>
      </c>
      <c r="I15" s="31">
        <f>Spisak!M5</f>
        <v>0</v>
      </c>
      <c r="J15" s="31">
        <f>Spisak!N5</f>
        <v>0</v>
      </c>
      <c r="K15" s="31">
        <f>Spisak!O5</f>
        <v>0</v>
      </c>
      <c r="L15" s="31">
        <f>Spisak!P5</f>
        <v>0</v>
      </c>
      <c r="M15" s="31">
        <f>Spisak!T5</f>
        <v>0</v>
      </c>
      <c r="N15" s="32">
        <f>Spisak!I5</f>
        <v>45</v>
      </c>
      <c r="O15" s="32">
        <f>Spisak!S5</f>
      </c>
      <c r="P15" s="33">
        <f>Spisak!X5</f>
        <v>0</v>
      </c>
      <c r="Q15" s="34">
        <f>Spisak!Y5</f>
        <v>0</v>
      </c>
      <c r="R15" s="35">
        <f>Spisak!AA5</f>
        <v>45</v>
      </c>
      <c r="S15" s="42" t="str">
        <f>Spisak!AB5</f>
        <v>F</v>
      </c>
      <c r="T15" s="36" t="str">
        <f t="shared" si="0"/>
        <v> (nedovoljan)</v>
      </c>
    </row>
    <row r="16" spans="1:20" s="17" customFormat="1" ht="12.75">
      <c r="A16" s="30" t="str">
        <f>Spisak!A6</f>
        <v>8</v>
      </c>
      <c r="B16" s="30" t="str">
        <f>Spisak!D6</f>
        <v>8/2017</v>
      </c>
      <c r="C16" s="46" t="str">
        <f>Spisak!C6</f>
        <v>Dunja Vuković</v>
      </c>
      <c r="D16" s="31">
        <f>Spisak!E6</f>
        <v>0</v>
      </c>
      <c r="E16" s="31">
        <f>Spisak!F6</f>
        <v>0</v>
      </c>
      <c r="F16" s="31">
        <f>Spisak!J6</f>
        <v>0</v>
      </c>
      <c r="G16" s="31">
        <f>Spisak!K6</f>
        <v>0</v>
      </c>
      <c r="H16" s="31">
        <f>Spisak!L6</f>
        <v>0</v>
      </c>
      <c r="I16" s="31">
        <f>Spisak!M6</f>
        <v>0</v>
      </c>
      <c r="J16" s="31">
        <f>Spisak!N6</f>
        <v>0</v>
      </c>
      <c r="K16" s="31">
        <f>Spisak!O6</f>
        <v>0</v>
      </c>
      <c r="L16" s="31">
        <f>Spisak!P6</f>
        <v>0</v>
      </c>
      <c r="M16" s="31">
        <f>Spisak!T6</f>
        <v>0</v>
      </c>
      <c r="N16" s="32">
        <f>Spisak!I6</f>
        <v>48</v>
      </c>
      <c r="O16" s="32">
        <f>Spisak!S6</f>
      </c>
      <c r="P16" s="33">
        <f>Spisak!X6</f>
        <v>0</v>
      </c>
      <c r="Q16" s="34">
        <f>Spisak!Y6</f>
        <v>0</v>
      </c>
      <c r="R16" s="35">
        <f>Spisak!AA6</f>
        <v>48</v>
      </c>
      <c r="S16" s="42" t="str">
        <f>Spisak!AB6</f>
        <v>F</v>
      </c>
      <c r="T16" s="36" t="str">
        <f t="shared" si="0"/>
        <v> (nedovoljan)</v>
      </c>
    </row>
    <row r="17" spans="1:20" s="17" customFormat="1" ht="12.75">
      <c r="A17" s="30" t="str">
        <f>Spisak!A7</f>
        <v>9</v>
      </c>
      <c r="B17" s="30" t="str">
        <f>Spisak!D7</f>
        <v>9/2017</v>
      </c>
      <c r="C17" s="46" t="str">
        <f>Spisak!C7</f>
        <v>Katarina Kovačević</v>
      </c>
      <c r="D17" s="31">
        <f>Spisak!E7</f>
        <v>0</v>
      </c>
      <c r="E17" s="31">
        <f>Spisak!F7</f>
        <v>0</v>
      </c>
      <c r="F17" s="31">
        <f>Spisak!J7</f>
        <v>0</v>
      </c>
      <c r="G17" s="31">
        <f>Spisak!K7</f>
        <v>0</v>
      </c>
      <c r="H17" s="31">
        <f>Spisak!L7</f>
        <v>0</v>
      </c>
      <c r="I17" s="31">
        <f>Spisak!M7</f>
        <v>0</v>
      </c>
      <c r="J17" s="31">
        <f>Spisak!N7</f>
        <v>0</v>
      </c>
      <c r="K17" s="31">
        <f>Spisak!O7</f>
        <v>0</v>
      </c>
      <c r="L17" s="31">
        <f>Spisak!P7</f>
        <v>0</v>
      </c>
      <c r="M17" s="31">
        <f>Spisak!T7</f>
        <v>0</v>
      </c>
      <c r="N17" s="32">
        <f>Spisak!I7</f>
        <v>50</v>
      </c>
      <c r="O17" s="32">
        <f>Spisak!S7</f>
      </c>
      <c r="P17" s="33">
        <f>Spisak!X7</f>
        <v>0</v>
      </c>
      <c r="Q17" s="34">
        <f>Spisak!Y7</f>
        <v>0</v>
      </c>
      <c r="R17" s="35">
        <f>Spisak!AA7</f>
        <v>50</v>
      </c>
      <c r="S17" s="42" t="str">
        <f>Spisak!AB7</f>
        <v>E</v>
      </c>
      <c r="T17" s="36" t="str">
        <f t="shared" si="0"/>
        <v> (dovoljan)</v>
      </c>
    </row>
    <row r="18" spans="1:20" s="17" customFormat="1" ht="12.75">
      <c r="A18" s="30" t="str">
        <f>Spisak!A8</f>
        <v>10</v>
      </c>
      <c r="B18" s="30" t="str">
        <f>Spisak!D8</f>
        <v>10/2017</v>
      </c>
      <c r="C18" s="46" t="str">
        <f>Spisak!C8</f>
        <v>Miljana Mladenović</v>
      </c>
      <c r="D18" s="31">
        <f>Spisak!E8</f>
        <v>0</v>
      </c>
      <c r="E18" s="31">
        <f>Spisak!F8</f>
        <v>0</v>
      </c>
      <c r="F18" s="31">
        <f>Spisak!J8</f>
        <v>0</v>
      </c>
      <c r="G18" s="31">
        <f>Spisak!K8</f>
        <v>0</v>
      </c>
      <c r="H18" s="31">
        <f>Spisak!L8</f>
        <v>0</v>
      </c>
      <c r="I18" s="31">
        <f>Spisak!M8</f>
        <v>0</v>
      </c>
      <c r="J18" s="31">
        <f>Spisak!N8</f>
        <v>0</v>
      </c>
      <c r="K18" s="31">
        <f>Spisak!O8</f>
        <v>0</v>
      </c>
      <c r="L18" s="31">
        <f>Spisak!P8</f>
        <v>0</v>
      </c>
      <c r="M18" s="31">
        <f>Spisak!T8</f>
        <v>0</v>
      </c>
      <c r="N18" s="32">
        <f>Spisak!I8</f>
        <v>50</v>
      </c>
      <c r="O18" s="32">
        <f>Spisak!S8</f>
      </c>
      <c r="P18" s="33">
        <f>Spisak!X8</f>
        <v>0</v>
      </c>
      <c r="Q18" s="34">
        <f>Spisak!Y8</f>
        <v>0</v>
      </c>
      <c r="R18" s="35">
        <f>Spisak!AA8</f>
        <v>50</v>
      </c>
      <c r="S18" s="42" t="str">
        <f>Spisak!AB8</f>
        <v>E</v>
      </c>
      <c r="T18" s="36" t="str">
        <f t="shared" si="0"/>
        <v> (dovoljan)</v>
      </c>
    </row>
    <row r="19" spans="1:20" s="17" customFormat="1" ht="12.75">
      <c r="A19" s="30" t="str">
        <f>Spisak!A9</f>
        <v>12</v>
      </c>
      <c r="B19" s="30" t="str">
        <f>Spisak!D9</f>
        <v>12/2017</v>
      </c>
      <c r="C19" s="46" t="str">
        <f>Spisak!C9</f>
        <v>Ana Glavanović</v>
      </c>
      <c r="D19" s="31">
        <f>Spisak!E9</f>
        <v>0</v>
      </c>
      <c r="E19" s="31">
        <f>Spisak!F9</f>
        <v>0</v>
      </c>
      <c r="F19" s="31">
        <f>Spisak!J9</f>
        <v>0</v>
      </c>
      <c r="G19" s="31">
        <f>Spisak!K9</f>
        <v>0</v>
      </c>
      <c r="H19" s="31">
        <f>Spisak!L9</f>
        <v>0</v>
      </c>
      <c r="I19" s="31">
        <f>Spisak!M9</f>
        <v>0</v>
      </c>
      <c r="J19" s="31">
        <f>Spisak!N9</f>
        <v>0</v>
      </c>
      <c r="K19" s="31">
        <f>Spisak!O9</f>
        <v>0</v>
      </c>
      <c r="L19" s="31">
        <f>Spisak!P9</f>
        <v>0</v>
      </c>
      <c r="M19" s="31">
        <f>Spisak!T9</f>
        <v>0</v>
      </c>
      <c r="N19" s="32">
        <f>Spisak!I9</f>
        <v>50</v>
      </c>
      <c r="O19" s="32">
        <f>Spisak!S9</f>
      </c>
      <c r="P19" s="33">
        <f>Spisak!X9</f>
        <v>0</v>
      </c>
      <c r="Q19" s="34">
        <f>Spisak!Y9</f>
        <v>0</v>
      </c>
      <c r="R19" s="35">
        <f>Spisak!AA9</f>
        <v>50</v>
      </c>
      <c r="S19" s="42" t="str">
        <f>Spisak!AB9</f>
        <v>E</v>
      </c>
      <c r="T19" s="36" t="str">
        <f t="shared" si="0"/>
        <v> (dovoljan)</v>
      </c>
    </row>
    <row r="20" spans="1:20" s="17" customFormat="1" ht="12.75">
      <c r="A20" s="30" t="str">
        <f>Spisak!A10</f>
        <v>13</v>
      </c>
      <c r="B20" s="30" t="str">
        <f>Spisak!D10</f>
        <v>13/2017</v>
      </c>
      <c r="C20" s="46" t="str">
        <f>Spisak!C10</f>
        <v>Bojana Milonjić</v>
      </c>
      <c r="D20" s="31">
        <f>Spisak!E10</f>
        <v>0</v>
      </c>
      <c r="E20" s="31">
        <f>Spisak!F10</f>
        <v>0</v>
      </c>
      <c r="F20" s="31">
        <f>Spisak!J10</f>
        <v>0</v>
      </c>
      <c r="G20" s="31">
        <f>Spisak!K10</f>
        <v>0</v>
      </c>
      <c r="H20" s="31">
        <f>Spisak!L10</f>
        <v>0</v>
      </c>
      <c r="I20" s="31">
        <f>Spisak!M10</f>
        <v>0</v>
      </c>
      <c r="J20" s="31">
        <f>Spisak!N10</f>
        <v>0</v>
      </c>
      <c r="K20" s="31">
        <f>Spisak!O10</f>
        <v>0</v>
      </c>
      <c r="L20" s="31">
        <f>Spisak!P10</f>
        <v>0</v>
      </c>
      <c r="M20" s="31">
        <f>Spisak!T10</f>
        <v>0</v>
      </c>
      <c r="N20" s="32">
        <f>Spisak!I10</f>
        <v>50</v>
      </c>
      <c r="O20" s="32">
        <f>Spisak!S10</f>
      </c>
      <c r="P20" s="33">
        <f>Spisak!X10</f>
        <v>0</v>
      </c>
      <c r="Q20" s="34">
        <f>Spisak!Y10</f>
        <v>0</v>
      </c>
      <c r="R20" s="35">
        <f>Spisak!AA10</f>
        <v>50</v>
      </c>
      <c r="S20" s="42" t="str">
        <f>Spisak!AB10</f>
        <v>E</v>
      </c>
      <c r="T20" s="36" t="str">
        <f t="shared" si="0"/>
        <v> (dovoljan)</v>
      </c>
    </row>
    <row r="21" spans="1:20" s="17" customFormat="1" ht="12.75">
      <c r="A21" s="30" t="str">
        <f>Spisak!A11</f>
        <v>14</v>
      </c>
      <c r="B21" s="30" t="str">
        <f>Spisak!D11</f>
        <v>14/2017</v>
      </c>
      <c r="C21" s="46" t="str">
        <f>Spisak!C11</f>
        <v>Jovan Šćekić</v>
      </c>
      <c r="D21" s="31">
        <f>Spisak!E11</f>
        <v>0</v>
      </c>
      <c r="E21" s="31">
        <f>Spisak!F11</f>
        <v>0</v>
      </c>
      <c r="F21" s="31">
        <f>Spisak!J11</f>
        <v>0</v>
      </c>
      <c r="G21" s="31">
        <f>Spisak!K11</f>
        <v>0</v>
      </c>
      <c r="H21" s="31">
        <f>Spisak!L11</f>
        <v>0</v>
      </c>
      <c r="I21" s="31">
        <f>Spisak!M11</f>
        <v>0</v>
      </c>
      <c r="J21" s="31">
        <f>Spisak!N11</f>
        <v>0</v>
      </c>
      <c r="K21" s="31">
        <f>Spisak!O11</f>
        <v>0</v>
      </c>
      <c r="L21" s="31">
        <f>Spisak!P11</f>
        <v>0</v>
      </c>
      <c r="M21" s="31">
        <f>Spisak!T11</f>
        <v>0</v>
      </c>
      <c r="N21" s="32">
        <f>Spisak!I11</f>
        <v>48</v>
      </c>
      <c r="O21" s="32">
        <f>Spisak!S11</f>
      </c>
      <c r="P21" s="33">
        <f>Spisak!X11</f>
        <v>0</v>
      </c>
      <c r="Q21" s="34">
        <f>Spisak!Y11</f>
        <v>0</v>
      </c>
      <c r="R21" s="35">
        <f>Spisak!AA11</f>
        <v>48</v>
      </c>
      <c r="S21" s="42" t="str">
        <f>Spisak!AB11</f>
        <v>F</v>
      </c>
      <c r="T21" s="36" t="str">
        <f t="shared" si="0"/>
        <v> (nedovoljan)</v>
      </c>
    </row>
    <row r="22" spans="1:20" s="17" customFormat="1" ht="12.75">
      <c r="A22" s="30" t="str">
        <f>Spisak!A12</f>
        <v>15</v>
      </c>
      <c r="B22" s="30" t="str">
        <f>Spisak!D12</f>
        <v>15/2017</v>
      </c>
      <c r="C22" s="46" t="str">
        <f>Spisak!C12</f>
        <v>Aleksandra Manojlović</v>
      </c>
      <c r="D22" s="31">
        <f>Spisak!E12</f>
        <v>0</v>
      </c>
      <c r="E22" s="31">
        <f>Spisak!F12</f>
        <v>0</v>
      </c>
      <c r="F22" s="31">
        <f>Spisak!J12</f>
        <v>0</v>
      </c>
      <c r="G22" s="31">
        <f>Spisak!K12</f>
        <v>0</v>
      </c>
      <c r="H22" s="31">
        <f>Spisak!L12</f>
        <v>0</v>
      </c>
      <c r="I22" s="31">
        <f>Spisak!M12</f>
        <v>0</v>
      </c>
      <c r="J22" s="31">
        <f>Spisak!N12</f>
        <v>0</v>
      </c>
      <c r="K22" s="31">
        <f>Spisak!O12</f>
        <v>0</v>
      </c>
      <c r="L22" s="31">
        <f>Spisak!P12</f>
        <v>0</v>
      </c>
      <c r="M22" s="31">
        <f>Spisak!T12</f>
        <v>0</v>
      </c>
      <c r="N22" s="32">
        <f>Spisak!I12</f>
        <v>48</v>
      </c>
      <c r="O22" s="32">
        <f>Spisak!S12</f>
      </c>
      <c r="P22" s="33">
        <f>Spisak!X12</f>
        <v>0</v>
      </c>
      <c r="Q22" s="34">
        <f>Spisak!Y12</f>
        <v>0</v>
      </c>
      <c r="R22" s="35">
        <f>Spisak!AA12</f>
        <v>48</v>
      </c>
      <c r="S22" s="42" t="str">
        <f>Spisak!AB12</f>
        <v>F</v>
      </c>
      <c r="T22" s="36" t="str">
        <f t="shared" si="0"/>
        <v> (nedovoljan)</v>
      </c>
    </row>
    <row r="23" spans="1:20" s="17" customFormat="1" ht="12.75">
      <c r="A23" s="30" t="str">
        <f>Spisak!A13</f>
        <v>17</v>
      </c>
      <c r="B23" s="30" t="str">
        <f>Spisak!D13</f>
        <v>17/2017</v>
      </c>
      <c r="C23" s="46" t="str">
        <f>Spisak!C13</f>
        <v>Matija Mićunović</v>
      </c>
      <c r="D23" s="31">
        <f>Spisak!E13</f>
        <v>0</v>
      </c>
      <c r="E23" s="31">
        <f>Spisak!F13</f>
        <v>0</v>
      </c>
      <c r="F23" s="31">
        <f>Spisak!J13</f>
        <v>0</v>
      </c>
      <c r="G23" s="31">
        <f>Spisak!K13</f>
        <v>0</v>
      </c>
      <c r="H23" s="31">
        <f>Spisak!L13</f>
        <v>0</v>
      </c>
      <c r="I23" s="31">
        <f>Spisak!M13</f>
        <v>0</v>
      </c>
      <c r="J23" s="31">
        <f>Spisak!N13</f>
        <v>0</v>
      </c>
      <c r="K23" s="31">
        <f>Spisak!O13</f>
        <v>0</v>
      </c>
      <c r="L23" s="31">
        <f>Spisak!P13</f>
        <v>0</v>
      </c>
      <c r="M23" s="31">
        <f>Spisak!T13</f>
        <v>0</v>
      </c>
      <c r="N23" s="32">
        <f>Spisak!I13</f>
      </c>
      <c r="O23" s="32">
        <f>Spisak!S13</f>
      </c>
      <c r="P23" s="33">
        <f>Spisak!X13</f>
        <v>0</v>
      </c>
      <c r="Q23" s="34">
        <f>Spisak!Y13</f>
        <v>0</v>
      </c>
      <c r="R23" s="35">
        <f>Spisak!AA13</f>
      </c>
      <c r="S23" s="42" t="str">
        <f>Spisak!AB13</f>
        <v>F</v>
      </c>
      <c r="T23" s="36" t="str">
        <f t="shared" si="0"/>
        <v> (nedovoljan)</v>
      </c>
    </row>
    <row r="24" spans="1:20" s="17" customFormat="1" ht="12.75">
      <c r="A24" s="30" t="str">
        <f>Spisak!A14</f>
        <v>22</v>
      </c>
      <c r="B24" s="30" t="str">
        <f>Spisak!D14</f>
        <v>22/2017</v>
      </c>
      <c r="C24" s="46" t="str">
        <f>Spisak!C14</f>
        <v>Milić Bakić</v>
      </c>
      <c r="D24" s="31">
        <f>Spisak!E14</f>
        <v>0</v>
      </c>
      <c r="E24" s="31">
        <f>Spisak!F14</f>
        <v>0</v>
      </c>
      <c r="F24" s="31">
        <f>Spisak!J14</f>
        <v>0</v>
      </c>
      <c r="G24" s="31">
        <f>Spisak!K14</f>
        <v>0</v>
      </c>
      <c r="H24" s="31">
        <f>Spisak!L14</f>
        <v>0</v>
      </c>
      <c r="I24" s="31">
        <f>Spisak!M14</f>
        <v>0</v>
      </c>
      <c r="J24" s="31">
        <f>Spisak!N14</f>
        <v>0</v>
      </c>
      <c r="K24" s="31">
        <f>Spisak!O14</f>
        <v>0</v>
      </c>
      <c r="L24" s="31">
        <f>Spisak!P14</f>
        <v>0</v>
      </c>
      <c r="M24" s="31">
        <f>Spisak!T14</f>
        <v>0</v>
      </c>
      <c r="N24" s="32">
        <f>Spisak!I14</f>
        <v>50</v>
      </c>
      <c r="O24" s="32">
        <f>Spisak!S14</f>
      </c>
      <c r="P24" s="33">
        <f>Spisak!X14</f>
        <v>0</v>
      </c>
      <c r="Q24" s="34">
        <f>Spisak!Y14</f>
        <v>0</v>
      </c>
      <c r="R24" s="35">
        <f>Spisak!AA14</f>
        <v>50</v>
      </c>
      <c r="S24" s="42" t="str">
        <f>Spisak!AB14</f>
        <v>E</v>
      </c>
      <c r="T24" s="36" t="str">
        <f t="shared" si="0"/>
        <v> (dovoljan)</v>
      </c>
    </row>
    <row r="25" spans="1:20" s="17" customFormat="1" ht="12.75">
      <c r="A25" s="30" t="str">
        <f>Spisak!A15</f>
        <v>23</v>
      </c>
      <c r="B25" s="30" t="str">
        <f>Spisak!D15</f>
        <v>23/2017</v>
      </c>
      <c r="C25" s="46" t="str">
        <f>Spisak!C15</f>
        <v>Mićo Kontić</v>
      </c>
      <c r="D25" s="31">
        <f>Spisak!E15</f>
        <v>0</v>
      </c>
      <c r="E25" s="31">
        <f>Spisak!F15</f>
        <v>0</v>
      </c>
      <c r="F25" s="31">
        <f>Spisak!J15</f>
        <v>0</v>
      </c>
      <c r="G25" s="31">
        <f>Spisak!K15</f>
        <v>0</v>
      </c>
      <c r="H25" s="31">
        <f>Spisak!L15</f>
        <v>0</v>
      </c>
      <c r="I25" s="31">
        <f>Spisak!M15</f>
        <v>0</v>
      </c>
      <c r="J25" s="31">
        <f>Spisak!N15</f>
        <v>0</v>
      </c>
      <c r="K25" s="31">
        <f>Spisak!O15</f>
        <v>0</v>
      </c>
      <c r="L25" s="31">
        <f>Spisak!P15</f>
        <v>0</v>
      </c>
      <c r="M25" s="31">
        <f>Spisak!T15</f>
        <v>0</v>
      </c>
      <c r="N25" s="32">
        <f>Spisak!I15</f>
        <v>50</v>
      </c>
      <c r="O25" s="32">
        <f>Spisak!S15</f>
      </c>
      <c r="P25" s="33">
        <f>Spisak!X15</f>
        <v>0</v>
      </c>
      <c r="Q25" s="34">
        <f>Spisak!Y15</f>
        <v>0</v>
      </c>
      <c r="R25" s="35">
        <f>Spisak!AA15</f>
        <v>50</v>
      </c>
      <c r="S25" s="42" t="str">
        <f>Spisak!AB15</f>
        <v>E</v>
      </c>
      <c r="T25" s="36" t="str">
        <f t="shared" si="0"/>
        <v> (dovoljan)</v>
      </c>
    </row>
    <row r="26" spans="1:20" s="17" customFormat="1" ht="12.75">
      <c r="A26" s="30" t="str">
        <f>Spisak!A16</f>
        <v>24</v>
      </c>
      <c r="B26" s="30" t="str">
        <f>Spisak!D16</f>
        <v>24/2017</v>
      </c>
      <c r="C26" s="46" t="str">
        <f>Spisak!C16</f>
        <v>Stanka Kenjić</v>
      </c>
      <c r="D26" s="31">
        <f>Spisak!E16</f>
        <v>0</v>
      </c>
      <c r="E26" s="31">
        <f>Spisak!F16</f>
        <v>0</v>
      </c>
      <c r="F26" s="31">
        <f>Spisak!J16</f>
        <v>0</v>
      </c>
      <c r="G26" s="31">
        <f>Spisak!K16</f>
        <v>0</v>
      </c>
      <c r="H26" s="31">
        <f>Spisak!L16</f>
        <v>0</v>
      </c>
      <c r="I26" s="31">
        <f>Spisak!M16</f>
        <v>0</v>
      </c>
      <c r="J26" s="31">
        <f>Spisak!N16</f>
        <v>0</v>
      </c>
      <c r="K26" s="31">
        <f>Spisak!O16</f>
        <v>0</v>
      </c>
      <c r="L26" s="31">
        <f>Spisak!P16</f>
        <v>0</v>
      </c>
      <c r="M26" s="31">
        <f>Spisak!T16</f>
        <v>0</v>
      </c>
      <c r="N26" s="32">
        <f>Spisak!I16</f>
        <v>45</v>
      </c>
      <c r="O26" s="32">
        <f>Spisak!S16</f>
      </c>
      <c r="P26" s="33">
        <f>Spisak!X16</f>
        <v>0</v>
      </c>
      <c r="Q26" s="34">
        <f>Spisak!Y16</f>
        <v>0</v>
      </c>
      <c r="R26" s="35">
        <f>Spisak!AA16</f>
        <v>45</v>
      </c>
      <c r="S26" s="42" t="str">
        <f>Spisak!AB16</f>
        <v>F</v>
      </c>
      <c r="T26" s="36" t="str">
        <f t="shared" si="0"/>
        <v> (nedovoljan)</v>
      </c>
    </row>
    <row r="27" spans="1:20" s="17" customFormat="1" ht="12.75">
      <c r="A27" s="30" t="str">
        <f>Spisak!A17</f>
        <v>27</v>
      </c>
      <c r="B27" s="30" t="str">
        <f>Spisak!D17</f>
        <v>27/2017</v>
      </c>
      <c r="C27" s="46" t="str">
        <f>Spisak!C17</f>
        <v>Milena Asanović</v>
      </c>
      <c r="D27" s="31">
        <f>Spisak!E17</f>
        <v>0</v>
      </c>
      <c r="E27" s="31">
        <f>Spisak!F17</f>
        <v>0</v>
      </c>
      <c r="F27" s="31">
        <f>Spisak!J17</f>
        <v>0</v>
      </c>
      <c r="G27" s="31">
        <f>Spisak!K17</f>
        <v>0</v>
      </c>
      <c r="H27" s="31">
        <f>Spisak!L17</f>
        <v>0</v>
      </c>
      <c r="I27" s="31">
        <f>Spisak!M17</f>
        <v>0</v>
      </c>
      <c r="J27" s="31">
        <f>Spisak!N17</f>
        <v>0</v>
      </c>
      <c r="K27" s="31">
        <f>Spisak!O17</f>
        <v>0</v>
      </c>
      <c r="L27" s="31">
        <f>Spisak!P17</f>
        <v>0</v>
      </c>
      <c r="M27" s="31">
        <f>Spisak!T17</f>
        <v>0</v>
      </c>
      <c r="N27" s="32">
        <f>Spisak!I17</f>
        <v>48</v>
      </c>
      <c r="O27" s="32">
        <f>Spisak!S17</f>
      </c>
      <c r="P27" s="33">
        <f>Spisak!X17</f>
        <v>0</v>
      </c>
      <c r="Q27" s="34">
        <f>Spisak!Y17</f>
        <v>0</v>
      </c>
      <c r="R27" s="35">
        <f>Spisak!AA17</f>
        <v>48</v>
      </c>
      <c r="S27" s="42" t="str">
        <f>Spisak!AB17</f>
        <v>F</v>
      </c>
      <c r="T27" s="36" t="str">
        <f t="shared" si="0"/>
        <v> (nedovoljan)</v>
      </c>
    </row>
    <row r="28" spans="1:20" s="17" customFormat="1" ht="12.75">
      <c r="A28" s="30" t="str">
        <f>Spisak!A18</f>
        <v>28</v>
      </c>
      <c r="B28" s="30" t="str">
        <f>Spisak!D18</f>
        <v>28/2017</v>
      </c>
      <c r="C28" s="46" t="str">
        <f>Spisak!C18</f>
        <v>Lazar Jovićević</v>
      </c>
      <c r="D28" s="31">
        <f>Spisak!E18</f>
        <v>0</v>
      </c>
      <c r="E28" s="31">
        <f>Spisak!F18</f>
        <v>0</v>
      </c>
      <c r="F28" s="31">
        <f>Spisak!J18</f>
        <v>0</v>
      </c>
      <c r="G28" s="31">
        <f>Spisak!K18</f>
        <v>0</v>
      </c>
      <c r="H28" s="31">
        <f>Spisak!L18</f>
        <v>0</v>
      </c>
      <c r="I28" s="31">
        <f>Spisak!M18</f>
        <v>0</v>
      </c>
      <c r="J28" s="31">
        <f>Spisak!N18</f>
        <v>0</v>
      </c>
      <c r="K28" s="31">
        <f>Spisak!O18</f>
        <v>0</v>
      </c>
      <c r="L28" s="31">
        <f>Spisak!P18</f>
        <v>0</v>
      </c>
      <c r="M28" s="31">
        <f>Spisak!T18</f>
        <v>0</v>
      </c>
      <c r="N28" s="32">
        <f>Spisak!I18</f>
        <v>47</v>
      </c>
      <c r="O28" s="32">
        <f>Spisak!S18</f>
      </c>
      <c r="P28" s="33">
        <f>Spisak!X18</f>
        <v>0</v>
      </c>
      <c r="Q28" s="34">
        <f>Spisak!Y18</f>
        <v>0</v>
      </c>
      <c r="R28" s="35">
        <f>Spisak!AA18</f>
        <v>47</v>
      </c>
      <c r="S28" s="42" t="str">
        <f>Spisak!AB18</f>
        <v>F</v>
      </c>
      <c r="T28" s="36" t="str">
        <f t="shared" si="0"/>
        <v> (nedovoljan)</v>
      </c>
    </row>
    <row r="29" spans="1:20" s="17" customFormat="1" ht="12.75">
      <c r="A29" s="30" t="str">
        <f>Spisak!A19</f>
        <v>29</v>
      </c>
      <c r="B29" s="30" t="str">
        <f>Spisak!D19</f>
        <v>29/2017</v>
      </c>
      <c r="C29" s="46" t="str">
        <f>Spisak!C19</f>
        <v>Marko Zajović</v>
      </c>
      <c r="D29" s="31">
        <f>Spisak!E19</f>
        <v>0</v>
      </c>
      <c r="E29" s="31">
        <f>Spisak!F19</f>
        <v>0</v>
      </c>
      <c r="F29" s="31">
        <f>Spisak!J19</f>
        <v>0</v>
      </c>
      <c r="G29" s="31">
        <f>Spisak!K19</f>
        <v>0</v>
      </c>
      <c r="H29" s="31">
        <f>Spisak!L19</f>
        <v>0</v>
      </c>
      <c r="I29" s="31">
        <f>Spisak!M19</f>
        <v>0</v>
      </c>
      <c r="J29" s="31">
        <f>Spisak!N19</f>
        <v>0</v>
      </c>
      <c r="K29" s="31">
        <f>Spisak!O19</f>
        <v>0</v>
      </c>
      <c r="L29" s="31">
        <f>Spisak!P19</f>
        <v>0</v>
      </c>
      <c r="M29" s="31">
        <f>Spisak!T19</f>
        <v>0</v>
      </c>
      <c r="N29" s="32">
        <f>Spisak!I19</f>
        <v>50</v>
      </c>
      <c r="O29" s="32">
        <f>Spisak!S19</f>
      </c>
      <c r="P29" s="33">
        <f>Spisak!X19</f>
        <v>0</v>
      </c>
      <c r="Q29" s="34">
        <f>Spisak!Y19</f>
        <v>0</v>
      </c>
      <c r="R29" s="35">
        <f>Spisak!AA19</f>
        <v>50</v>
      </c>
      <c r="S29" s="42" t="str">
        <f>Spisak!AB19</f>
        <v>E</v>
      </c>
      <c r="T29" s="36" t="str">
        <f t="shared" si="0"/>
        <v> (dovoljan)</v>
      </c>
    </row>
    <row r="30" spans="1:20" s="17" customFormat="1" ht="12.75">
      <c r="A30" s="30" t="str">
        <f>Spisak!A20</f>
        <v>30</v>
      </c>
      <c r="B30" s="30" t="str">
        <f>Spisak!D20</f>
        <v>30/2017</v>
      </c>
      <c r="C30" s="46" t="str">
        <f>Spisak!C20</f>
        <v>Nikola Dubljević</v>
      </c>
      <c r="D30" s="31">
        <f>Spisak!E20</f>
        <v>0</v>
      </c>
      <c r="E30" s="31">
        <f>Spisak!F20</f>
        <v>0</v>
      </c>
      <c r="F30" s="31">
        <f>Spisak!J20</f>
        <v>0</v>
      </c>
      <c r="G30" s="31">
        <f>Spisak!K20</f>
        <v>0</v>
      </c>
      <c r="H30" s="31">
        <f>Spisak!L20</f>
        <v>0</v>
      </c>
      <c r="I30" s="31">
        <f>Spisak!M20</f>
        <v>0</v>
      </c>
      <c r="J30" s="31">
        <f>Spisak!N20</f>
        <v>0</v>
      </c>
      <c r="K30" s="31">
        <f>Spisak!O20</f>
        <v>0</v>
      </c>
      <c r="L30" s="31">
        <f>Spisak!P20</f>
        <v>0</v>
      </c>
      <c r="M30" s="31">
        <f>Spisak!T20</f>
        <v>0</v>
      </c>
      <c r="N30" s="32">
        <f>Spisak!I20</f>
        <v>47</v>
      </c>
      <c r="O30" s="32">
        <f>Spisak!S20</f>
      </c>
      <c r="P30" s="33">
        <f>Spisak!X20</f>
        <v>0</v>
      </c>
      <c r="Q30" s="34">
        <f>Spisak!Y20</f>
        <v>0</v>
      </c>
      <c r="R30" s="35">
        <f>Spisak!AA20</f>
        <v>47</v>
      </c>
      <c r="S30" s="42" t="str">
        <f>Spisak!AB20</f>
        <v>F</v>
      </c>
      <c r="T30" s="36" t="str">
        <f t="shared" si="0"/>
        <v> (nedovoljan)</v>
      </c>
    </row>
    <row r="31" spans="1:20" s="17" customFormat="1" ht="12.75">
      <c r="A31" s="30" t="str">
        <f>Spisak!A21</f>
        <v>31</v>
      </c>
      <c r="B31" s="30" t="str">
        <f>Spisak!D21</f>
        <v>31/2017</v>
      </c>
      <c r="C31" s="46" t="str">
        <f>Spisak!C21</f>
        <v>Žarko Delibašić</v>
      </c>
      <c r="D31" s="31">
        <f>Spisak!E21</f>
        <v>0</v>
      </c>
      <c r="E31" s="31">
        <f>Spisak!F21</f>
        <v>0</v>
      </c>
      <c r="F31" s="31">
        <f>Spisak!J21</f>
        <v>0</v>
      </c>
      <c r="G31" s="31">
        <f>Spisak!K21</f>
        <v>0</v>
      </c>
      <c r="H31" s="31">
        <f>Spisak!L21</f>
        <v>0</v>
      </c>
      <c r="I31" s="31">
        <f>Spisak!M21</f>
        <v>0</v>
      </c>
      <c r="J31" s="31">
        <f>Spisak!N21</f>
        <v>0</v>
      </c>
      <c r="K31" s="31">
        <f>Spisak!O21</f>
        <v>0</v>
      </c>
      <c r="L31" s="31">
        <f>Spisak!P21</f>
        <v>0</v>
      </c>
      <c r="M31" s="31">
        <f>Spisak!T21</f>
        <v>0</v>
      </c>
      <c r="N31" s="32">
        <f>Spisak!I21</f>
        <v>45</v>
      </c>
      <c r="O31" s="32">
        <f>Spisak!S21</f>
      </c>
      <c r="P31" s="33">
        <f>Spisak!X21</f>
        <v>0</v>
      </c>
      <c r="Q31" s="34">
        <f>Spisak!Y21</f>
        <v>0</v>
      </c>
      <c r="R31" s="35">
        <f>Spisak!AA21</f>
        <v>45</v>
      </c>
      <c r="S31" s="42" t="str">
        <f>Spisak!AB21</f>
        <v>F</v>
      </c>
      <c r="T31" s="36" t="str">
        <f t="shared" si="0"/>
        <v> (nedovoljan)</v>
      </c>
    </row>
    <row r="32" spans="1:20" s="17" customFormat="1" ht="12.75">
      <c r="A32" s="30" t="str">
        <f>Spisak!A22</f>
        <v>32</v>
      </c>
      <c r="B32" s="30" t="str">
        <f>Spisak!D22</f>
        <v>32/2017</v>
      </c>
      <c r="C32" s="46" t="str">
        <f>Spisak!C22</f>
        <v>Rade Kalinić</v>
      </c>
      <c r="D32" s="31">
        <f>Spisak!E22</f>
        <v>0</v>
      </c>
      <c r="E32" s="31">
        <f>Spisak!F22</f>
        <v>0</v>
      </c>
      <c r="F32" s="31">
        <f>Spisak!J22</f>
        <v>0</v>
      </c>
      <c r="G32" s="31">
        <f>Spisak!K22</f>
        <v>0</v>
      </c>
      <c r="H32" s="31">
        <f>Spisak!L22</f>
        <v>0</v>
      </c>
      <c r="I32" s="31">
        <f>Spisak!M22</f>
        <v>0</v>
      </c>
      <c r="J32" s="31">
        <f>Spisak!N22</f>
        <v>0</v>
      </c>
      <c r="K32" s="31">
        <f>Spisak!O22</f>
        <v>0</v>
      </c>
      <c r="L32" s="31">
        <f>Spisak!P22</f>
        <v>0</v>
      </c>
      <c r="M32" s="31">
        <f>Spisak!T22</f>
        <v>0</v>
      </c>
      <c r="N32" s="32">
        <f>Spisak!I22</f>
        <v>45</v>
      </c>
      <c r="O32" s="32">
        <f>Spisak!S22</f>
      </c>
      <c r="P32" s="33">
        <f>Spisak!X22</f>
        <v>0</v>
      </c>
      <c r="Q32" s="34">
        <f>Spisak!Y22</f>
        <v>0</v>
      </c>
      <c r="R32" s="35">
        <f>Spisak!AA22</f>
        <v>45</v>
      </c>
      <c r="S32" s="42" t="str">
        <f>Spisak!AB22</f>
        <v>F</v>
      </c>
      <c r="T32" s="36" t="str">
        <f t="shared" si="0"/>
        <v> (nedovoljan)</v>
      </c>
    </row>
    <row r="33" spans="1:20" s="17" customFormat="1" ht="12.75">
      <c r="A33" s="30" t="str">
        <f>Spisak!A23</f>
        <v>34</v>
      </c>
      <c r="B33" s="30" t="str">
        <f>Spisak!D23</f>
        <v>34/2017</v>
      </c>
      <c r="C33" s="46" t="str">
        <f>Spisak!C23</f>
        <v>Luka Glušica</v>
      </c>
      <c r="D33" s="31">
        <f>Spisak!E23</f>
        <v>0</v>
      </c>
      <c r="E33" s="31">
        <f>Spisak!F23</f>
        <v>0</v>
      </c>
      <c r="F33" s="31">
        <f>Spisak!J23</f>
        <v>0</v>
      </c>
      <c r="G33" s="31">
        <f>Spisak!K23</f>
        <v>0</v>
      </c>
      <c r="H33" s="31">
        <f>Spisak!L23</f>
        <v>0</v>
      </c>
      <c r="I33" s="31">
        <f>Spisak!M23</f>
        <v>0</v>
      </c>
      <c r="J33" s="31">
        <f>Spisak!N23</f>
        <v>0</v>
      </c>
      <c r="K33" s="31">
        <f>Spisak!O23</f>
        <v>0</v>
      </c>
      <c r="L33" s="31">
        <f>Spisak!P23</f>
        <v>0</v>
      </c>
      <c r="M33" s="31">
        <f>Spisak!T23</f>
        <v>0</v>
      </c>
      <c r="N33" s="32">
        <f>Spisak!I23</f>
        <v>45</v>
      </c>
      <c r="O33" s="32">
        <f>Spisak!S23</f>
      </c>
      <c r="P33" s="33">
        <f>Spisak!X23</f>
        <v>0</v>
      </c>
      <c r="Q33" s="34">
        <f>Spisak!Y23</f>
        <v>0</v>
      </c>
      <c r="R33" s="35">
        <f>Spisak!AA23</f>
        <v>45</v>
      </c>
      <c r="S33" s="42" t="str">
        <f>Spisak!AB23</f>
        <v>F</v>
      </c>
      <c r="T33" s="36" t="str">
        <f t="shared" si="0"/>
        <v> (nedovoljan)</v>
      </c>
    </row>
    <row r="34" spans="1:20" s="17" customFormat="1" ht="12.75">
      <c r="A34" s="30" t="str">
        <f>Spisak!A24</f>
        <v>35</v>
      </c>
      <c r="B34" s="30" t="str">
        <f>Spisak!D24</f>
        <v>35/2017</v>
      </c>
      <c r="C34" s="46" t="str">
        <f>Spisak!C24</f>
        <v>Nataša Stevović</v>
      </c>
      <c r="D34" s="31">
        <f>Spisak!E24</f>
        <v>0</v>
      </c>
      <c r="E34" s="31">
        <f>Spisak!F24</f>
        <v>0</v>
      </c>
      <c r="F34" s="31">
        <f>Spisak!J24</f>
        <v>0</v>
      </c>
      <c r="G34" s="31">
        <f>Spisak!K24</f>
        <v>0</v>
      </c>
      <c r="H34" s="31">
        <f>Spisak!L24</f>
        <v>0</v>
      </c>
      <c r="I34" s="31">
        <f>Spisak!M24</f>
        <v>0</v>
      </c>
      <c r="J34" s="31">
        <f>Spisak!N24</f>
        <v>0</v>
      </c>
      <c r="K34" s="31">
        <f>Spisak!O24</f>
        <v>0</v>
      </c>
      <c r="L34" s="31">
        <f>Spisak!P24</f>
        <v>0</v>
      </c>
      <c r="M34" s="31">
        <f>Spisak!T24</f>
        <v>0</v>
      </c>
      <c r="N34" s="32">
        <f>Spisak!I24</f>
        <v>46</v>
      </c>
      <c r="O34" s="32">
        <f>Spisak!S24</f>
      </c>
      <c r="P34" s="33">
        <f>Spisak!X24</f>
        <v>0</v>
      </c>
      <c r="Q34" s="34">
        <f>Spisak!Y24</f>
        <v>0</v>
      </c>
      <c r="R34" s="35">
        <f>Spisak!AA24</f>
        <v>46</v>
      </c>
      <c r="S34" s="42" t="str">
        <f>Spisak!AB24</f>
        <v>F</v>
      </c>
      <c r="T34" s="36" t="str">
        <f t="shared" si="0"/>
        <v> (nedovoljan)</v>
      </c>
    </row>
    <row r="35" spans="1:20" s="17" customFormat="1" ht="12.75">
      <c r="A35" s="30" t="str">
        <f>Spisak!A25</f>
        <v>36</v>
      </c>
      <c r="B35" s="30" t="str">
        <f>Spisak!D25</f>
        <v>36/2017</v>
      </c>
      <c r="C35" s="46" t="str">
        <f>Spisak!C25</f>
        <v>Miloš Abramović</v>
      </c>
      <c r="D35" s="31">
        <f>Spisak!E25</f>
        <v>0</v>
      </c>
      <c r="E35" s="31">
        <f>Spisak!F25</f>
        <v>0</v>
      </c>
      <c r="F35" s="31">
        <f>Spisak!J25</f>
        <v>0</v>
      </c>
      <c r="G35" s="31">
        <f>Spisak!K25</f>
        <v>0</v>
      </c>
      <c r="H35" s="31">
        <f>Spisak!L25</f>
        <v>0</v>
      </c>
      <c r="I35" s="31">
        <f>Spisak!M25</f>
        <v>0</v>
      </c>
      <c r="J35" s="31">
        <f>Spisak!N25</f>
        <v>0</v>
      </c>
      <c r="K35" s="31">
        <f>Spisak!O25</f>
        <v>0</v>
      </c>
      <c r="L35" s="31">
        <f>Spisak!P25</f>
        <v>0</v>
      </c>
      <c r="M35" s="31">
        <f>Spisak!T25</f>
        <v>0</v>
      </c>
      <c r="N35" s="32">
        <f>Spisak!I25</f>
        <v>45</v>
      </c>
      <c r="O35" s="32">
        <f>Spisak!S25</f>
      </c>
      <c r="P35" s="33">
        <f>Spisak!X25</f>
        <v>0</v>
      </c>
      <c r="Q35" s="34">
        <f>Spisak!Y25</f>
        <v>0</v>
      </c>
      <c r="R35" s="35">
        <f>Spisak!AA25</f>
        <v>45</v>
      </c>
      <c r="S35" s="42" t="str">
        <f>Spisak!AB25</f>
        <v>F</v>
      </c>
      <c r="T35" s="36" t="str">
        <f t="shared" si="0"/>
        <v> (nedovoljan)</v>
      </c>
    </row>
    <row r="36" spans="1:20" s="17" customFormat="1" ht="12.75">
      <c r="A36" s="30" t="str">
        <f>Spisak!A26</f>
        <v>37</v>
      </c>
      <c r="B36" s="30" t="str">
        <f>Spisak!D26</f>
        <v>37/2017</v>
      </c>
      <c r="C36" s="46" t="str">
        <f>Spisak!C26</f>
        <v>Mihailo Minić</v>
      </c>
      <c r="D36" s="31">
        <f>Spisak!E26</f>
        <v>0</v>
      </c>
      <c r="E36" s="31">
        <f>Spisak!F26</f>
        <v>0</v>
      </c>
      <c r="F36" s="31">
        <f>Spisak!J26</f>
        <v>0</v>
      </c>
      <c r="G36" s="31">
        <f>Spisak!K26</f>
        <v>0</v>
      </c>
      <c r="H36" s="31">
        <f>Spisak!L26</f>
        <v>0</v>
      </c>
      <c r="I36" s="31">
        <f>Spisak!M26</f>
        <v>0</v>
      </c>
      <c r="J36" s="31">
        <f>Spisak!N26</f>
        <v>0</v>
      </c>
      <c r="K36" s="31">
        <f>Spisak!O26</f>
        <v>0</v>
      </c>
      <c r="L36" s="31">
        <f>Spisak!P26</f>
        <v>0</v>
      </c>
      <c r="M36" s="31">
        <f>Spisak!T26</f>
        <v>0</v>
      </c>
      <c r="N36" s="32">
        <f>Spisak!I26</f>
        <v>50</v>
      </c>
      <c r="O36" s="32">
        <f>Spisak!S26</f>
      </c>
      <c r="P36" s="33">
        <f>Spisak!X26</f>
        <v>0</v>
      </c>
      <c r="Q36" s="34">
        <f>Spisak!Y26</f>
        <v>0</v>
      </c>
      <c r="R36" s="35">
        <f>Spisak!AA26</f>
        <v>50</v>
      </c>
      <c r="S36" s="42" t="str">
        <f>Spisak!AB26</f>
        <v>E</v>
      </c>
      <c r="T36" s="36" t="str">
        <f t="shared" si="0"/>
        <v> (dovoljan)</v>
      </c>
    </row>
    <row r="37" spans="1:20" s="17" customFormat="1" ht="12.75">
      <c r="A37" s="30" t="str">
        <f>Spisak!A27</f>
        <v>40</v>
      </c>
      <c r="B37" s="30" t="str">
        <f>Spisak!D27</f>
        <v>40/2017</v>
      </c>
      <c r="C37" s="46" t="str">
        <f>Spisak!C27</f>
        <v>Ivana Mićković</v>
      </c>
      <c r="D37" s="31">
        <f>Spisak!E27</f>
        <v>0</v>
      </c>
      <c r="E37" s="31">
        <f>Spisak!F27</f>
        <v>0</v>
      </c>
      <c r="F37" s="31">
        <f>Spisak!J27</f>
        <v>0</v>
      </c>
      <c r="G37" s="31">
        <f>Spisak!K27</f>
        <v>0</v>
      </c>
      <c r="H37" s="31">
        <f>Spisak!L27</f>
        <v>0</v>
      </c>
      <c r="I37" s="31">
        <f>Spisak!M27</f>
        <v>0</v>
      </c>
      <c r="J37" s="31">
        <f>Spisak!N27</f>
        <v>0</v>
      </c>
      <c r="K37" s="31">
        <f>Spisak!O27</f>
        <v>0</v>
      </c>
      <c r="L37" s="31">
        <f>Spisak!P27</f>
        <v>0</v>
      </c>
      <c r="M37" s="31">
        <f>Spisak!T27</f>
        <v>0</v>
      </c>
      <c r="N37" s="32">
        <f>Spisak!I27</f>
        <v>48</v>
      </c>
      <c r="O37" s="32">
        <f>Spisak!S27</f>
      </c>
      <c r="P37" s="33">
        <f>Spisak!X27</f>
        <v>0</v>
      </c>
      <c r="Q37" s="34">
        <f>Spisak!Y27</f>
        <v>0</v>
      </c>
      <c r="R37" s="35">
        <f>Spisak!AA27</f>
        <v>48</v>
      </c>
      <c r="S37" s="42" t="str">
        <f>Spisak!AB27</f>
        <v>F</v>
      </c>
      <c r="T37" s="36" t="str">
        <f t="shared" si="0"/>
        <v> (nedovoljan)</v>
      </c>
    </row>
    <row r="38" spans="1:20" s="17" customFormat="1" ht="12.75">
      <c r="A38" s="30" t="str">
        <f>Spisak!A28</f>
        <v>41</v>
      </c>
      <c r="B38" s="30" t="str">
        <f>Spisak!D28</f>
        <v>41/2017</v>
      </c>
      <c r="C38" s="46" t="str">
        <f>Spisak!C28</f>
        <v>Jovana Ružić</v>
      </c>
      <c r="D38" s="31">
        <f>Spisak!E28</f>
        <v>0</v>
      </c>
      <c r="E38" s="31">
        <f>Spisak!F28</f>
        <v>0</v>
      </c>
      <c r="F38" s="31">
        <f>Spisak!J28</f>
        <v>0</v>
      </c>
      <c r="G38" s="31">
        <f>Spisak!K28</f>
        <v>0</v>
      </c>
      <c r="H38" s="31">
        <f>Spisak!L28</f>
        <v>0</v>
      </c>
      <c r="I38" s="31">
        <f>Spisak!M28</f>
        <v>0</v>
      </c>
      <c r="J38" s="31">
        <f>Spisak!N28</f>
        <v>0</v>
      </c>
      <c r="K38" s="31">
        <f>Spisak!O28</f>
        <v>0</v>
      </c>
      <c r="L38" s="31">
        <f>Spisak!P28</f>
        <v>0</v>
      </c>
      <c r="M38" s="31">
        <f>Spisak!T28</f>
        <v>0</v>
      </c>
      <c r="N38" s="32">
        <f>Spisak!I28</f>
        <v>45</v>
      </c>
      <c r="O38" s="32">
        <f>Spisak!S28</f>
      </c>
      <c r="P38" s="33">
        <f>Spisak!X28</f>
        <v>0</v>
      </c>
      <c r="Q38" s="34">
        <f>Spisak!Y28</f>
        <v>0</v>
      </c>
      <c r="R38" s="35">
        <f>Spisak!AA28</f>
        <v>45</v>
      </c>
      <c r="S38" s="42" t="str">
        <f>Spisak!AB28</f>
        <v>F</v>
      </c>
      <c r="T38" s="36" t="str">
        <f t="shared" si="0"/>
        <v> (nedovoljan)</v>
      </c>
    </row>
    <row r="39" spans="1:20" s="17" customFormat="1" ht="12.75">
      <c r="A39" s="30" t="str">
        <f>Spisak!A29</f>
        <v>42</v>
      </c>
      <c r="B39" s="30" t="str">
        <f>Spisak!D29</f>
        <v>42/2017</v>
      </c>
      <c r="C39" s="46" t="str">
        <f>Spisak!C29</f>
        <v>Maja Rašković</v>
      </c>
      <c r="D39" s="31">
        <f>Spisak!E29</f>
        <v>0</v>
      </c>
      <c r="E39" s="31">
        <f>Spisak!F29</f>
        <v>0</v>
      </c>
      <c r="F39" s="31">
        <f>Spisak!J29</f>
        <v>0</v>
      </c>
      <c r="G39" s="31">
        <f>Spisak!K29</f>
        <v>0</v>
      </c>
      <c r="H39" s="31">
        <f>Spisak!L29</f>
        <v>0</v>
      </c>
      <c r="I39" s="31">
        <f>Spisak!M29</f>
        <v>0</v>
      </c>
      <c r="J39" s="31">
        <f>Spisak!N29</f>
        <v>0</v>
      </c>
      <c r="K39" s="31">
        <f>Spisak!O29</f>
        <v>0</v>
      </c>
      <c r="L39" s="31">
        <f>Spisak!P29</f>
        <v>0</v>
      </c>
      <c r="M39" s="31">
        <f>Spisak!T29</f>
        <v>0</v>
      </c>
      <c r="N39" s="32">
        <f>Spisak!I29</f>
        <v>50</v>
      </c>
      <c r="O39" s="32">
        <f>Spisak!S29</f>
      </c>
      <c r="P39" s="33">
        <f>Spisak!X29</f>
        <v>0</v>
      </c>
      <c r="Q39" s="34">
        <f>Spisak!Y29</f>
        <v>0</v>
      </c>
      <c r="R39" s="35">
        <f>Spisak!AA29</f>
        <v>50</v>
      </c>
      <c r="S39" s="42" t="str">
        <f>Spisak!AB29</f>
        <v>E</v>
      </c>
      <c r="T39" s="36" t="str">
        <f t="shared" si="0"/>
        <v> (dovoljan)</v>
      </c>
    </row>
    <row r="40" spans="1:20" s="17" customFormat="1" ht="12.75">
      <c r="A40" s="30" t="str">
        <f>Spisak!A30</f>
        <v>43</v>
      </c>
      <c r="B40" s="30" t="str">
        <f>Spisak!D30</f>
        <v>43/2017</v>
      </c>
      <c r="C40" s="46" t="str">
        <f>Spisak!C30</f>
        <v>Ajla Ciriković</v>
      </c>
      <c r="D40" s="31">
        <f>Spisak!E30</f>
        <v>0</v>
      </c>
      <c r="E40" s="31">
        <f>Spisak!F30</f>
        <v>0</v>
      </c>
      <c r="F40" s="31">
        <f>Spisak!J30</f>
        <v>0</v>
      </c>
      <c r="G40" s="31">
        <f>Spisak!K30</f>
        <v>0</v>
      </c>
      <c r="H40" s="31">
        <f>Spisak!L30</f>
        <v>0</v>
      </c>
      <c r="I40" s="31">
        <f>Spisak!M30</f>
        <v>0</v>
      </c>
      <c r="J40" s="31">
        <f>Spisak!N30</f>
        <v>0</v>
      </c>
      <c r="K40" s="31">
        <f>Spisak!O30</f>
        <v>0</v>
      </c>
      <c r="L40" s="31">
        <f>Spisak!P30</f>
        <v>0</v>
      </c>
      <c r="M40" s="31">
        <f>Spisak!T30</f>
        <v>0</v>
      </c>
      <c r="N40" s="32">
        <f>Spisak!I30</f>
        <v>48</v>
      </c>
      <c r="O40" s="32">
        <f>Spisak!S30</f>
      </c>
      <c r="P40" s="33">
        <f>Spisak!X30</f>
        <v>0</v>
      </c>
      <c r="Q40" s="34">
        <f>Spisak!Y30</f>
        <v>0</v>
      </c>
      <c r="R40" s="35">
        <f>Spisak!AA30</f>
        <v>48</v>
      </c>
      <c r="S40" s="42" t="str">
        <f>Spisak!AB30</f>
        <v>F</v>
      </c>
      <c r="T40" s="36" t="str">
        <f t="shared" si="0"/>
        <v> (nedovoljan)</v>
      </c>
    </row>
    <row r="41" spans="1:20" s="17" customFormat="1" ht="12.75">
      <c r="A41" s="30" t="str">
        <f>Spisak!A31</f>
        <v>48</v>
      </c>
      <c r="B41" s="30" t="str">
        <f>Spisak!D31</f>
        <v>48/2017</v>
      </c>
      <c r="C41" s="46" t="str">
        <f>Spisak!C31</f>
        <v>Luka Tomović</v>
      </c>
      <c r="D41" s="31">
        <f>Spisak!E31</f>
        <v>0</v>
      </c>
      <c r="E41" s="31">
        <f>Spisak!F31</f>
        <v>0</v>
      </c>
      <c r="F41" s="31">
        <f>Spisak!J31</f>
        <v>0</v>
      </c>
      <c r="G41" s="31">
        <f>Spisak!K31</f>
        <v>0</v>
      </c>
      <c r="H41" s="31">
        <f>Spisak!L31</f>
        <v>0</v>
      </c>
      <c r="I41" s="31">
        <f>Spisak!M31</f>
        <v>0</v>
      </c>
      <c r="J41" s="31">
        <f>Spisak!N31</f>
        <v>0</v>
      </c>
      <c r="K41" s="31">
        <f>Spisak!O31</f>
        <v>0</v>
      </c>
      <c r="L41" s="31">
        <f>Spisak!P31</f>
        <v>0</v>
      </c>
      <c r="M41" s="31">
        <f>Spisak!T31</f>
        <v>0</v>
      </c>
      <c r="N41" s="32">
        <f>Spisak!I31</f>
        <v>47</v>
      </c>
      <c r="O41" s="32">
        <f>Spisak!S31</f>
      </c>
      <c r="P41" s="33">
        <f>Spisak!X31</f>
        <v>0</v>
      </c>
      <c r="Q41" s="34">
        <f>Spisak!Y31</f>
        <v>0</v>
      </c>
      <c r="R41" s="35">
        <f>Spisak!AA31</f>
        <v>47</v>
      </c>
      <c r="S41" s="42" t="str">
        <f>Spisak!AB31</f>
        <v>F</v>
      </c>
      <c r="T41" s="36" t="str">
        <f t="shared" si="0"/>
        <v> (nedovoljan)</v>
      </c>
    </row>
    <row r="42" spans="1:20" s="17" customFormat="1" ht="12.75">
      <c r="A42" s="30" t="str">
        <f>Spisak!A32</f>
        <v>49</v>
      </c>
      <c r="B42" s="30" t="str">
        <f>Spisak!D32</f>
        <v>49/2017</v>
      </c>
      <c r="C42" s="46" t="str">
        <f>Spisak!C32</f>
        <v>Aleksa Ilić</v>
      </c>
      <c r="D42" s="31">
        <f>Spisak!E32</f>
        <v>0</v>
      </c>
      <c r="E42" s="31">
        <f>Spisak!F32</f>
        <v>0</v>
      </c>
      <c r="F42" s="31">
        <f>Spisak!J32</f>
        <v>0</v>
      </c>
      <c r="G42" s="31">
        <f>Spisak!K32</f>
        <v>0</v>
      </c>
      <c r="H42" s="31">
        <f>Spisak!L32</f>
        <v>0</v>
      </c>
      <c r="I42" s="31">
        <f>Spisak!M32</f>
        <v>0</v>
      </c>
      <c r="J42" s="31">
        <f>Spisak!N32</f>
        <v>0</v>
      </c>
      <c r="K42" s="31">
        <f>Spisak!O32</f>
        <v>0</v>
      </c>
      <c r="L42" s="31">
        <f>Spisak!P32</f>
        <v>0</v>
      </c>
      <c r="M42" s="31">
        <f>Spisak!T32</f>
        <v>0</v>
      </c>
      <c r="N42" s="32">
        <f>Spisak!I32</f>
        <v>48</v>
      </c>
      <c r="O42" s="32">
        <f>Spisak!S32</f>
      </c>
      <c r="P42" s="33">
        <f>Spisak!X32</f>
        <v>0</v>
      </c>
      <c r="Q42" s="34">
        <f>Spisak!Y32</f>
        <v>0</v>
      </c>
      <c r="R42" s="35">
        <f>Spisak!AA32</f>
        <v>48</v>
      </c>
      <c r="S42" s="42" t="str">
        <f>Spisak!AB32</f>
        <v>F</v>
      </c>
      <c r="T42" s="36" t="str">
        <f t="shared" si="0"/>
        <v> (nedovoljan)</v>
      </c>
    </row>
    <row r="43" spans="1:20" s="17" customFormat="1" ht="12.75">
      <c r="A43" s="30">
        <f>Spisak!A33</f>
        <v>0</v>
      </c>
      <c r="B43" s="30">
        <f>Spisak!D33</f>
        <v>0</v>
      </c>
      <c r="C43" s="46">
        <f>Spisak!C33</f>
        <v>0</v>
      </c>
      <c r="D43" s="31">
        <f>Spisak!E33</f>
        <v>0</v>
      </c>
      <c r="E43" s="31">
        <f>Spisak!F33</f>
        <v>0</v>
      </c>
      <c r="F43" s="31">
        <f>Spisak!J33</f>
        <v>0</v>
      </c>
      <c r="G43" s="31">
        <f>Spisak!K33</f>
        <v>0</v>
      </c>
      <c r="H43" s="31">
        <f>Spisak!L33</f>
        <v>0</v>
      </c>
      <c r="I43" s="31">
        <f>Spisak!M33</f>
        <v>0</v>
      </c>
      <c r="J43" s="31">
        <f>Spisak!N33</f>
        <v>0</v>
      </c>
      <c r="K43" s="31">
        <f>Spisak!O33</f>
        <v>0</v>
      </c>
      <c r="L43" s="31">
        <f>Spisak!P33</f>
        <v>0</v>
      </c>
      <c r="M43" s="31">
        <f>Spisak!T33</f>
        <v>0</v>
      </c>
      <c r="N43" s="32">
        <f>Spisak!I33</f>
        <v>0</v>
      </c>
      <c r="O43" s="32">
        <f>Spisak!S33</f>
        <v>0</v>
      </c>
      <c r="P43" s="33">
        <f>Spisak!X33</f>
        <v>0</v>
      </c>
      <c r="Q43" s="34">
        <f>Spisak!Y33</f>
        <v>0</v>
      </c>
      <c r="R43" s="35">
        <f>Spisak!AA33</f>
        <v>0</v>
      </c>
      <c r="S43" s="42">
        <f>Spisak!AB33</f>
        <v>0</v>
      </c>
      <c r="T43" s="36">
        <f t="shared" si="0"/>
      </c>
    </row>
    <row r="44" spans="1:20" s="17" customFormat="1" ht="12.75">
      <c r="A44" s="30">
        <f>Spisak!A34</f>
        <v>0</v>
      </c>
      <c r="B44" s="30">
        <f>Spisak!D34</f>
        <v>0</v>
      </c>
      <c r="C44" s="46">
        <f>Spisak!C34</f>
        <v>0</v>
      </c>
      <c r="D44" s="31">
        <f>Spisak!E34</f>
        <v>0</v>
      </c>
      <c r="E44" s="31">
        <f>Spisak!F34</f>
        <v>0</v>
      </c>
      <c r="F44" s="31">
        <f>Spisak!J34</f>
        <v>0</v>
      </c>
      <c r="G44" s="31">
        <f>Spisak!K34</f>
        <v>0</v>
      </c>
      <c r="H44" s="31">
        <f>Spisak!L34</f>
        <v>0</v>
      </c>
      <c r="I44" s="31">
        <f>Spisak!M34</f>
        <v>0</v>
      </c>
      <c r="J44" s="31">
        <f>Spisak!N34</f>
        <v>0</v>
      </c>
      <c r="K44" s="31">
        <f>Spisak!O34</f>
        <v>0</v>
      </c>
      <c r="L44" s="31">
        <f>Spisak!P34</f>
        <v>0</v>
      </c>
      <c r="M44" s="31">
        <f>Spisak!T34</f>
        <v>0</v>
      </c>
      <c r="N44" s="32">
        <f>Spisak!I34</f>
        <v>0</v>
      </c>
      <c r="O44" s="32">
        <f>Spisak!S34</f>
        <v>0</v>
      </c>
      <c r="P44" s="33">
        <f>Spisak!X34</f>
        <v>0</v>
      </c>
      <c r="Q44" s="34">
        <f>Spisak!Y34</f>
        <v>0</v>
      </c>
      <c r="R44" s="35">
        <f>Spisak!AA34</f>
        <v>0</v>
      </c>
      <c r="S44" s="42">
        <f>Spisak!AB34</f>
        <v>0</v>
      </c>
      <c r="T44" s="36">
        <f t="shared" si="0"/>
      </c>
    </row>
    <row r="45" spans="1:20" s="17" customFormat="1" ht="12.75">
      <c r="A45" s="30">
        <f>Spisak!A35</f>
        <v>0</v>
      </c>
      <c r="B45" s="30">
        <f>Spisak!D35</f>
        <v>0</v>
      </c>
      <c r="C45" s="46">
        <f>Spisak!C35</f>
        <v>0</v>
      </c>
      <c r="D45" s="31">
        <f>Spisak!E35</f>
        <v>0</v>
      </c>
      <c r="E45" s="31">
        <f>Spisak!F35</f>
        <v>0</v>
      </c>
      <c r="F45" s="31">
        <f>Spisak!J35</f>
        <v>0</v>
      </c>
      <c r="G45" s="31">
        <f>Spisak!K35</f>
        <v>0</v>
      </c>
      <c r="H45" s="31">
        <f>Spisak!L35</f>
        <v>0</v>
      </c>
      <c r="I45" s="31">
        <f>Spisak!M35</f>
        <v>0</v>
      </c>
      <c r="J45" s="31">
        <f>Spisak!N35</f>
        <v>0</v>
      </c>
      <c r="K45" s="31">
        <f>Spisak!O35</f>
        <v>0</v>
      </c>
      <c r="L45" s="31">
        <f>Spisak!P35</f>
        <v>0</v>
      </c>
      <c r="M45" s="31">
        <f>Spisak!T35</f>
        <v>0</v>
      </c>
      <c r="N45" s="32">
        <f>Spisak!I35</f>
        <v>0</v>
      </c>
      <c r="O45" s="32">
        <f>Spisak!S35</f>
        <v>0</v>
      </c>
      <c r="P45" s="33">
        <f>Spisak!X35</f>
        <v>0</v>
      </c>
      <c r="Q45" s="34">
        <f>Spisak!Y35</f>
        <v>0</v>
      </c>
      <c r="R45" s="35">
        <f>Spisak!AA35</f>
        <v>0</v>
      </c>
      <c r="S45" s="42">
        <f>Spisak!AB35</f>
        <v>0</v>
      </c>
      <c r="T45" s="36">
        <f t="shared" si="0"/>
      </c>
    </row>
    <row r="46" spans="1:20" s="17" customFormat="1" ht="12.75">
      <c r="A46" s="30">
        <f>Spisak!A36</f>
        <v>0</v>
      </c>
      <c r="B46" s="30">
        <f>Spisak!D36</f>
        <v>0</v>
      </c>
      <c r="C46" s="46">
        <f>Spisak!C36</f>
        <v>0</v>
      </c>
      <c r="D46" s="31">
        <f>Spisak!E36</f>
        <v>0</v>
      </c>
      <c r="E46" s="31">
        <f>Spisak!F36</f>
        <v>0</v>
      </c>
      <c r="F46" s="31">
        <f>Spisak!J36</f>
        <v>0</v>
      </c>
      <c r="G46" s="31">
        <f>Spisak!K36</f>
        <v>0</v>
      </c>
      <c r="H46" s="31">
        <f>Spisak!L36</f>
        <v>0</v>
      </c>
      <c r="I46" s="31">
        <f>Spisak!M36</f>
        <v>0</v>
      </c>
      <c r="J46" s="31">
        <f>Spisak!N36</f>
        <v>0</v>
      </c>
      <c r="K46" s="31">
        <f>Spisak!O36</f>
        <v>0</v>
      </c>
      <c r="L46" s="31">
        <f>Spisak!P36</f>
        <v>0</v>
      </c>
      <c r="M46" s="31">
        <f>Spisak!T36</f>
        <v>0</v>
      </c>
      <c r="N46" s="32">
        <f>Spisak!I36</f>
        <v>0</v>
      </c>
      <c r="O46" s="32">
        <f>Spisak!S36</f>
        <v>0</v>
      </c>
      <c r="P46" s="33">
        <f>Spisak!X36</f>
        <v>0</v>
      </c>
      <c r="Q46" s="34">
        <f>Spisak!Y36</f>
        <v>0</v>
      </c>
      <c r="R46" s="35">
        <f>Spisak!AA36</f>
        <v>0</v>
      </c>
      <c r="S46" s="42">
        <f>Spisak!AB36</f>
        <v>0</v>
      </c>
      <c r="T46" s="36">
        <f t="shared" si="0"/>
      </c>
    </row>
    <row r="47" spans="1:20" s="17" customFormat="1" ht="12.75">
      <c r="A47" s="30">
        <f>Spisak!A37</f>
        <v>0</v>
      </c>
      <c r="B47" s="30">
        <f>Spisak!D37</f>
        <v>0</v>
      </c>
      <c r="C47" s="46">
        <f>Spisak!C37</f>
        <v>0</v>
      </c>
      <c r="D47" s="31">
        <f>Spisak!E37</f>
        <v>0</v>
      </c>
      <c r="E47" s="31">
        <f>Spisak!F37</f>
        <v>0</v>
      </c>
      <c r="F47" s="31">
        <f>Spisak!J37</f>
        <v>0</v>
      </c>
      <c r="G47" s="31">
        <f>Spisak!K37</f>
        <v>0</v>
      </c>
      <c r="H47" s="31">
        <f>Spisak!L37</f>
        <v>0</v>
      </c>
      <c r="I47" s="31">
        <f>Spisak!M37</f>
        <v>0</v>
      </c>
      <c r="J47" s="31">
        <f>Spisak!N37</f>
        <v>0</v>
      </c>
      <c r="K47" s="31">
        <f>Spisak!O37</f>
        <v>0</v>
      </c>
      <c r="L47" s="31">
        <f>Spisak!P37</f>
        <v>0</v>
      </c>
      <c r="M47" s="31">
        <f>Spisak!T37</f>
        <v>0</v>
      </c>
      <c r="N47" s="32">
        <f>Spisak!I37</f>
        <v>0</v>
      </c>
      <c r="O47" s="32">
        <f>Spisak!S37</f>
        <v>0</v>
      </c>
      <c r="P47" s="33">
        <f>Spisak!X37</f>
        <v>0</v>
      </c>
      <c r="Q47" s="34">
        <f>Spisak!Y37</f>
        <v>0</v>
      </c>
      <c r="R47" s="35">
        <f>Spisak!AA37</f>
        <v>0</v>
      </c>
      <c r="S47" s="42">
        <f>Spisak!AB37</f>
        <v>0</v>
      </c>
      <c r="T47" s="36">
        <f t="shared" si="0"/>
      </c>
    </row>
    <row r="48" spans="1:20" s="17" customFormat="1" ht="12.75">
      <c r="A48" s="30">
        <f>Spisak!A38</f>
        <v>0</v>
      </c>
      <c r="B48" s="30">
        <f>Spisak!D38</f>
        <v>0</v>
      </c>
      <c r="C48" s="46">
        <f>Spisak!C38</f>
        <v>0</v>
      </c>
      <c r="D48" s="31">
        <f>Spisak!E38</f>
        <v>0</v>
      </c>
      <c r="E48" s="31">
        <f>Spisak!F38</f>
        <v>0</v>
      </c>
      <c r="F48" s="31">
        <f>Spisak!J38</f>
        <v>0</v>
      </c>
      <c r="G48" s="31">
        <f>Spisak!K38</f>
        <v>0</v>
      </c>
      <c r="H48" s="31">
        <f>Spisak!L38</f>
        <v>0</v>
      </c>
      <c r="I48" s="31">
        <f>Spisak!M38</f>
        <v>0</v>
      </c>
      <c r="J48" s="31">
        <f>Spisak!N38</f>
        <v>0</v>
      </c>
      <c r="K48" s="31">
        <f>Spisak!O38</f>
        <v>0</v>
      </c>
      <c r="L48" s="31">
        <f>Spisak!P38</f>
        <v>0</v>
      </c>
      <c r="M48" s="31">
        <f>Spisak!T38</f>
        <v>0</v>
      </c>
      <c r="N48" s="32">
        <f>Spisak!I38</f>
        <v>0</v>
      </c>
      <c r="O48" s="32">
        <f>Spisak!S38</f>
        <v>0</v>
      </c>
      <c r="P48" s="33">
        <f>Spisak!X38</f>
        <v>0</v>
      </c>
      <c r="Q48" s="34">
        <f>Spisak!Y38</f>
        <v>0</v>
      </c>
      <c r="R48" s="35">
        <f>Spisak!AA38</f>
        <v>0</v>
      </c>
      <c r="S48" s="42">
        <f>Spisak!AB38</f>
        <v>0</v>
      </c>
      <c r="T48" s="36">
        <f t="shared" si="0"/>
      </c>
    </row>
    <row r="49" spans="1:20" s="17" customFormat="1" ht="12.75">
      <c r="A49" s="37"/>
      <c r="B49" s="47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2"/>
      <c r="O49" s="23"/>
      <c r="P49" s="23"/>
      <c r="Q49" s="2"/>
      <c r="R49" s="24"/>
      <c r="S49" s="4"/>
      <c r="T49" s="1"/>
    </row>
    <row r="50" spans="1:20" s="17" customFormat="1" ht="12.75">
      <c r="A50" s="37"/>
      <c r="B50" s="47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2"/>
      <c r="O50" s="23"/>
      <c r="P50" s="23"/>
      <c r="Q50" s="2"/>
      <c r="R50" s="24"/>
      <c r="S50" s="4"/>
      <c r="T50" s="1"/>
    </row>
    <row r="51" spans="1:20" s="17" customFormat="1" ht="12.75">
      <c r="A51" s="37"/>
      <c r="B51" s="47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2"/>
      <c r="O51" s="23"/>
      <c r="P51" s="23"/>
      <c r="Q51" s="23"/>
      <c r="R51" s="4" t="s">
        <v>57</v>
      </c>
      <c r="S51" s="24"/>
      <c r="T51" s="4"/>
    </row>
    <row r="52" spans="1:20" s="17" customFormat="1" ht="12.75">
      <c r="A52" s="37"/>
      <c r="B52" s="47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2"/>
      <c r="O52" s="23"/>
      <c r="P52" s="23"/>
      <c r="Q52" s="23"/>
      <c r="R52" s="4" t="s">
        <v>192</v>
      </c>
      <c r="S52" s="24"/>
      <c r="T52" s="4"/>
    </row>
    <row r="53" spans="1:20" s="17" customFormat="1" ht="12.75">
      <c r="A53" s="37"/>
      <c r="B53" s="47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2"/>
      <c r="O53" s="23"/>
      <c r="P53" s="23"/>
      <c r="Q53" s="23"/>
      <c r="R53" s="2"/>
      <c r="S53" s="24"/>
      <c r="T53" s="4"/>
    </row>
    <row r="54" spans="1:20" s="17" customFormat="1" ht="12.75">
      <c r="A54" s="37"/>
      <c r="B54" s="47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2"/>
      <c r="O54" s="23"/>
      <c r="P54" s="23"/>
      <c r="Q54" s="23"/>
      <c r="R54" s="4" t="s">
        <v>58</v>
      </c>
      <c r="S54" s="24"/>
      <c r="T54" s="4"/>
    </row>
    <row r="55" spans="1:20" s="17" customFormat="1" ht="12.75">
      <c r="A55" s="37"/>
      <c r="B55" s="47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2"/>
      <c r="O55" s="23"/>
      <c r="P55" s="23"/>
      <c r="Q55" s="23"/>
      <c r="R55" s="2"/>
      <c r="S55" s="24"/>
      <c r="T55" s="4"/>
    </row>
    <row r="56" spans="1:20" s="17" customFormat="1" ht="12.75">
      <c r="A56" s="37"/>
      <c r="B56" s="47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2"/>
      <c r="O56" s="23"/>
      <c r="P56" s="23"/>
      <c r="Q56" s="2"/>
      <c r="R56" s="24"/>
      <c r="S56" s="4"/>
      <c r="T56" s="1"/>
    </row>
    <row r="57" spans="1:20" s="17" customFormat="1" ht="12.75">
      <c r="A57" s="37"/>
      <c r="B57" s="47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2"/>
      <c r="O57" s="23"/>
      <c r="P57" s="23"/>
      <c r="Q57" s="2"/>
      <c r="R57" s="24"/>
      <c r="S57" s="4"/>
      <c r="T57" s="1"/>
    </row>
    <row r="58" spans="1:20" s="17" customFormat="1" ht="12.75">
      <c r="A58" s="37"/>
      <c r="B58" s="4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2"/>
      <c r="O58" s="23"/>
      <c r="P58" s="23"/>
      <c r="Q58" s="2"/>
      <c r="R58" s="24"/>
      <c r="S58" s="4"/>
      <c r="T58" s="1"/>
    </row>
    <row r="59" spans="1:20" s="17" customFormat="1" ht="12.75">
      <c r="A59" s="37"/>
      <c r="B59" s="47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2"/>
      <c r="O59" s="23"/>
      <c r="P59" s="23"/>
      <c r="Q59" s="2"/>
      <c r="R59" s="24"/>
      <c r="S59" s="4"/>
      <c r="T59" s="1"/>
    </row>
    <row r="60" spans="1:20" s="17" customFormat="1" ht="12.75">
      <c r="A60" s="37"/>
      <c r="B60" s="47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2"/>
      <c r="O60" s="23"/>
      <c r="P60" s="23"/>
      <c r="Q60" s="2"/>
      <c r="R60" s="24"/>
      <c r="S60" s="4"/>
      <c r="T60" s="1"/>
    </row>
    <row r="61" spans="1:20" s="17" customFormat="1" ht="12.75">
      <c r="A61" s="37"/>
      <c r="B61" s="47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2"/>
      <c r="O61" s="23"/>
      <c r="P61" s="23"/>
      <c r="Q61" s="2"/>
      <c r="R61" s="24"/>
      <c r="S61" s="4"/>
      <c r="T61" s="1"/>
    </row>
    <row r="62" spans="1:20" ht="12.75">
      <c r="A62" s="37"/>
      <c r="B62" s="47"/>
      <c r="C62" s="21"/>
      <c r="N62" s="22"/>
      <c r="O62" s="23"/>
      <c r="Q62" s="2"/>
      <c r="R62" s="24"/>
      <c r="S62" s="4"/>
      <c r="T62" s="1"/>
    </row>
    <row r="63" spans="1:15" ht="12.75">
      <c r="A63" s="37"/>
      <c r="B63" s="47"/>
      <c r="C63" s="21"/>
      <c r="N63" s="22"/>
      <c r="O63" s="23"/>
    </row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spans="1:21" s="50" customFormat="1" ht="12.75">
      <c r="A151" s="3"/>
      <c r="B151" s="37"/>
      <c r="C151" s="47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2"/>
      <c r="P151" s="23"/>
      <c r="Q151" s="23"/>
      <c r="R151" s="2"/>
      <c r="S151" s="24"/>
      <c r="T151" s="4"/>
      <c r="U151" s="1"/>
    </row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>
      <c r="V165" s="4"/>
    </row>
    <row r="166" ht="12.75">
      <c r="V166" s="4"/>
    </row>
    <row r="167" ht="12.75">
      <c r="V167" s="4"/>
    </row>
    <row r="168" ht="12.75">
      <c r="V168" s="4"/>
    </row>
    <row r="169" ht="12.75">
      <c r="V169" s="49"/>
    </row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</sheetData>
  <sheetProtection/>
  <mergeCells count="12">
    <mergeCell ref="S9:T11"/>
    <mergeCell ref="A7:B7"/>
    <mergeCell ref="A9:A11"/>
    <mergeCell ref="B9:B11"/>
    <mergeCell ref="C9:C11"/>
    <mergeCell ref="R9:R11"/>
    <mergeCell ref="D10:H10"/>
    <mergeCell ref="P10:Q10"/>
    <mergeCell ref="N10:O10"/>
    <mergeCell ref="A1:Q1"/>
    <mergeCell ref="I10:M10"/>
    <mergeCell ref="D9:Q9"/>
  </mergeCells>
  <printOptions horizontalCentered="1"/>
  <pageMargins left="0.3937007874015748" right="0.3937007874015748" top="0.3937007874015748" bottom="0.4724409448818898" header="0.3937007874015748" footer="0.2755905511811024"/>
  <pageSetup horizontalDpi="600" verticalDpi="600" orientation="landscape" paperSize="9" r:id="rId1"/>
  <headerFooter alignWithMargins="0">
    <oddFooter>&amp;RStrana &amp;P/&amp;N</oddFooter>
  </headerFooter>
  <rowBreaks count="1" manualBreakCount="1">
    <brk id="3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7"/>
  <dimension ref="A1:I204"/>
  <sheetViews>
    <sheetView showZeros="0" zoomScalePageLayoutView="0" workbookViewId="0" topLeftCell="A37">
      <selection activeCell="G52" sqref="G52"/>
    </sheetView>
  </sheetViews>
  <sheetFormatPr defaultColWidth="9.140625" defaultRowHeight="12.75"/>
  <cols>
    <col min="1" max="1" width="6.00390625" style="3" customWidth="1"/>
    <col min="2" max="2" width="11.00390625" style="37" customWidth="1"/>
    <col min="3" max="3" width="21.140625" style="18" bestFit="1" customWidth="1"/>
    <col min="4" max="4" width="10.00390625" style="21" customWidth="1"/>
    <col min="5" max="5" width="11.00390625" style="21" customWidth="1"/>
    <col min="6" max="6" width="9.00390625" style="21" customWidth="1"/>
    <col min="7" max="7" width="6.7109375" style="21" customWidth="1"/>
    <col min="8" max="8" width="15.57421875" style="21" bestFit="1" customWidth="1"/>
    <col min="9" max="9" width="3.7109375" style="21" customWidth="1"/>
    <col min="10" max="16384" width="9.140625" style="1" customWidth="1"/>
  </cols>
  <sheetData>
    <row r="1" spans="1:8" ht="15.75">
      <c r="A1" s="91" t="s">
        <v>138</v>
      </c>
      <c r="B1" s="91"/>
      <c r="C1" s="91"/>
      <c r="D1" s="91"/>
      <c r="E1" s="91"/>
      <c r="F1" s="91"/>
      <c r="G1" s="91"/>
      <c r="H1" s="91"/>
    </row>
    <row r="2" spans="1:3" ht="1.5" customHeight="1">
      <c r="A2" s="20"/>
      <c r="B2" s="20"/>
      <c r="C2" s="20"/>
    </row>
    <row r="3" spans="1:3" ht="15.75">
      <c r="A3" s="25" t="s">
        <v>37</v>
      </c>
      <c r="B3" s="20"/>
      <c r="C3" s="20"/>
    </row>
    <row r="4" spans="1:4" ht="15.75">
      <c r="A4" s="25" t="s">
        <v>191</v>
      </c>
      <c r="B4" s="20"/>
      <c r="C4" s="20"/>
      <c r="D4" s="43" t="s">
        <v>195</v>
      </c>
    </row>
    <row r="5" spans="1:9" s="28" customFormat="1" ht="12.75">
      <c r="A5" s="84" t="s">
        <v>190</v>
      </c>
      <c r="B5" s="84"/>
      <c r="C5" s="38"/>
      <c r="D5" s="21"/>
      <c r="E5" s="21"/>
      <c r="F5" s="21"/>
      <c r="G5" s="21"/>
      <c r="H5" s="21"/>
      <c r="I5" s="21"/>
    </row>
    <row r="6" spans="1:9" s="28" customFormat="1" ht="1.5" customHeight="1">
      <c r="A6" s="39"/>
      <c r="B6" s="39"/>
      <c r="C6" s="39"/>
      <c r="D6" s="21"/>
      <c r="E6" s="21"/>
      <c r="F6" s="21"/>
      <c r="G6" s="21"/>
      <c r="H6" s="21"/>
      <c r="I6" s="21"/>
    </row>
    <row r="7" spans="1:9" s="28" customFormat="1" ht="12.75">
      <c r="A7" s="84" t="s">
        <v>196</v>
      </c>
      <c r="B7" s="84"/>
      <c r="C7" s="38"/>
      <c r="D7" s="21"/>
      <c r="E7" s="21"/>
      <c r="F7" s="21"/>
      <c r="G7" s="21"/>
      <c r="H7" s="40" t="s">
        <v>189</v>
      </c>
      <c r="I7" s="21"/>
    </row>
    <row r="8" spans="1:3" ht="1.5" customHeight="1" thickBot="1">
      <c r="A8" s="27"/>
      <c r="B8" s="27"/>
      <c r="C8" s="27"/>
    </row>
    <row r="9" spans="1:8" s="28" customFormat="1" ht="15" customHeight="1">
      <c r="A9" s="103" t="s">
        <v>40</v>
      </c>
      <c r="B9" s="95" t="s">
        <v>41</v>
      </c>
      <c r="C9" s="95" t="s">
        <v>42</v>
      </c>
      <c r="D9" s="96" t="s">
        <v>61</v>
      </c>
      <c r="E9" s="113"/>
      <c r="F9" s="95" t="s">
        <v>44</v>
      </c>
      <c r="G9" s="95" t="s">
        <v>45</v>
      </c>
      <c r="H9" s="110"/>
    </row>
    <row r="10" spans="1:8" s="28" customFormat="1" ht="0.75" customHeight="1">
      <c r="A10" s="104"/>
      <c r="B10" s="90"/>
      <c r="C10" s="90"/>
      <c r="D10" s="114"/>
      <c r="E10" s="115"/>
      <c r="F10" s="90"/>
      <c r="G10" s="90"/>
      <c r="H10" s="111"/>
    </row>
    <row r="11" spans="1:8" s="28" customFormat="1" ht="29.25" customHeight="1" thickBot="1">
      <c r="A11" s="105"/>
      <c r="B11" s="106"/>
      <c r="C11" s="106"/>
      <c r="D11" s="29" t="s">
        <v>59</v>
      </c>
      <c r="E11" s="29" t="s">
        <v>60</v>
      </c>
      <c r="F11" s="106"/>
      <c r="G11" s="106"/>
      <c r="H11" s="112"/>
    </row>
    <row r="12" spans="1:8" s="17" customFormat="1" ht="12.75">
      <c r="A12" s="30" t="str">
        <f>Spisak!A2</f>
        <v>4</v>
      </c>
      <c r="B12" s="30" t="str">
        <f>Spisak!D2</f>
        <v>4/2017</v>
      </c>
      <c r="C12" s="41" t="str">
        <f>Spisak!C2</f>
        <v>Dejan Peković</v>
      </c>
      <c r="D12" s="34">
        <f>Spisak!W2</f>
        <v>48</v>
      </c>
      <c r="E12" s="34">
        <f>Spisak!Z2</f>
      </c>
      <c r="F12" s="35">
        <f>Spisak!AA2</f>
        <v>48</v>
      </c>
      <c r="G12" s="42" t="str">
        <f>Spisak!AB2</f>
        <v>F</v>
      </c>
      <c r="H12" s="36" t="str">
        <f>ocjenaslovima(G12)</f>
        <v> (nedovoljan)</v>
      </c>
    </row>
    <row r="13" spans="1:8" s="17" customFormat="1" ht="12.75">
      <c r="A13" s="30" t="str">
        <f>Spisak!A3</f>
        <v>5</v>
      </c>
      <c r="B13" s="30" t="str">
        <f>Spisak!D3</f>
        <v>5/2017</v>
      </c>
      <c r="C13" s="41" t="str">
        <f>Spisak!C3</f>
        <v>Jasna Suljević</v>
      </c>
      <c r="D13" s="34">
        <f>Spisak!W3</f>
        <v>48</v>
      </c>
      <c r="E13" s="34">
        <f>Spisak!Z3</f>
      </c>
      <c r="F13" s="35">
        <f>Spisak!AA3</f>
        <v>48</v>
      </c>
      <c r="G13" s="42" t="str">
        <f>Spisak!AB3</f>
        <v>F</v>
      </c>
      <c r="H13" s="36" t="str">
        <f aca="true" t="shared" si="0" ref="H13:H47">ocjenaslovima(G13)</f>
        <v> (nedovoljan)</v>
      </c>
    </row>
    <row r="14" spans="1:8" s="17" customFormat="1" ht="12.75">
      <c r="A14" s="30" t="str">
        <f>Spisak!A4</f>
        <v>6</v>
      </c>
      <c r="B14" s="30" t="str">
        <f>Spisak!D4</f>
        <v>6/2017</v>
      </c>
      <c r="C14" s="41" t="str">
        <f>Spisak!C4</f>
        <v>Luka Petrović</v>
      </c>
      <c r="D14" s="34">
        <f>Spisak!W4</f>
      </c>
      <c r="E14" s="34">
        <f>Spisak!Z4</f>
      </c>
      <c r="F14" s="35">
        <f>Spisak!AA4</f>
      </c>
      <c r="G14" s="42" t="str">
        <f>Spisak!AB4</f>
        <v>F</v>
      </c>
      <c r="H14" s="36" t="str">
        <f t="shared" si="0"/>
        <v> (nedovoljan)</v>
      </c>
    </row>
    <row r="15" spans="1:8" s="17" customFormat="1" ht="12.75">
      <c r="A15" s="30" t="str">
        <f>Spisak!A5</f>
        <v>7</v>
      </c>
      <c r="B15" s="30" t="str">
        <f>Spisak!D5</f>
        <v>7/2017</v>
      </c>
      <c r="C15" s="41" t="str">
        <f>Spisak!C5</f>
        <v>Danilo Damjanović</v>
      </c>
      <c r="D15" s="34">
        <f>Spisak!W5</f>
        <v>45</v>
      </c>
      <c r="E15" s="34">
        <f>Spisak!Z5</f>
      </c>
      <c r="F15" s="35">
        <f>Spisak!AA5</f>
        <v>45</v>
      </c>
      <c r="G15" s="42" t="str">
        <f>Spisak!AB5</f>
        <v>F</v>
      </c>
      <c r="H15" s="36" t="str">
        <f t="shared" si="0"/>
        <v> (nedovoljan)</v>
      </c>
    </row>
    <row r="16" spans="1:8" s="17" customFormat="1" ht="12.75">
      <c r="A16" s="30" t="str">
        <f>Spisak!A6</f>
        <v>8</v>
      </c>
      <c r="B16" s="30" t="str">
        <f>Spisak!D6</f>
        <v>8/2017</v>
      </c>
      <c r="C16" s="41" t="str">
        <f>Spisak!C6</f>
        <v>Dunja Vuković</v>
      </c>
      <c r="D16" s="34">
        <f>Spisak!W6</f>
        <v>48</v>
      </c>
      <c r="E16" s="34">
        <f>Spisak!Z6</f>
      </c>
      <c r="F16" s="35">
        <f>Spisak!AA6</f>
        <v>48</v>
      </c>
      <c r="G16" s="42" t="str">
        <f>Spisak!AB6</f>
        <v>F</v>
      </c>
      <c r="H16" s="36" t="str">
        <f t="shared" si="0"/>
        <v> (nedovoljan)</v>
      </c>
    </row>
    <row r="17" spans="1:8" s="17" customFormat="1" ht="12.75">
      <c r="A17" s="30" t="str">
        <f>Spisak!A7</f>
        <v>9</v>
      </c>
      <c r="B17" s="30" t="str">
        <f>Spisak!D7</f>
        <v>9/2017</v>
      </c>
      <c r="C17" s="41" t="str">
        <f>Spisak!C7</f>
        <v>Katarina Kovačević</v>
      </c>
      <c r="D17" s="34">
        <f>Spisak!W7</f>
        <v>50</v>
      </c>
      <c r="E17" s="34">
        <f>Spisak!Z7</f>
      </c>
      <c r="F17" s="35">
        <f>Spisak!AA7</f>
        <v>50</v>
      </c>
      <c r="G17" s="42" t="str">
        <f>Spisak!AB7</f>
        <v>E</v>
      </c>
      <c r="H17" s="36" t="str">
        <f t="shared" si="0"/>
        <v> (dovoljan)</v>
      </c>
    </row>
    <row r="18" spans="1:8" s="17" customFormat="1" ht="12.75">
      <c r="A18" s="30" t="str">
        <f>Spisak!A8</f>
        <v>10</v>
      </c>
      <c r="B18" s="30" t="str">
        <f>Spisak!D8</f>
        <v>10/2017</v>
      </c>
      <c r="C18" s="41" t="str">
        <f>Spisak!C8</f>
        <v>Miljana Mladenović</v>
      </c>
      <c r="D18" s="34">
        <f>Spisak!W8</f>
        <v>50</v>
      </c>
      <c r="E18" s="34">
        <f>Spisak!Z8</f>
      </c>
      <c r="F18" s="35">
        <f>Spisak!AA8</f>
        <v>50</v>
      </c>
      <c r="G18" s="42" t="str">
        <f>Spisak!AB8</f>
        <v>E</v>
      </c>
      <c r="H18" s="36" t="str">
        <f t="shared" si="0"/>
        <v> (dovoljan)</v>
      </c>
    </row>
    <row r="19" spans="1:8" s="17" customFormat="1" ht="12.75">
      <c r="A19" s="30" t="str">
        <f>Spisak!A9</f>
        <v>12</v>
      </c>
      <c r="B19" s="30" t="str">
        <f>Spisak!D9</f>
        <v>12/2017</v>
      </c>
      <c r="C19" s="41" t="str">
        <f>Spisak!C9</f>
        <v>Ana Glavanović</v>
      </c>
      <c r="D19" s="34">
        <f>Spisak!W9</f>
        <v>50</v>
      </c>
      <c r="E19" s="34">
        <f>Spisak!Z9</f>
      </c>
      <c r="F19" s="35">
        <f>Spisak!AA9</f>
        <v>50</v>
      </c>
      <c r="G19" s="42" t="str">
        <f>Spisak!AB9</f>
        <v>E</v>
      </c>
      <c r="H19" s="36" t="str">
        <f t="shared" si="0"/>
        <v> (dovoljan)</v>
      </c>
    </row>
    <row r="20" spans="1:8" s="17" customFormat="1" ht="12.75">
      <c r="A20" s="30" t="str">
        <f>Spisak!A10</f>
        <v>13</v>
      </c>
      <c r="B20" s="30" t="str">
        <f>Spisak!D10</f>
        <v>13/2017</v>
      </c>
      <c r="C20" s="41" t="str">
        <f>Spisak!C10</f>
        <v>Bojana Milonjić</v>
      </c>
      <c r="D20" s="34">
        <f>Spisak!W10</f>
        <v>50</v>
      </c>
      <c r="E20" s="34">
        <f>Spisak!Z10</f>
      </c>
      <c r="F20" s="35">
        <f>Spisak!AA10</f>
        <v>50</v>
      </c>
      <c r="G20" s="42" t="str">
        <f>Spisak!AB10</f>
        <v>E</v>
      </c>
      <c r="H20" s="36" t="str">
        <f t="shared" si="0"/>
        <v> (dovoljan)</v>
      </c>
    </row>
    <row r="21" spans="1:8" s="17" customFormat="1" ht="12.75">
      <c r="A21" s="30" t="str">
        <f>Spisak!A11</f>
        <v>14</v>
      </c>
      <c r="B21" s="30" t="str">
        <f>Spisak!D11</f>
        <v>14/2017</v>
      </c>
      <c r="C21" s="41" t="str">
        <f>Spisak!C11</f>
        <v>Jovan Šćekić</v>
      </c>
      <c r="D21" s="34">
        <f>Spisak!W11</f>
        <v>48</v>
      </c>
      <c r="E21" s="34">
        <f>Spisak!Z11</f>
      </c>
      <c r="F21" s="35">
        <f>Spisak!AA11</f>
        <v>48</v>
      </c>
      <c r="G21" s="42" t="str">
        <f>Spisak!AB11</f>
        <v>F</v>
      </c>
      <c r="H21" s="36" t="str">
        <f t="shared" si="0"/>
        <v> (nedovoljan)</v>
      </c>
    </row>
    <row r="22" spans="1:8" s="17" customFormat="1" ht="12.75">
      <c r="A22" s="30" t="str">
        <f>Spisak!A12</f>
        <v>15</v>
      </c>
      <c r="B22" s="30" t="str">
        <f>Spisak!D12</f>
        <v>15/2017</v>
      </c>
      <c r="C22" s="41" t="str">
        <f>Spisak!C12</f>
        <v>Aleksandra Manojlović</v>
      </c>
      <c r="D22" s="34">
        <f>Spisak!W12</f>
        <v>48</v>
      </c>
      <c r="E22" s="34">
        <f>Spisak!Z12</f>
      </c>
      <c r="F22" s="35">
        <f>Spisak!AA12</f>
        <v>48</v>
      </c>
      <c r="G22" s="42" t="str">
        <f>Spisak!AB12</f>
        <v>F</v>
      </c>
      <c r="H22" s="36" t="str">
        <f t="shared" si="0"/>
        <v> (nedovoljan)</v>
      </c>
    </row>
    <row r="23" spans="1:8" s="17" customFormat="1" ht="12.75">
      <c r="A23" s="30" t="str">
        <f>Spisak!A13</f>
        <v>17</v>
      </c>
      <c r="B23" s="30" t="str">
        <f>Spisak!D13</f>
        <v>17/2017</v>
      </c>
      <c r="C23" s="41" t="str">
        <f>Spisak!C13</f>
        <v>Matija Mićunović</v>
      </c>
      <c r="D23" s="34">
        <f>Spisak!W13</f>
      </c>
      <c r="E23" s="34">
        <f>Spisak!Z13</f>
      </c>
      <c r="F23" s="35">
        <f>Spisak!AA13</f>
      </c>
      <c r="G23" s="42" t="str">
        <f>Spisak!AB13</f>
        <v>F</v>
      </c>
      <c r="H23" s="36" t="str">
        <f t="shared" si="0"/>
        <v> (nedovoljan)</v>
      </c>
    </row>
    <row r="24" spans="1:8" s="17" customFormat="1" ht="12.75">
      <c r="A24" s="30" t="str">
        <f>Spisak!A14</f>
        <v>22</v>
      </c>
      <c r="B24" s="30" t="str">
        <f>Spisak!D14</f>
        <v>22/2017</v>
      </c>
      <c r="C24" s="41" t="str">
        <f>Spisak!C14</f>
        <v>Milić Bakić</v>
      </c>
      <c r="D24" s="34">
        <f>Spisak!W14</f>
        <v>50</v>
      </c>
      <c r="E24" s="34">
        <f>Spisak!Z14</f>
      </c>
      <c r="F24" s="35">
        <f>Spisak!AA14</f>
        <v>50</v>
      </c>
      <c r="G24" s="42" t="str">
        <f>Spisak!AB14</f>
        <v>E</v>
      </c>
      <c r="H24" s="36" t="str">
        <f t="shared" si="0"/>
        <v> (dovoljan)</v>
      </c>
    </row>
    <row r="25" spans="1:8" s="17" customFormat="1" ht="12.75">
      <c r="A25" s="30" t="str">
        <f>Spisak!A15</f>
        <v>23</v>
      </c>
      <c r="B25" s="30" t="str">
        <f>Spisak!D15</f>
        <v>23/2017</v>
      </c>
      <c r="C25" s="41" t="str">
        <f>Spisak!C15</f>
        <v>Mićo Kontić</v>
      </c>
      <c r="D25" s="34">
        <f>Spisak!W15</f>
        <v>50</v>
      </c>
      <c r="E25" s="34">
        <f>Spisak!Z15</f>
      </c>
      <c r="F25" s="35">
        <f>Spisak!AA15</f>
        <v>50</v>
      </c>
      <c r="G25" s="42" t="str">
        <f>Spisak!AB15</f>
        <v>E</v>
      </c>
      <c r="H25" s="36" t="str">
        <f t="shared" si="0"/>
        <v> (dovoljan)</v>
      </c>
    </row>
    <row r="26" spans="1:8" s="17" customFormat="1" ht="12.75">
      <c r="A26" s="30" t="str">
        <f>Spisak!A16</f>
        <v>24</v>
      </c>
      <c r="B26" s="30" t="str">
        <f>Spisak!D16</f>
        <v>24/2017</v>
      </c>
      <c r="C26" s="41" t="str">
        <f>Spisak!C16</f>
        <v>Stanka Kenjić</v>
      </c>
      <c r="D26" s="34">
        <f>Spisak!W16</f>
        <v>45</v>
      </c>
      <c r="E26" s="34">
        <f>Spisak!Z16</f>
      </c>
      <c r="F26" s="35">
        <f>Spisak!AA16</f>
        <v>45</v>
      </c>
      <c r="G26" s="42" t="str">
        <f>Spisak!AB16</f>
        <v>F</v>
      </c>
      <c r="H26" s="36" t="str">
        <f t="shared" si="0"/>
        <v> (nedovoljan)</v>
      </c>
    </row>
    <row r="27" spans="1:8" s="17" customFormat="1" ht="12.75">
      <c r="A27" s="30" t="str">
        <f>Spisak!A17</f>
        <v>27</v>
      </c>
      <c r="B27" s="30" t="str">
        <f>Spisak!D17</f>
        <v>27/2017</v>
      </c>
      <c r="C27" s="41" t="str">
        <f>Spisak!C17</f>
        <v>Milena Asanović</v>
      </c>
      <c r="D27" s="34">
        <f>Spisak!W17</f>
        <v>48</v>
      </c>
      <c r="E27" s="34">
        <f>Spisak!Z17</f>
      </c>
      <c r="F27" s="35">
        <f>Spisak!AA17</f>
        <v>48</v>
      </c>
      <c r="G27" s="42" t="str">
        <f>Spisak!AB17</f>
        <v>F</v>
      </c>
      <c r="H27" s="36" t="str">
        <f t="shared" si="0"/>
        <v> (nedovoljan)</v>
      </c>
    </row>
    <row r="28" spans="1:8" s="17" customFormat="1" ht="12.75">
      <c r="A28" s="30" t="str">
        <f>Spisak!A18</f>
        <v>28</v>
      </c>
      <c r="B28" s="30" t="str">
        <f>Spisak!D18</f>
        <v>28/2017</v>
      </c>
      <c r="C28" s="41" t="str">
        <f>Spisak!C18</f>
        <v>Lazar Jovićević</v>
      </c>
      <c r="D28" s="34">
        <f>Spisak!W18</f>
        <v>47</v>
      </c>
      <c r="E28" s="34">
        <f>Spisak!Z18</f>
      </c>
      <c r="F28" s="35">
        <f>Spisak!AA18</f>
        <v>47</v>
      </c>
      <c r="G28" s="42" t="str">
        <f>Spisak!AB18</f>
        <v>F</v>
      </c>
      <c r="H28" s="36" t="str">
        <f t="shared" si="0"/>
        <v> (nedovoljan)</v>
      </c>
    </row>
    <row r="29" spans="1:8" s="17" customFormat="1" ht="12.75">
      <c r="A29" s="30" t="str">
        <f>Spisak!A19</f>
        <v>29</v>
      </c>
      <c r="B29" s="30" t="str">
        <f>Spisak!D19</f>
        <v>29/2017</v>
      </c>
      <c r="C29" s="41" t="str">
        <f>Spisak!C19</f>
        <v>Marko Zajović</v>
      </c>
      <c r="D29" s="34">
        <f>Spisak!W19</f>
        <v>50</v>
      </c>
      <c r="E29" s="34">
        <f>Spisak!Z19</f>
      </c>
      <c r="F29" s="35">
        <f>Spisak!AA19</f>
        <v>50</v>
      </c>
      <c r="G29" s="42" t="str">
        <f>Spisak!AB19</f>
        <v>E</v>
      </c>
      <c r="H29" s="36" t="str">
        <f t="shared" si="0"/>
        <v> (dovoljan)</v>
      </c>
    </row>
    <row r="30" spans="1:8" s="17" customFormat="1" ht="12.75">
      <c r="A30" s="30" t="str">
        <f>Spisak!A20</f>
        <v>30</v>
      </c>
      <c r="B30" s="30" t="str">
        <f>Spisak!D20</f>
        <v>30/2017</v>
      </c>
      <c r="C30" s="41" t="str">
        <f>Spisak!C20</f>
        <v>Nikola Dubljević</v>
      </c>
      <c r="D30" s="34">
        <f>Spisak!W20</f>
        <v>47</v>
      </c>
      <c r="E30" s="34">
        <f>Spisak!Z20</f>
      </c>
      <c r="F30" s="35">
        <f>Spisak!AA20</f>
        <v>47</v>
      </c>
      <c r="G30" s="42" t="str">
        <f>Spisak!AB20</f>
        <v>F</v>
      </c>
      <c r="H30" s="36" t="str">
        <f t="shared" si="0"/>
        <v> (nedovoljan)</v>
      </c>
    </row>
    <row r="31" spans="1:8" s="17" customFormat="1" ht="12.75">
      <c r="A31" s="30" t="str">
        <f>Spisak!A21</f>
        <v>31</v>
      </c>
      <c r="B31" s="30" t="str">
        <f>Spisak!D21</f>
        <v>31/2017</v>
      </c>
      <c r="C31" s="41" t="str">
        <f>Spisak!C21</f>
        <v>Žarko Delibašić</v>
      </c>
      <c r="D31" s="34">
        <f>Spisak!W21</f>
        <v>45</v>
      </c>
      <c r="E31" s="34">
        <f>Spisak!Z21</f>
      </c>
      <c r="F31" s="35">
        <f>Spisak!AA21</f>
        <v>45</v>
      </c>
      <c r="G31" s="42" t="str">
        <f>Spisak!AB21</f>
        <v>F</v>
      </c>
      <c r="H31" s="36" t="str">
        <f t="shared" si="0"/>
        <v> (nedovoljan)</v>
      </c>
    </row>
    <row r="32" spans="1:8" s="17" customFormat="1" ht="12.75">
      <c r="A32" s="30" t="str">
        <f>Spisak!A22</f>
        <v>32</v>
      </c>
      <c r="B32" s="30" t="str">
        <f>Spisak!D22</f>
        <v>32/2017</v>
      </c>
      <c r="C32" s="41" t="str">
        <f>Spisak!C22</f>
        <v>Rade Kalinić</v>
      </c>
      <c r="D32" s="34">
        <f>Spisak!W22</f>
        <v>45</v>
      </c>
      <c r="E32" s="34">
        <f>Spisak!Z22</f>
      </c>
      <c r="F32" s="35">
        <f>Spisak!AA22</f>
        <v>45</v>
      </c>
      <c r="G32" s="42" t="str">
        <f>Spisak!AB22</f>
        <v>F</v>
      </c>
      <c r="H32" s="36" t="str">
        <f t="shared" si="0"/>
        <v> (nedovoljan)</v>
      </c>
    </row>
    <row r="33" spans="1:8" s="17" customFormat="1" ht="12.75">
      <c r="A33" s="30" t="str">
        <f>Spisak!A23</f>
        <v>34</v>
      </c>
      <c r="B33" s="30" t="str">
        <f>Spisak!D23</f>
        <v>34/2017</v>
      </c>
      <c r="C33" s="41" t="str">
        <f>Spisak!C23</f>
        <v>Luka Glušica</v>
      </c>
      <c r="D33" s="34">
        <f>Spisak!W23</f>
        <v>45</v>
      </c>
      <c r="E33" s="34">
        <f>Spisak!Z23</f>
      </c>
      <c r="F33" s="35">
        <f>Spisak!AA23</f>
        <v>45</v>
      </c>
      <c r="G33" s="42" t="str">
        <f>Spisak!AB23</f>
        <v>F</v>
      </c>
      <c r="H33" s="36" t="str">
        <f t="shared" si="0"/>
        <v> (nedovoljan)</v>
      </c>
    </row>
    <row r="34" spans="1:8" s="17" customFormat="1" ht="12.75">
      <c r="A34" s="30" t="str">
        <f>Spisak!A24</f>
        <v>35</v>
      </c>
      <c r="B34" s="30" t="str">
        <f>Spisak!D24</f>
        <v>35/2017</v>
      </c>
      <c r="C34" s="41" t="str">
        <f>Spisak!C24</f>
        <v>Nataša Stevović</v>
      </c>
      <c r="D34" s="34">
        <f>Spisak!W24</f>
        <v>46</v>
      </c>
      <c r="E34" s="34">
        <f>Spisak!Z24</f>
      </c>
      <c r="F34" s="35">
        <f>Spisak!AA24</f>
        <v>46</v>
      </c>
      <c r="G34" s="42" t="str">
        <f>Spisak!AB24</f>
        <v>F</v>
      </c>
      <c r="H34" s="36" t="str">
        <f t="shared" si="0"/>
        <v> (nedovoljan)</v>
      </c>
    </row>
    <row r="35" spans="1:8" s="17" customFormat="1" ht="12.75">
      <c r="A35" s="30" t="str">
        <f>Spisak!A25</f>
        <v>36</v>
      </c>
      <c r="B35" s="30" t="str">
        <f>Spisak!D25</f>
        <v>36/2017</v>
      </c>
      <c r="C35" s="41" t="str">
        <f>Spisak!C25</f>
        <v>Miloš Abramović</v>
      </c>
      <c r="D35" s="34">
        <f>Spisak!W25</f>
        <v>45</v>
      </c>
      <c r="E35" s="34">
        <f>Spisak!Z25</f>
      </c>
      <c r="F35" s="35">
        <f>Spisak!AA25</f>
        <v>45</v>
      </c>
      <c r="G35" s="42" t="str">
        <f>Spisak!AB25</f>
        <v>F</v>
      </c>
      <c r="H35" s="36" t="str">
        <f t="shared" si="0"/>
        <v> (nedovoljan)</v>
      </c>
    </row>
    <row r="36" spans="1:8" s="17" customFormat="1" ht="12.75">
      <c r="A36" s="30" t="str">
        <f>Spisak!A26</f>
        <v>37</v>
      </c>
      <c r="B36" s="30" t="str">
        <f>Spisak!D26</f>
        <v>37/2017</v>
      </c>
      <c r="C36" s="41" t="str">
        <f>Spisak!C26</f>
        <v>Mihailo Minić</v>
      </c>
      <c r="D36" s="34">
        <f>Spisak!W26</f>
        <v>50</v>
      </c>
      <c r="E36" s="34">
        <f>Spisak!Z26</f>
      </c>
      <c r="F36" s="35">
        <f>Spisak!AA26</f>
        <v>50</v>
      </c>
      <c r="G36" s="42" t="str">
        <f>Spisak!AB26</f>
        <v>E</v>
      </c>
      <c r="H36" s="36" t="str">
        <f t="shared" si="0"/>
        <v> (dovoljan)</v>
      </c>
    </row>
    <row r="37" spans="1:8" s="17" customFormat="1" ht="12.75">
      <c r="A37" s="30" t="str">
        <f>Spisak!A27</f>
        <v>40</v>
      </c>
      <c r="B37" s="30" t="str">
        <f>Spisak!D27</f>
        <v>40/2017</v>
      </c>
      <c r="C37" s="41" t="str">
        <f>Spisak!C27</f>
        <v>Ivana Mićković</v>
      </c>
      <c r="D37" s="34">
        <f>Spisak!W27</f>
        <v>48</v>
      </c>
      <c r="E37" s="34">
        <f>Spisak!Z27</f>
      </c>
      <c r="F37" s="35">
        <f>Spisak!AA27</f>
        <v>48</v>
      </c>
      <c r="G37" s="42" t="str">
        <f>Spisak!AB27</f>
        <v>F</v>
      </c>
      <c r="H37" s="36" t="str">
        <f t="shared" si="0"/>
        <v> (nedovoljan)</v>
      </c>
    </row>
    <row r="38" spans="1:8" s="17" customFormat="1" ht="12.75">
      <c r="A38" s="30" t="str">
        <f>Spisak!A28</f>
        <v>41</v>
      </c>
      <c r="B38" s="30" t="str">
        <f>Spisak!D28</f>
        <v>41/2017</v>
      </c>
      <c r="C38" s="41" t="str">
        <f>Spisak!C28</f>
        <v>Jovana Ružić</v>
      </c>
      <c r="D38" s="34">
        <f>Spisak!W28</f>
        <v>45</v>
      </c>
      <c r="E38" s="34">
        <f>Spisak!Z28</f>
      </c>
      <c r="F38" s="35">
        <f>Spisak!AA28</f>
        <v>45</v>
      </c>
      <c r="G38" s="42" t="str">
        <f>Spisak!AB28</f>
        <v>F</v>
      </c>
      <c r="H38" s="36" t="str">
        <f t="shared" si="0"/>
        <v> (nedovoljan)</v>
      </c>
    </row>
    <row r="39" spans="1:8" s="17" customFormat="1" ht="12.75">
      <c r="A39" s="30" t="str">
        <f>Spisak!A29</f>
        <v>42</v>
      </c>
      <c r="B39" s="30" t="str">
        <f>Spisak!D29</f>
        <v>42/2017</v>
      </c>
      <c r="C39" s="41" t="str">
        <f>Spisak!C29</f>
        <v>Maja Rašković</v>
      </c>
      <c r="D39" s="34">
        <f>Spisak!W29</f>
        <v>50</v>
      </c>
      <c r="E39" s="34">
        <f>Spisak!Z29</f>
      </c>
      <c r="F39" s="35">
        <f>Spisak!AA29</f>
        <v>50</v>
      </c>
      <c r="G39" s="42" t="str">
        <f>Spisak!AB29</f>
        <v>E</v>
      </c>
      <c r="H39" s="36" t="str">
        <f t="shared" si="0"/>
        <v> (dovoljan)</v>
      </c>
    </row>
    <row r="40" spans="1:8" s="17" customFormat="1" ht="12.75">
      <c r="A40" s="30" t="str">
        <f>Spisak!A30</f>
        <v>43</v>
      </c>
      <c r="B40" s="30" t="str">
        <f>Spisak!D30</f>
        <v>43/2017</v>
      </c>
      <c r="C40" s="41" t="str">
        <f>Spisak!C30</f>
        <v>Ajla Ciriković</v>
      </c>
      <c r="D40" s="34">
        <f>Spisak!W30</f>
        <v>48</v>
      </c>
      <c r="E40" s="34">
        <f>Spisak!Z30</f>
      </c>
      <c r="F40" s="35">
        <f>Spisak!AA30</f>
        <v>48</v>
      </c>
      <c r="G40" s="42" t="str">
        <f>Spisak!AB30</f>
        <v>F</v>
      </c>
      <c r="H40" s="36" t="str">
        <f t="shared" si="0"/>
        <v> (nedovoljan)</v>
      </c>
    </row>
    <row r="41" spans="1:8" s="17" customFormat="1" ht="12.75">
      <c r="A41" s="30" t="str">
        <f>Spisak!A31</f>
        <v>48</v>
      </c>
      <c r="B41" s="30" t="str">
        <f>Spisak!D31</f>
        <v>48/2017</v>
      </c>
      <c r="C41" s="41" t="str">
        <f>Spisak!C31</f>
        <v>Luka Tomović</v>
      </c>
      <c r="D41" s="34">
        <f>Spisak!W31</f>
        <v>47</v>
      </c>
      <c r="E41" s="34">
        <f>Spisak!Z31</f>
      </c>
      <c r="F41" s="35">
        <f>Spisak!AA31</f>
        <v>47</v>
      </c>
      <c r="G41" s="42" t="str">
        <f>Spisak!AB31</f>
        <v>F</v>
      </c>
      <c r="H41" s="36" t="str">
        <f t="shared" si="0"/>
        <v> (nedovoljan)</v>
      </c>
    </row>
    <row r="42" spans="1:8" s="17" customFormat="1" ht="12.75">
      <c r="A42" s="30" t="str">
        <f>Spisak!A32</f>
        <v>49</v>
      </c>
      <c r="B42" s="30" t="str">
        <f>Spisak!D32</f>
        <v>49/2017</v>
      </c>
      <c r="C42" s="41" t="str">
        <f>Spisak!C32</f>
        <v>Aleksa Ilić</v>
      </c>
      <c r="D42" s="34">
        <f>Spisak!W32</f>
        <v>48</v>
      </c>
      <c r="E42" s="34">
        <f>Spisak!Z32</f>
      </c>
      <c r="F42" s="35">
        <f>Spisak!AA32</f>
        <v>48</v>
      </c>
      <c r="G42" s="42" t="str">
        <f>Spisak!AB32</f>
        <v>F</v>
      </c>
      <c r="H42" s="36" t="str">
        <f t="shared" si="0"/>
        <v> (nedovoljan)</v>
      </c>
    </row>
    <row r="43" spans="1:8" s="17" customFormat="1" ht="12.75">
      <c r="A43" s="30">
        <f>Spisak!A33</f>
        <v>0</v>
      </c>
      <c r="B43" s="30">
        <f>Spisak!D33</f>
        <v>0</v>
      </c>
      <c r="C43" s="41">
        <f>Spisak!C33</f>
        <v>0</v>
      </c>
      <c r="D43" s="34">
        <f>Spisak!W33</f>
        <v>0</v>
      </c>
      <c r="E43" s="34">
        <f>Spisak!Z33</f>
        <v>0</v>
      </c>
      <c r="F43" s="35">
        <f>Spisak!AA33</f>
        <v>0</v>
      </c>
      <c r="G43" s="42">
        <f>Spisak!AB33</f>
        <v>0</v>
      </c>
      <c r="H43" s="36">
        <f t="shared" si="0"/>
      </c>
    </row>
    <row r="44" spans="1:8" s="17" customFormat="1" ht="12.75">
      <c r="A44" s="30">
        <f>Spisak!A34</f>
        <v>0</v>
      </c>
      <c r="B44" s="30">
        <f>Spisak!D34</f>
        <v>0</v>
      </c>
      <c r="C44" s="41">
        <f>Spisak!C34</f>
        <v>0</v>
      </c>
      <c r="D44" s="34">
        <f>Spisak!W34</f>
        <v>0</v>
      </c>
      <c r="E44" s="34">
        <f>Spisak!Z34</f>
        <v>0</v>
      </c>
      <c r="F44" s="35">
        <f>Spisak!AA34</f>
        <v>0</v>
      </c>
      <c r="G44" s="42">
        <f>Spisak!AB34</f>
        <v>0</v>
      </c>
      <c r="H44" s="36">
        <f t="shared" si="0"/>
      </c>
    </row>
    <row r="45" spans="1:8" s="17" customFormat="1" ht="12.75">
      <c r="A45" s="30">
        <f>Spisak!A35</f>
        <v>0</v>
      </c>
      <c r="B45" s="30">
        <f>Spisak!D35</f>
        <v>0</v>
      </c>
      <c r="C45" s="41">
        <f>Spisak!C35</f>
        <v>0</v>
      </c>
      <c r="D45" s="34">
        <f>Spisak!W35</f>
        <v>0</v>
      </c>
      <c r="E45" s="34">
        <f>Spisak!Z35</f>
        <v>0</v>
      </c>
      <c r="F45" s="35">
        <f>Spisak!AA35</f>
        <v>0</v>
      </c>
      <c r="G45" s="42">
        <f>Spisak!AB35</f>
        <v>0</v>
      </c>
      <c r="H45" s="36">
        <f t="shared" si="0"/>
      </c>
    </row>
    <row r="46" spans="1:8" s="17" customFormat="1" ht="12.75">
      <c r="A46" s="30">
        <f>Spisak!A36</f>
        <v>0</v>
      </c>
      <c r="B46" s="30">
        <f>Spisak!D36</f>
        <v>0</v>
      </c>
      <c r="C46" s="41">
        <f>Spisak!C36</f>
        <v>0</v>
      </c>
      <c r="D46" s="34">
        <f>Spisak!W36</f>
        <v>0</v>
      </c>
      <c r="E46" s="34">
        <f>Spisak!Z36</f>
        <v>0</v>
      </c>
      <c r="F46" s="35">
        <f>Spisak!AA36</f>
        <v>0</v>
      </c>
      <c r="G46" s="42">
        <f>Spisak!AB36</f>
        <v>0</v>
      </c>
      <c r="H46" s="36">
        <f t="shared" si="0"/>
      </c>
    </row>
    <row r="47" spans="1:8" s="17" customFormat="1" ht="12.75">
      <c r="A47" s="30">
        <f>Spisak!A37</f>
        <v>0</v>
      </c>
      <c r="B47" s="30">
        <f>Spisak!D37</f>
        <v>0</v>
      </c>
      <c r="C47" s="41">
        <f>Spisak!C37</f>
        <v>0</v>
      </c>
      <c r="D47" s="34">
        <f>Spisak!W37</f>
        <v>0</v>
      </c>
      <c r="E47" s="34">
        <f>Spisak!Z37</f>
        <v>0</v>
      </c>
      <c r="F47" s="35">
        <f>Spisak!AA37</f>
        <v>0</v>
      </c>
      <c r="G47" s="42">
        <f>Spisak!AB37</f>
        <v>0</v>
      </c>
      <c r="H47" s="36">
        <f t="shared" si="0"/>
      </c>
    </row>
    <row r="48" spans="1:8" s="17" customFormat="1" ht="12.75">
      <c r="A48" s="3"/>
      <c r="B48" s="37"/>
      <c r="C48" s="51"/>
      <c r="D48" s="21"/>
      <c r="E48" s="21"/>
      <c r="F48" s="21"/>
      <c r="G48" s="21"/>
      <c r="H48" s="21"/>
    </row>
    <row r="49" spans="1:8" s="17" customFormat="1" ht="12.75">
      <c r="A49" s="3"/>
      <c r="B49" s="37"/>
      <c r="C49" s="51"/>
      <c r="D49" s="21"/>
      <c r="E49" s="21"/>
      <c r="F49" s="21"/>
      <c r="G49" s="21"/>
      <c r="H49" s="21"/>
    </row>
    <row r="50" spans="1:8" s="17" customFormat="1" ht="12.75">
      <c r="A50" s="3"/>
      <c r="B50" s="37"/>
      <c r="C50" s="51"/>
      <c r="D50" s="21"/>
      <c r="E50" s="21"/>
      <c r="F50" s="21"/>
      <c r="G50" s="21"/>
      <c r="H50" s="21"/>
    </row>
    <row r="51" spans="1:8" s="17" customFormat="1" ht="12.75">
      <c r="A51" s="3"/>
      <c r="B51" s="37"/>
      <c r="C51" s="51"/>
      <c r="D51" s="21"/>
      <c r="E51" s="21"/>
      <c r="F51" s="23"/>
      <c r="G51" s="4" t="s">
        <v>57</v>
      </c>
      <c r="H51" s="24"/>
    </row>
    <row r="52" spans="1:8" s="17" customFormat="1" ht="12.75">
      <c r="A52" s="3"/>
      <c r="B52" s="37"/>
      <c r="C52" s="51"/>
      <c r="D52" s="21"/>
      <c r="E52" s="21"/>
      <c r="F52" s="23"/>
      <c r="G52" s="4" t="s">
        <v>197</v>
      </c>
      <c r="H52" s="24"/>
    </row>
    <row r="53" spans="1:8" s="17" customFormat="1" ht="12.75">
      <c r="A53" s="3"/>
      <c r="B53" s="37"/>
      <c r="C53" s="51"/>
      <c r="D53" s="21"/>
      <c r="E53" s="21"/>
      <c r="F53" s="21"/>
      <c r="G53" s="2"/>
      <c r="H53" s="21"/>
    </row>
    <row r="54" spans="1:8" s="17" customFormat="1" ht="12.75">
      <c r="A54" s="3"/>
      <c r="B54" s="37"/>
      <c r="C54" s="51"/>
      <c r="D54" s="21"/>
      <c r="E54" s="21"/>
      <c r="F54" s="21"/>
      <c r="G54" s="4" t="s">
        <v>58</v>
      </c>
      <c r="H54" s="21"/>
    </row>
    <row r="55" spans="1:8" s="17" customFormat="1" ht="12.75">
      <c r="A55" s="3"/>
      <c r="B55" s="37"/>
      <c r="C55" s="51"/>
      <c r="D55" s="21"/>
      <c r="E55" s="21"/>
      <c r="F55" s="48"/>
      <c r="G55" s="49"/>
      <c r="H55" s="52"/>
    </row>
    <row r="56" spans="1:8" s="17" customFormat="1" ht="12.75">
      <c r="A56" s="3"/>
      <c r="B56" s="37"/>
      <c r="C56" s="51"/>
      <c r="D56" s="21"/>
      <c r="E56" s="21"/>
      <c r="F56" s="21"/>
      <c r="G56" s="21"/>
      <c r="H56" s="21"/>
    </row>
    <row r="57" spans="1:8" s="17" customFormat="1" ht="12.75">
      <c r="A57" s="3"/>
      <c r="B57" s="37"/>
      <c r="C57" s="51"/>
      <c r="D57" s="21"/>
      <c r="E57" s="21"/>
      <c r="F57" s="21"/>
      <c r="G57" s="21"/>
      <c r="H57" s="21"/>
    </row>
    <row r="58" spans="1:8" s="17" customFormat="1" ht="12.75">
      <c r="A58" s="3"/>
      <c r="B58" s="37"/>
      <c r="C58" s="51"/>
      <c r="D58" s="21"/>
      <c r="E58" s="21"/>
      <c r="F58" s="21"/>
      <c r="G58" s="21"/>
      <c r="H58" s="21"/>
    </row>
    <row r="59" spans="1:8" s="17" customFormat="1" ht="12.75">
      <c r="A59" s="3"/>
      <c r="B59" s="37"/>
      <c r="C59" s="51"/>
      <c r="D59" s="21"/>
      <c r="E59" s="21"/>
      <c r="F59" s="21"/>
      <c r="G59" s="21"/>
      <c r="H59" s="21"/>
    </row>
    <row r="60" spans="1:8" s="17" customFormat="1" ht="12.75">
      <c r="A60" s="3"/>
      <c r="B60" s="37"/>
      <c r="C60" s="51"/>
      <c r="D60" s="21"/>
      <c r="E60" s="21"/>
      <c r="F60" s="21"/>
      <c r="G60" s="21"/>
      <c r="H60" s="21"/>
    </row>
    <row r="61" spans="1:8" s="17" customFormat="1" ht="12.75">
      <c r="A61" s="3"/>
      <c r="B61" s="37"/>
      <c r="C61" s="51"/>
      <c r="D61" s="21"/>
      <c r="E61" s="21"/>
      <c r="F61" s="21"/>
      <c r="G61" s="21"/>
      <c r="H61" s="21"/>
    </row>
    <row r="62" ht="12.75">
      <c r="C62" s="51"/>
    </row>
    <row r="63" ht="12.75">
      <c r="C63" s="51"/>
    </row>
    <row r="64" ht="12.75">
      <c r="C64" s="51"/>
    </row>
    <row r="65" ht="12.75">
      <c r="C65" s="51"/>
    </row>
    <row r="66" ht="12.75">
      <c r="C66" s="51"/>
    </row>
    <row r="67" ht="12.75">
      <c r="C67" s="51"/>
    </row>
    <row r="68" ht="12.75">
      <c r="C68" s="51"/>
    </row>
    <row r="69" ht="12.75">
      <c r="C69" s="51"/>
    </row>
    <row r="70" ht="12.75">
      <c r="C70" s="51"/>
    </row>
    <row r="71" ht="12.75">
      <c r="C71" s="51"/>
    </row>
    <row r="72" ht="12.75">
      <c r="C72" s="51"/>
    </row>
    <row r="73" ht="12.75">
      <c r="C73" s="51"/>
    </row>
    <row r="74" ht="12.75">
      <c r="C74" s="51"/>
    </row>
    <row r="75" ht="12.75">
      <c r="C75" s="51"/>
    </row>
    <row r="76" ht="12.75">
      <c r="C76" s="51"/>
    </row>
    <row r="77" ht="12.75">
      <c r="C77" s="51"/>
    </row>
    <row r="78" ht="12.75">
      <c r="C78" s="51"/>
    </row>
    <row r="79" ht="12.75">
      <c r="C79" s="51"/>
    </row>
    <row r="80" ht="12.75">
      <c r="C80" s="51"/>
    </row>
    <row r="81" ht="12.75">
      <c r="C81" s="51"/>
    </row>
    <row r="82" ht="12.75">
      <c r="C82" s="51"/>
    </row>
    <row r="83" ht="12.75">
      <c r="C83" s="51"/>
    </row>
    <row r="84" ht="12.75">
      <c r="C84" s="51"/>
    </row>
    <row r="85" ht="12.75">
      <c r="C85" s="51"/>
    </row>
    <row r="86" ht="12.75">
      <c r="C86" s="51"/>
    </row>
    <row r="87" ht="12.75">
      <c r="C87" s="51"/>
    </row>
    <row r="88" ht="12.75">
      <c r="C88" s="51"/>
    </row>
    <row r="89" ht="12.75">
      <c r="C89" s="51"/>
    </row>
    <row r="90" ht="12.75">
      <c r="C90" s="51"/>
    </row>
    <row r="91" ht="12.75">
      <c r="C91" s="51"/>
    </row>
    <row r="92" ht="12.75">
      <c r="C92" s="51"/>
    </row>
    <row r="93" ht="12.75">
      <c r="C93" s="51"/>
    </row>
    <row r="94" ht="12.75">
      <c r="C94" s="51"/>
    </row>
    <row r="95" ht="12.75">
      <c r="C95" s="51"/>
    </row>
    <row r="96" ht="12.75">
      <c r="C96" s="51"/>
    </row>
    <row r="97" ht="12.75">
      <c r="C97" s="51"/>
    </row>
    <row r="98" ht="12.75">
      <c r="C98" s="51"/>
    </row>
    <row r="99" ht="12.75">
      <c r="C99" s="51"/>
    </row>
    <row r="100" ht="12.75">
      <c r="C100" s="51"/>
    </row>
    <row r="101" ht="12.75">
      <c r="C101" s="51"/>
    </row>
    <row r="102" ht="12.75">
      <c r="C102" s="51"/>
    </row>
    <row r="103" ht="12.75">
      <c r="C103" s="51"/>
    </row>
    <row r="104" ht="12.75">
      <c r="C104" s="51"/>
    </row>
    <row r="105" ht="12.75">
      <c r="C105" s="51"/>
    </row>
    <row r="106" ht="12.75">
      <c r="C106" s="51"/>
    </row>
    <row r="107" ht="12.75">
      <c r="C107" s="51"/>
    </row>
    <row r="108" ht="12.75">
      <c r="C108" s="51"/>
    </row>
    <row r="109" ht="12.75">
      <c r="C109" s="51"/>
    </row>
    <row r="110" ht="12.75">
      <c r="C110" s="51"/>
    </row>
    <row r="111" ht="12.75">
      <c r="C111" s="51"/>
    </row>
    <row r="112" ht="12.75">
      <c r="C112" s="53"/>
    </row>
    <row r="113" ht="12.75">
      <c r="C113" s="53"/>
    </row>
    <row r="114" ht="12.75">
      <c r="C114" s="53"/>
    </row>
    <row r="115" ht="12.75">
      <c r="C115" s="53"/>
    </row>
    <row r="116" ht="12.75">
      <c r="C116" s="53"/>
    </row>
    <row r="117" ht="12.75">
      <c r="C117" s="53"/>
    </row>
    <row r="118" ht="12.75">
      <c r="C118" s="53"/>
    </row>
    <row r="119" ht="12.75">
      <c r="C119" s="53"/>
    </row>
    <row r="120" ht="12.75">
      <c r="C120" s="53"/>
    </row>
    <row r="121" ht="12.75">
      <c r="C121" s="53"/>
    </row>
    <row r="122" ht="12.75">
      <c r="C122" s="53"/>
    </row>
    <row r="123" ht="12.75">
      <c r="C123" s="53"/>
    </row>
    <row r="124" ht="12.75">
      <c r="C124" s="53"/>
    </row>
    <row r="125" ht="12.75">
      <c r="C125" s="53"/>
    </row>
    <row r="126" ht="12.75">
      <c r="C126" s="53"/>
    </row>
    <row r="127" ht="12.75">
      <c r="C127" s="53"/>
    </row>
    <row r="128" ht="12.75">
      <c r="C128" s="53"/>
    </row>
    <row r="129" ht="12.75">
      <c r="C129" s="53"/>
    </row>
    <row r="130" ht="12.75">
      <c r="C130" s="53"/>
    </row>
    <row r="131" ht="12.75">
      <c r="C131" s="53"/>
    </row>
    <row r="132" ht="12.75">
      <c r="C132" s="53"/>
    </row>
    <row r="133" ht="12.75">
      <c r="C133" s="53"/>
    </row>
    <row r="134" ht="12.75">
      <c r="C134" s="53"/>
    </row>
    <row r="135" ht="12.75">
      <c r="C135" s="53"/>
    </row>
    <row r="136" ht="12.75">
      <c r="C136" s="53"/>
    </row>
    <row r="137" ht="12.75">
      <c r="C137" s="53"/>
    </row>
    <row r="138" ht="12.75">
      <c r="C138" s="53"/>
    </row>
    <row r="139" ht="12.75">
      <c r="C139" s="53"/>
    </row>
    <row r="140" ht="12.75">
      <c r="C140" s="53"/>
    </row>
    <row r="141" ht="12.75">
      <c r="C141" s="53"/>
    </row>
    <row r="142" ht="12.75">
      <c r="C142" s="53"/>
    </row>
    <row r="143" ht="12.75">
      <c r="C143" s="53"/>
    </row>
    <row r="144" ht="12.75">
      <c r="C144" s="53"/>
    </row>
    <row r="145" ht="12.75">
      <c r="C145" s="53"/>
    </row>
    <row r="146" ht="12.75">
      <c r="C146" s="53"/>
    </row>
    <row r="147" ht="12.75">
      <c r="C147" s="53"/>
    </row>
    <row r="148" ht="12.75">
      <c r="C148" s="53"/>
    </row>
    <row r="149" ht="12.75">
      <c r="C149" s="53"/>
    </row>
    <row r="150" ht="12.75">
      <c r="C150" s="53"/>
    </row>
    <row r="151" ht="12.75">
      <c r="C151" s="53"/>
    </row>
    <row r="152" spans="3:9" ht="12.75">
      <c r="C152" s="53"/>
      <c r="I152" s="52"/>
    </row>
    <row r="153" spans="3:9" ht="12.75">
      <c r="C153" s="53"/>
      <c r="I153" s="52"/>
    </row>
    <row r="154" spans="3:9" ht="12.75">
      <c r="C154" s="53"/>
      <c r="I154" s="52"/>
    </row>
    <row r="155" spans="3:9" ht="12.75">
      <c r="C155" s="53"/>
      <c r="I155" s="52"/>
    </row>
    <row r="156" spans="3:9" ht="12.75">
      <c r="C156" s="53"/>
      <c r="I156" s="52"/>
    </row>
    <row r="157" spans="3:9" ht="12.75">
      <c r="C157" s="53"/>
      <c r="I157" s="52"/>
    </row>
    <row r="158" spans="3:9" ht="12.75">
      <c r="C158" s="53"/>
      <c r="I158" s="52"/>
    </row>
    <row r="159" spans="3:9" ht="12.75">
      <c r="C159" s="53"/>
      <c r="I159" s="52"/>
    </row>
    <row r="160" spans="3:9" ht="12.75">
      <c r="C160" s="53"/>
      <c r="I160" s="52"/>
    </row>
    <row r="161" spans="3:9" ht="12.75">
      <c r="C161" s="53"/>
      <c r="I161" s="52"/>
    </row>
    <row r="162" spans="3:9" ht="12.75">
      <c r="C162" s="53"/>
      <c r="I162" s="52"/>
    </row>
    <row r="163" spans="3:9" ht="12.75">
      <c r="C163" s="53"/>
      <c r="I163" s="52"/>
    </row>
    <row r="164" spans="3:9" ht="12.75">
      <c r="C164" s="53"/>
      <c r="I164" s="52"/>
    </row>
    <row r="165" spans="3:9" ht="12.75">
      <c r="C165" s="53"/>
      <c r="I165" s="49"/>
    </row>
    <row r="166" spans="3:9" ht="12.75">
      <c r="C166" s="53"/>
      <c r="I166" s="49"/>
    </row>
    <row r="167" ht="12.75">
      <c r="C167" s="53"/>
    </row>
    <row r="168" ht="12.75">
      <c r="C168" s="53"/>
    </row>
    <row r="169" ht="12.75">
      <c r="C169" s="53"/>
    </row>
    <row r="172" ht="12.75">
      <c r="I172" s="52"/>
    </row>
    <row r="173" ht="12.75">
      <c r="I173" s="52"/>
    </row>
    <row r="174" ht="12.75">
      <c r="I174" s="52"/>
    </row>
    <row r="175" ht="12.75">
      <c r="I175" s="52"/>
    </row>
    <row r="176" ht="12.75">
      <c r="I176" s="52"/>
    </row>
    <row r="200" ht="12.75">
      <c r="I200" s="1"/>
    </row>
    <row r="201" ht="12.75">
      <c r="I201" s="1"/>
    </row>
    <row r="202" ht="12.75">
      <c r="I202" s="1"/>
    </row>
    <row r="203" ht="12.75">
      <c r="I203" s="1"/>
    </row>
    <row r="204" ht="12.75">
      <c r="I204" s="1"/>
    </row>
  </sheetData>
  <sheetProtection/>
  <mergeCells count="7">
    <mergeCell ref="A1:H1"/>
    <mergeCell ref="G9:H11"/>
    <mergeCell ref="A9:A11"/>
    <mergeCell ref="B9:B11"/>
    <mergeCell ref="C9:C11"/>
    <mergeCell ref="D9:E10"/>
    <mergeCell ref="F9:F11"/>
  </mergeCells>
  <printOptions horizontalCentered="1"/>
  <pageMargins left="0.3937007874015748" right="0.3937007874015748" top="0.3937007874015748" bottom="0.4724409448818898" header="0.3937007874015748" footer="0.2755905511811024"/>
  <pageSetup horizontalDpi="600" verticalDpi="600" orientation="portrait" paperSize="9" r:id="rId1"/>
  <headerFooter alignWithMargins="0">
    <oddFooter>&amp;RStrana 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T30"/>
  <sheetViews>
    <sheetView zoomScale="90" zoomScaleNormal="90" zoomScalePageLayoutView="0" workbookViewId="0" topLeftCell="A1">
      <selection activeCell="G17" sqref="G17:H18"/>
    </sheetView>
  </sheetViews>
  <sheetFormatPr defaultColWidth="12.7109375" defaultRowHeight="12.75"/>
  <cols>
    <col min="1" max="1" width="5.8515625" style="73" bestFit="1" customWidth="1"/>
    <col min="2" max="2" width="8.00390625" style="73" bestFit="1" customWidth="1"/>
    <col min="3" max="3" width="12.8515625" style="73" bestFit="1" customWidth="1"/>
    <col min="4" max="5" width="11.28125" style="73" bestFit="1" customWidth="1"/>
    <col min="6" max="6" width="3.421875" style="73" customWidth="1"/>
    <col min="7" max="8" width="9.28125" style="73" customWidth="1"/>
    <col min="9" max="9" width="4.00390625" style="74" customWidth="1"/>
    <col min="10" max="11" width="11.7109375" style="73" customWidth="1"/>
    <col min="12" max="12" width="13.28125" style="73" customWidth="1"/>
    <col min="13" max="20" width="11.7109375" style="73" customWidth="1"/>
    <col min="21" max="16384" width="12.7109375" style="73" customWidth="1"/>
  </cols>
  <sheetData>
    <row r="1" ht="12.75">
      <c r="I1" s="73"/>
    </row>
    <row r="2" spans="9:20" ht="12.75">
      <c r="I2" s="73"/>
      <c r="S2" s="116" t="s">
        <v>81</v>
      </c>
      <c r="T2" s="116"/>
    </row>
    <row r="3" spans="1:20" ht="12.75" customHeight="1">
      <c r="A3" s="117" t="s">
        <v>82</v>
      </c>
      <c r="B3" s="117"/>
      <c r="C3" s="117"/>
      <c r="D3" s="117"/>
      <c r="E3" s="117"/>
      <c r="G3" s="118" t="s">
        <v>88</v>
      </c>
      <c r="H3" s="118"/>
      <c r="I3" s="73"/>
      <c r="J3" s="117" t="s">
        <v>93</v>
      </c>
      <c r="K3" s="117"/>
      <c r="L3" s="117"/>
      <c r="M3" s="117"/>
      <c r="N3" s="117"/>
      <c r="P3" s="118" t="s">
        <v>94</v>
      </c>
      <c r="Q3" s="118"/>
      <c r="S3" s="68" t="b">
        <f>ISTEXT(Spisak!AA2)</f>
        <v>0</v>
      </c>
      <c r="T3" s="68" t="s">
        <v>78</v>
      </c>
    </row>
    <row r="4" spans="1:20" ht="12.75">
      <c r="A4" s="117"/>
      <c r="B4" s="117"/>
      <c r="C4" s="117"/>
      <c r="D4" s="117"/>
      <c r="E4" s="117"/>
      <c r="G4" s="118"/>
      <c r="H4" s="118"/>
      <c r="I4" s="73"/>
      <c r="J4" s="117"/>
      <c r="K4" s="117"/>
      <c r="L4" s="117"/>
      <c r="M4" s="117"/>
      <c r="N4" s="117"/>
      <c r="P4" s="118"/>
      <c r="Q4" s="118"/>
      <c r="S4" s="72">
        <v>0</v>
      </c>
      <c r="T4" s="72" t="s">
        <v>78</v>
      </c>
    </row>
    <row r="5" spans="1:20" ht="12.75">
      <c r="A5" s="68" t="s">
        <v>83</v>
      </c>
      <c r="B5" s="68" t="s">
        <v>87</v>
      </c>
      <c r="C5" s="68" t="s">
        <v>84</v>
      </c>
      <c r="D5" s="68" t="s">
        <v>85</v>
      </c>
      <c r="E5" s="68" t="s">
        <v>86</v>
      </c>
      <c r="G5" s="119">
        <v>40</v>
      </c>
      <c r="H5" s="119"/>
      <c r="I5" s="73"/>
      <c r="J5" s="68" t="s">
        <v>83</v>
      </c>
      <c r="K5" s="68" t="s">
        <v>87</v>
      </c>
      <c r="L5" s="68" t="s">
        <v>84</v>
      </c>
      <c r="M5" s="68" t="s">
        <v>85</v>
      </c>
      <c r="N5" s="68" t="s">
        <v>86</v>
      </c>
      <c r="P5" s="119">
        <v>50</v>
      </c>
      <c r="Q5" s="119"/>
      <c r="S5" s="72">
        <v>50</v>
      </c>
      <c r="T5" s="72" t="s">
        <v>80</v>
      </c>
    </row>
    <row r="6" spans="1:20" ht="12.75">
      <c r="A6" s="69">
        <f>COUNTA(Spisak!G2:G39)</f>
        <v>29</v>
      </c>
      <c r="B6" s="69">
        <f>COUNTIF(Spisak!G2:G39,0)</f>
        <v>0</v>
      </c>
      <c r="C6" s="69">
        <f>COUNTIF(Spisak!G2:G39,"&lt;="&amp;0.1*G5)-COUNTIF(Spisak!G2:G39,0)</f>
        <v>0</v>
      </c>
      <c r="D6" s="69">
        <f>COUNTIF(Spisak!G2:G39,"&gt;="&amp;0.5*G5)</f>
        <v>29</v>
      </c>
      <c r="E6" s="69">
        <f>COUNTIF(Spisak!G2:G39,"&gt;="&amp;0.9*G5)</f>
        <v>29</v>
      </c>
      <c r="G6" s="119"/>
      <c r="H6" s="119"/>
      <c r="I6" s="73"/>
      <c r="J6" s="69">
        <f>COUNTA(Spisak!X2:X260)</f>
        <v>0</v>
      </c>
      <c r="K6" s="69">
        <f>COUNTIF(Spisak!X2:X260,0)</f>
        <v>0</v>
      </c>
      <c r="L6" s="69">
        <f>COUNTIF(Spisak!X2:X260,"&lt;="&amp;0.1*P5)-COUNTIF(Spisak!X2:X260,0)</f>
        <v>0</v>
      </c>
      <c r="M6" s="69">
        <f>COUNTIF(Spisak!X2:X260,"&gt;="&amp;0.5*P5)</f>
        <v>0</v>
      </c>
      <c r="N6" s="69">
        <f>COUNTIF(Spisak!X2:X260,"&gt;="&amp;0.9*P5)</f>
        <v>0</v>
      </c>
      <c r="P6" s="119"/>
      <c r="Q6" s="119"/>
      <c r="S6" s="72">
        <v>60</v>
      </c>
      <c r="T6" s="72" t="s">
        <v>79</v>
      </c>
    </row>
    <row r="7" spans="1:20" ht="12.75">
      <c r="A7" s="69"/>
      <c r="B7" s="75">
        <f>B6/A6</f>
        <v>0</v>
      </c>
      <c r="C7" s="75">
        <f>C6/A6</f>
        <v>0</v>
      </c>
      <c r="D7" s="75">
        <f>D6/A6</f>
        <v>1</v>
      </c>
      <c r="E7" s="75">
        <f>E6/A6</f>
        <v>1</v>
      </c>
      <c r="I7" s="73"/>
      <c r="J7" s="69"/>
      <c r="K7" s="75" t="e">
        <f>K6/J6</f>
        <v>#DIV/0!</v>
      </c>
      <c r="L7" s="75" t="e">
        <f>L6/J6</f>
        <v>#DIV/0!</v>
      </c>
      <c r="M7" s="75" t="e">
        <f>M6/J6</f>
        <v>#DIV/0!</v>
      </c>
      <c r="N7" s="75" t="e">
        <f>N6/J6</f>
        <v>#DIV/0!</v>
      </c>
      <c r="S7" s="72">
        <v>70</v>
      </c>
      <c r="T7" s="72" t="s">
        <v>16</v>
      </c>
    </row>
    <row r="8" spans="9:20" ht="12.75">
      <c r="I8" s="73"/>
      <c r="S8" s="72">
        <v>80</v>
      </c>
      <c r="T8" s="72" t="s">
        <v>15</v>
      </c>
    </row>
    <row r="9" spans="1:20" ht="12.75">
      <c r="A9" s="117" t="s">
        <v>89</v>
      </c>
      <c r="B9" s="117"/>
      <c r="C9" s="117"/>
      <c r="D9" s="117"/>
      <c r="E9" s="117"/>
      <c r="G9" s="70"/>
      <c r="H9" s="70"/>
      <c r="I9" s="73"/>
      <c r="S9" s="72">
        <v>90</v>
      </c>
      <c r="T9" s="72" t="s">
        <v>14</v>
      </c>
    </row>
    <row r="10" spans="1:14" ht="12.75">
      <c r="A10" s="117"/>
      <c r="B10" s="117"/>
      <c r="C10" s="117"/>
      <c r="D10" s="117"/>
      <c r="E10" s="117"/>
      <c r="G10" s="70"/>
      <c r="H10" s="70"/>
      <c r="I10" s="73"/>
      <c r="J10" s="117" t="s">
        <v>95</v>
      </c>
      <c r="K10" s="117"/>
      <c r="L10" s="117"/>
      <c r="M10" s="117"/>
      <c r="N10" s="117"/>
    </row>
    <row r="11" spans="1:14" ht="12.75">
      <c r="A11" s="68" t="s">
        <v>83</v>
      </c>
      <c r="B11" s="68" t="s">
        <v>87</v>
      </c>
      <c r="C11" s="68" t="s">
        <v>84</v>
      </c>
      <c r="D11" s="68" t="s">
        <v>85</v>
      </c>
      <c r="E11" s="68" t="s">
        <v>86</v>
      </c>
      <c r="G11" s="71"/>
      <c r="H11" s="71"/>
      <c r="I11" s="73"/>
      <c r="J11" s="117"/>
      <c r="K11" s="117"/>
      <c r="L11" s="117"/>
      <c r="M11" s="117"/>
      <c r="N11" s="117"/>
    </row>
    <row r="12" spans="1:14" ht="12.75">
      <c r="A12" s="69">
        <f>COUNTA(Spisak!H2:H39)</f>
        <v>0</v>
      </c>
      <c r="B12" s="69">
        <f>COUNTIF(Spisak!H2:H39,0)</f>
        <v>0</v>
      </c>
      <c r="C12" s="69">
        <f>COUNTIF(Spisak!H2:H39,"&lt;="&amp;0.1*G5)-COUNTIF(Spisak!H2:H39,0)</f>
        <v>0</v>
      </c>
      <c r="D12" s="69">
        <f>COUNTIF(Spisak!H2:H39,"&gt;="&amp;0.5*G5)</f>
        <v>0</v>
      </c>
      <c r="E12" s="69">
        <f>COUNTIF(Spisak!H2:H39,"&gt;="&amp;0.9*G5)</f>
        <v>0</v>
      </c>
      <c r="G12" s="71"/>
      <c r="H12" s="71"/>
      <c r="I12" s="73"/>
      <c r="J12" s="68" t="s">
        <v>83</v>
      </c>
      <c r="K12" s="68" t="s">
        <v>87</v>
      </c>
      <c r="L12" s="68" t="s">
        <v>84</v>
      </c>
      <c r="M12" s="68" t="s">
        <v>85</v>
      </c>
      <c r="N12" s="68" t="s">
        <v>86</v>
      </c>
    </row>
    <row r="13" spans="1:14" ht="12.75">
      <c r="A13" s="69"/>
      <c r="B13" s="75" t="e">
        <f>B12/A12</f>
        <v>#DIV/0!</v>
      </c>
      <c r="C13" s="75" t="e">
        <f>C12/A12</f>
        <v>#DIV/0!</v>
      </c>
      <c r="D13" s="75" t="e">
        <f>D12/A12</f>
        <v>#DIV/0!</v>
      </c>
      <c r="E13" s="75" t="e">
        <f>E12/A12</f>
        <v>#DIV/0!</v>
      </c>
      <c r="I13" s="73"/>
      <c r="J13" s="69">
        <f>COUNTA(Spisak!Y2:Y267)</f>
        <v>0</v>
      </c>
      <c r="K13" s="69">
        <f>COUNTIF(Spisak!Y2:Y267,0)</f>
        <v>0</v>
      </c>
      <c r="L13" s="69">
        <f>COUNTIF(Spisak!Y2:Y267,"&lt;="&amp;0.1*P5)-COUNTIF(Spisak!Y2:Y267,0)</f>
        <v>0</v>
      </c>
      <c r="M13" s="69">
        <f>COUNTIF(Spisak!Y2:Y267,"&gt;="&amp;0.5*P5)</f>
        <v>0</v>
      </c>
      <c r="N13" s="69">
        <f>COUNTIF(Spisak!Y2:Y267,"&gt;="&amp;0.9*P5)</f>
        <v>0</v>
      </c>
    </row>
    <row r="14" spans="9:14" ht="12.75">
      <c r="I14" s="73"/>
      <c r="J14" s="69"/>
      <c r="K14" s="75" t="e">
        <f>K13/J13</f>
        <v>#DIV/0!</v>
      </c>
      <c r="L14" s="75" t="e">
        <f>L13/J13</f>
        <v>#DIV/0!</v>
      </c>
      <c r="M14" s="75" t="e">
        <f>M13/J13</f>
        <v>#DIV/0!</v>
      </c>
      <c r="N14" s="75" t="e">
        <f>N13/J13</f>
        <v>#DIV/0!</v>
      </c>
    </row>
    <row r="15" spans="1:15" ht="12.75">
      <c r="A15" s="117" t="s">
        <v>90</v>
      </c>
      <c r="B15" s="117"/>
      <c r="C15" s="117"/>
      <c r="D15" s="117"/>
      <c r="E15" s="117"/>
      <c r="G15" s="118" t="s">
        <v>92</v>
      </c>
      <c r="H15" s="118"/>
      <c r="I15" s="73"/>
      <c r="O15" s="76"/>
    </row>
    <row r="16" spans="1:15" ht="12.75">
      <c r="A16" s="117"/>
      <c r="B16" s="117"/>
      <c r="C16" s="117"/>
      <c r="D16" s="117"/>
      <c r="E16" s="117"/>
      <c r="G16" s="118"/>
      <c r="H16" s="118"/>
      <c r="I16" s="73"/>
      <c r="O16" s="76"/>
    </row>
    <row r="17" spans="1:15" ht="12.75">
      <c r="A17" s="68" t="s">
        <v>83</v>
      </c>
      <c r="B17" s="68" t="s">
        <v>87</v>
      </c>
      <c r="C17" s="68" t="s">
        <v>84</v>
      </c>
      <c r="D17" s="68" t="s">
        <v>85</v>
      </c>
      <c r="E17" s="68" t="s">
        <v>86</v>
      </c>
      <c r="G17" s="119">
        <v>50</v>
      </c>
      <c r="H17" s="119"/>
      <c r="I17" s="73"/>
      <c r="O17" s="76"/>
    </row>
    <row r="18" spans="1:20" ht="12.75" customHeight="1">
      <c r="A18" s="69">
        <f>COUNTA(Spisak!Q2:Q39)</f>
        <v>0</v>
      </c>
      <c r="B18" s="69">
        <f>COUNTIF(Spisak!Q2:Q39,0)</f>
        <v>0</v>
      </c>
      <c r="C18" s="69">
        <f>COUNTIF(Spisak!Q2:Q262,"&lt;="&amp;0.1*G17)-COUNTIF(Spisak!Q2:Q262,0)</f>
        <v>0</v>
      </c>
      <c r="D18" s="69">
        <f>COUNTIF(Spisak!Q2:Q262,"&gt;="&amp;0.5*G17)</f>
        <v>0</v>
      </c>
      <c r="E18" s="69">
        <f>COUNTIF(Spisak!Q2:Q262,"&gt;="&amp;0.9*G17)</f>
        <v>0</v>
      </c>
      <c r="G18" s="119"/>
      <c r="H18" s="119"/>
      <c r="I18" s="73"/>
      <c r="J18" s="125" t="s">
        <v>98</v>
      </c>
      <c r="K18" s="125"/>
      <c r="L18" s="125"/>
      <c r="M18" s="125"/>
      <c r="N18" s="125"/>
      <c r="O18" s="125"/>
      <c r="P18" s="125"/>
      <c r="Q18" s="125"/>
      <c r="R18" s="125"/>
      <c r="S18" s="125"/>
      <c r="T18" s="125"/>
    </row>
    <row r="19" spans="1:20" ht="12.75" customHeight="1">
      <c r="A19" s="69"/>
      <c r="B19" s="75" t="e">
        <f>B18/A18</f>
        <v>#DIV/0!</v>
      </c>
      <c r="C19" s="75" t="e">
        <f>C18/A18</f>
        <v>#DIV/0!</v>
      </c>
      <c r="D19" s="75" t="e">
        <f>D18/A18</f>
        <v>#DIV/0!</v>
      </c>
      <c r="E19" s="75" t="e">
        <f>E18/A18</f>
        <v>#DIV/0!</v>
      </c>
      <c r="I19" s="73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</row>
    <row r="20" spans="9:20" ht="15">
      <c r="I20" s="73"/>
      <c r="J20" s="122" t="s">
        <v>99</v>
      </c>
      <c r="K20" s="123"/>
      <c r="L20" s="123"/>
      <c r="M20" s="124"/>
      <c r="N20" s="125" t="s">
        <v>100</v>
      </c>
      <c r="O20" s="125"/>
      <c r="P20" s="125"/>
      <c r="Q20" s="125"/>
      <c r="R20" s="125"/>
      <c r="S20" s="125"/>
      <c r="T20" s="125"/>
    </row>
    <row r="21" spans="1:20" ht="12.75" customHeight="1">
      <c r="A21" s="117" t="s">
        <v>91</v>
      </c>
      <c r="B21" s="117"/>
      <c r="C21" s="117"/>
      <c r="D21" s="117"/>
      <c r="E21" s="117"/>
      <c r="G21" s="70"/>
      <c r="H21" s="70"/>
      <c r="I21" s="73"/>
      <c r="J21" s="120" t="s">
        <v>83</v>
      </c>
      <c r="K21" s="120" t="s">
        <v>87</v>
      </c>
      <c r="L21" s="120" t="s">
        <v>96</v>
      </c>
      <c r="M21" s="120" t="s">
        <v>97</v>
      </c>
      <c r="N21" s="120" t="s">
        <v>14</v>
      </c>
      <c r="O21" s="120" t="s">
        <v>15</v>
      </c>
      <c r="P21" s="120" t="s">
        <v>16</v>
      </c>
      <c r="Q21" s="120" t="s">
        <v>79</v>
      </c>
      <c r="R21" s="120" t="s">
        <v>80</v>
      </c>
      <c r="S21" s="120" t="s">
        <v>78</v>
      </c>
      <c r="T21" s="120" t="s">
        <v>96</v>
      </c>
    </row>
    <row r="22" spans="1:20" ht="12.75" customHeight="1">
      <c r="A22" s="117"/>
      <c r="B22" s="117"/>
      <c r="C22" s="117"/>
      <c r="D22" s="117"/>
      <c r="E22" s="117"/>
      <c r="G22" s="70"/>
      <c r="H22" s="70"/>
      <c r="I22" s="73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</row>
    <row r="23" spans="1:20" ht="12.75" customHeight="1">
      <c r="A23" s="68" t="s">
        <v>83</v>
      </c>
      <c r="B23" s="68" t="s">
        <v>87</v>
      </c>
      <c r="C23" s="68" t="s">
        <v>84</v>
      </c>
      <c r="D23" s="68" t="s">
        <v>85</v>
      </c>
      <c r="E23" s="68" t="s">
        <v>86</v>
      </c>
      <c r="G23" s="71"/>
      <c r="H23" s="71"/>
      <c r="I23" s="73"/>
      <c r="J23" s="120">
        <f>COUNT(Spisak!AA2:AA267)</f>
        <v>29</v>
      </c>
      <c r="K23" s="120">
        <f>COUNTIF(Spisak!AA2:AA39,0)</f>
        <v>0</v>
      </c>
      <c r="L23" s="120">
        <f>COUNTIF(Spisak!AA2:AA39,"&gt;="&amp;50)</f>
        <v>9</v>
      </c>
      <c r="M23" s="120">
        <f>COUNTIF(Spisak!AA2:AA39,"&lt;"&amp;50)</f>
        <v>20</v>
      </c>
      <c r="N23" s="120">
        <f>COUNTIF(Spisak!AB2:AB39,"A")</f>
        <v>0</v>
      </c>
      <c r="O23" s="120">
        <f>COUNTIF(Spisak!AB2:AB39,"B")</f>
        <v>0</v>
      </c>
      <c r="P23" s="120">
        <f>COUNTIF(Spisak!AB2:AB39,"C")</f>
        <v>0</v>
      </c>
      <c r="Q23" s="120">
        <f>COUNTIF(Spisak!AB2:AB39,"D")</f>
        <v>0</v>
      </c>
      <c r="R23" s="120">
        <f>COUNTIF(Spisak!AB2:AB39,"E")</f>
        <v>9</v>
      </c>
      <c r="S23" s="120">
        <f>COUNTIF(Spisak!AB2:AB39,"F")</f>
        <v>22</v>
      </c>
      <c r="T23" s="120">
        <f>COUNTA(Spisak!C2:C39)-COUNTIF(Spisak!AB2:AB39,"F")</f>
        <v>9</v>
      </c>
    </row>
    <row r="24" spans="1:20" ht="12.75" customHeight="1">
      <c r="A24" s="69">
        <f>COUNTA(Spisak!R2:R268)</f>
        <v>0</v>
      </c>
      <c r="B24" s="69">
        <f>COUNTIF(Spisak!R2:R268,0)</f>
        <v>0</v>
      </c>
      <c r="C24" s="69">
        <f>COUNTIF(Spisak!R2:R268,"&lt;="&amp;0.1*G17)-COUNTIF(Spisak!R2:R268,0)</f>
        <v>0</v>
      </c>
      <c r="D24" s="69">
        <f>COUNTIF(Spisak!R2:R268,"&gt;="&amp;0.5*G17)</f>
        <v>0</v>
      </c>
      <c r="E24" s="69">
        <f>COUNTIF(Spisak!R2:R268,"&gt;="&amp;0.9*G17)</f>
        <v>0</v>
      </c>
      <c r="G24" s="71"/>
      <c r="H24" s="71"/>
      <c r="I24" s="73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</row>
    <row r="25" spans="1:20" ht="12.75" customHeight="1">
      <c r="A25" s="69"/>
      <c r="B25" s="75" t="e">
        <f>B24/A24</f>
        <v>#DIV/0!</v>
      </c>
      <c r="C25" s="75" t="e">
        <f>C24/A24</f>
        <v>#DIV/0!</v>
      </c>
      <c r="D25" s="75" t="e">
        <f>D24/A24</f>
        <v>#DIV/0!</v>
      </c>
      <c r="E25" s="75" t="e">
        <f>E24/A24</f>
        <v>#DIV/0!</v>
      </c>
      <c r="I25" s="73"/>
      <c r="J25" s="120"/>
      <c r="K25" s="126">
        <f>K23/J23</f>
        <v>0</v>
      </c>
      <c r="L25" s="126">
        <f>L23/J23</f>
        <v>0.3103448275862069</v>
      </c>
      <c r="M25" s="126">
        <f>M23/J23</f>
        <v>0.6896551724137931</v>
      </c>
      <c r="N25" s="126">
        <f>N23/COUNTA(Spisak!C2:C39)</f>
        <v>0</v>
      </c>
      <c r="O25" s="126">
        <f>O23/COUNTA(Spisak!C2:C39)</f>
        <v>0</v>
      </c>
      <c r="P25" s="126">
        <f>P23/COUNTA(Spisak!C2:C39)</f>
        <v>0</v>
      </c>
      <c r="Q25" s="126">
        <f>Q23/COUNTA(Spisak!C2:C39)</f>
        <v>0</v>
      </c>
      <c r="R25" s="126">
        <f>R23/COUNTA(Spisak!C2:C39)</f>
        <v>0.2903225806451613</v>
      </c>
      <c r="S25" s="126">
        <f>S23/COUNTA(Spisak!C2:C39)</f>
        <v>0.7096774193548387</v>
      </c>
      <c r="T25" s="126">
        <f>T23/COUNTA(Spisak!C2:C39)</f>
        <v>0.2903225806451613</v>
      </c>
    </row>
    <row r="26" spans="9:20" ht="12.75">
      <c r="I26" s="73"/>
      <c r="J26" s="121"/>
      <c r="K26" s="127"/>
      <c r="L26" s="127"/>
      <c r="M26" s="127"/>
      <c r="N26" s="127"/>
      <c r="O26" s="127"/>
      <c r="P26" s="127"/>
      <c r="Q26" s="127"/>
      <c r="R26" s="127"/>
      <c r="S26" s="127"/>
      <c r="T26" s="127"/>
    </row>
    <row r="27" spans="9:15" ht="12.75">
      <c r="I27" s="73"/>
      <c r="O27" s="71"/>
    </row>
    <row r="28" spans="9:15" ht="12.75">
      <c r="I28" s="73"/>
      <c r="O28" s="77"/>
    </row>
    <row r="29" ht="12.75">
      <c r="I29" s="73"/>
    </row>
    <row r="30" ht="12.75">
      <c r="I30" s="73"/>
    </row>
  </sheetData>
  <sheetProtection/>
  <mergeCells count="49">
    <mergeCell ref="L25:L26"/>
    <mergeCell ref="M25:M26"/>
    <mergeCell ref="T25:T26"/>
    <mergeCell ref="M23:M24"/>
    <mergeCell ref="R21:R22"/>
    <mergeCell ref="P21:P22"/>
    <mergeCell ref="S21:S22"/>
    <mergeCell ref="T21:T22"/>
    <mergeCell ref="S25:S26"/>
    <mergeCell ref="Q25:Q26"/>
    <mergeCell ref="J25:J26"/>
    <mergeCell ref="K25:K26"/>
    <mergeCell ref="N25:N26"/>
    <mergeCell ref="O25:O26"/>
    <mergeCell ref="P25:P26"/>
    <mergeCell ref="N20:T20"/>
    <mergeCell ref="R25:R26"/>
    <mergeCell ref="Q23:Q24"/>
    <mergeCell ref="J21:J22"/>
    <mergeCell ref="K21:K22"/>
    <mergeCell ref="J3:N4"/>
    <mergeCell ref="P3:Q4"/>
    <mergeCell ref="P5:Q6"/>
    <mergeCell ref="J10:N11"/>
    <mergeCell ref="L21:L22"/>
    <mergeCell ref="M21:M22"/>
    <mergeCell ref="N21:N22"/>
    <mergeCell ref="O21:O22"/>
    <mergeCell ref="Q21:Q22"/>
    <mergeCell ref="G17:H18"/>
    <mergeCell ref="A21:E22"/>
    <mergeCell ref="J23:J24"/>
    <mergeCell ref="K23:K24"/>
    <mergeCell ref="J20:M20"/>
    <mergeCell ref="J18:T19"/>
    <mergeCell ref="R23:R24"/>
    <mergeCell ref="T23:T24"/>
    <mergeCell ref="S23:S24"/>
    <mergeCell ref="L23:L24"/>
    <mergeCell ref="S2:T2"/>
    <mergeCell ref="A3:E4"/>
    <mergeCell ref="G3:H4"/>
    <mergeCell ref="G5:H6"/>
    <mergeCell ref="A9:E10"/>
    <mergeCell ref="N23:N24"/>
    <mergeCell ref="O23:O24"/>
    <mergeCell ref="P23:P24"/>
    <mergeCell ref="A15:E16"/>
    <mergeCell ref="G15:H1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16">
      <selection activeCell="D37" sqref="A32:D37"/>
    </sheetView>
  </sheetViews>
  <sheetFormatPr defaultColWidth="9.140625" defaultRowHeight="12.75"/>
  <sheetData>
    <row r="1" spans="1:4" ht="12.75">
      <c r="A1" t="s">
        <v>64</v>
      </c>
      <c r="B1" t="s">
        <v>140</v>
      </c>
      <c r="C1" t="s">
        <v>141</v>
      </c>
      <c r="D1" t="s">
        <v>142</v>
      </c>
    </row>
    <row r="2" spans="1:4" ht="12.75">
      <c r="A2" t="s">
        <v>65</v>
      </c>
      <c r="B2" t="s">
        <v>140</v>
      </c>
      <c r="C2" t="s">
        <v>143</v>
      </c>
      <c r="D2" t="s">
        <v>144</v>
      </c>
    </row>
    <row r="3" spans="1:4" ht="12.75">
      <c r="A3" t="s">
        <v>107</v>
      </c>
      <c r="B3" t="s">
        <v>140</v>
      </c>
      <c r="C3" t="s">
        <v>121</v>
      </c>
      <c r="D3" t="s">
        <v>116</v>
      </c>
    </row>
    <row r="4" spans="1:4" ht="12.75">
      <c r="A4" t="s">
        <v>66</v>
      </c>
      <c r="B4" t="s">
        <v>140</v>
      </c>
      <c r="C4" t="s">
        <v>145</v>
      </c>
      <c r="D4" t="s">
        <v>146</v>
      </c>
    </row>
    <row r="5" spans="1:4" ht="12.75">
      <c r="A5" t="s">
        <v>110</v>
      </c>
      <c r="B5" t="s">
        <v>140</v>
      </c>
      <c r="C5" t="s">
        <v>147</v>
      </c>
      <c r="D5" t="s">
        <v>148</v>
      </c>
    </row>
    <row r="6" spans="1:4" ht="12.75">
      <c r="A6" t="s">
        <v>149</v>
      </c>
      <c r="B6" t="s">
        <v>140</v>
      </c>
      <c r="C6" t="s">
        <v>136</v>
      </c>
      <c r="D6" t="s">
        <v>150</v>
      </c>
    </row>
    <row r="7" spans="1:4" ht="12.75">
      <c r="A7" t="s">
        <v>111</v>
      </c>
      <c r="B7" t="s">
        <v>140</v>
      </c>
      <c r="C7" t="s">
        <v>151</v>
      </c>
      <c r="D7" t="s">
        <v>152</v>
      </c>
    </row>
    <row r="8" spans="1:4" ht="12.75">
      <c r="A8" t="s">
        <v>72</v>
      </c>
      <c r="B8" t="s">
        <v>140</v>
      </c>
      <c r="C8" t="s">
        <v>130</v>
      </c>
      <c r="D8" t="s">
        <v>154</v>
      </c>
    </row>
    <row r="9" spans="1:4" ht="12.75">
      <c r="A9" t="s">
        <v>113</v>
      </c>
      <c r="B9" t="s">
        <v>140</v>
      </c>
      <c r="C9" t="s">
        <v>112</v>
      </c>
      <c r="D9" t="s">
        <v>155</v>
      </c>
    </row>
    <row r="10" spans="1:4" ht="12.75">
      <c r="A10" t="s">
        <v>73</v>
      </c>
      <c r="B10" t="s">
        <v>140</v>
      </c>
      <c r="C10" t="s">
        <v>106</v>
      </c>
      <c r="D10" t="s">
        <v>156</v>
      </c>
    </row>
    <row r="11" spans="1:4" ht="12.75">
      <c r="A11" t="s">
        <v>117</v>
      </c>
      <c r="B11" t="s">
        <v>140</v>
      </c>
      <c r="C11" t="s">
        <v>157</v>
      </c>
      <c r="D11" t="s">
        <v>158</v>
      </c>
    </row>
    <row r="12" spans="1:4" ht="12.75">
      <c r="A12" t="s">
        <v>119</v>
      </c>
      <c r="B12" t="s">
        <v>140</v>
      </c>
      <c r="C12" t="s">
        <v>159</v>
      </c>
      <c r="D12" t="s">
        <v>160</v>
      </c>
    </row>
    <row r="13" spans="1:4" ht="12.75">
      <c r="A13" t="s">
        <v>67</v>
      </c>
      <c r="B13" t="s">
        <v>140</v>
      </c>
      <c r="C13" t="s">
        <v>105</v>
      </c>
      <c r="D13" t="s">
        <v>161</v>
      </c>
    </row>
    <row r="14" spans="1:4" ht="12.75">
      <c r="A14" t="s">
        <v>68</v>
      </c>
      <c r="B14" t="s">
        <v>140</v>
      </c>
      <c r="C14" t="s">
        <v>153</v>
      </c>
      <c r="D14" t="s">
        <v>162</v>
      </c>
    </row>
    <row r="15" spans="1:4" ht="12.75">
      <c r="A15" t="s">
        <v>69</v>
      </c>
      <c r="B15" t="s">
        <v>140</v>
      </c>
      <c r="C15" t="s">
        <v>163</v>
      </c>
      <c r="D15" t="s">
        <v>164</v>
      </c>
    </row>
    <row r="16" spans="1:4" ht="12.75">
      <c r="A16" t="s">
        <v>70</v>
      </c>
      <c r="B16" t="s">
        <v>140</v>
      </c>
      <c r="C16" t="s">
        <v>124</v>
      </c>
      <c r="D16" t="s">
        <v>165</v>
      </c>
    </row>
    <row r="17" spans="1:4" ht="12.75">
      <c r="A17" t="s">
        <v>71</v>
      </c>
      <c r="B17" t="s">
        <v>140</v>
      </c>
      <c r="C17" t="s">
        <v>132</v>
      </c>
      <c r="D17" t="s">
        <v>166</v>
      </c>
    </row>
    <row r="18" spans="1:4" ht="12.75">
      <c r="A18" t="s">
        <v>125</v>
      </c>
      <c r="B18" t="s">
        <v>140</v>
      </c>
      <c r="C18" t="s">
        <v>109</v>
      </c>
      <c r="D18" t="s">
        <v>133</v>
      </c>
    </row>
    <row r="19" spans="1:4" ht="12.75">
      <c r="A19" t="s">
        <v>126</v>
      </c>
      <c r="B19" t="s">
        <v>140</v>
      </c>
      <c r="C19" t="s">
        <v>118</v>
      </c>
      <c r="D19" t="s">
        <v>167</v>
      </c>
    </row>
    <row r="20" spans="1:4" ht="12.75">
      <c r="A20" t="s">
        <v>127</v>
      </c>
      <c r="B20" t="s">
        <v>140</v>
      </c>
      <c r="C20" t="s">
        <v>135</v>
      </c>
      <c r="D20" t="s">
        <v>168</v>
      </c>
    </row>
    <row r="21" spans="1:4" ht="12.75">
      <c r="A21" t="s">
        <v>169</v>
      </c>
      <c r="B21" t="s">
        <v>140</v>
      </c>
      <c r="C21" t="s">
        <v>170</v>
      </c>
      <c r="D21" t="s">
        <v>171</v>
      </c>
    </row>
    <row r="22" spans="1:4" ht="12.75">
      <c r="A22" t="s">
        <v>101</v>
      </c>
      <c r="B22" t="s">
        <v>140</v>
      </c>
      <c r="C22" t="s">
        <v>121</v>
      </c>
      <c r="D22" t="s">
        <v>172</v>
      </c>
    </row>
    <row r="23" spans="1:4" ht="12.75">
      <c r="A23" t="s">
        <v>102</v>
      </c>
      <c r="B23" t="s">
        <v>140</v>
      </c>
      <c r="C23" t="s">
        <v>173</v>
      </c>
      <c r="D23" t="s">
        <v>174</v>
      </c>
    </row>
    <row r="24" spans="1:4" ht="12.75">
      <c r="A24" t="s">
        <v>175</v>
      </c>
      <c r="B24" t="s">
        <v>140</v>
      </c>
      <c r="C24" t="s">
        <v>120</v>
      </c>
      <c r="D24" t="s">
        <v>176</v>
      </c>
    </row>
    <row r="25" spans="1:4" ht="12.75">
      <c r="A25" t="s">
        <v>177</v>
      </c>
      <c r="B25" t="s">
        <v>140</v>
      </c>
      <c r="C25" t="s">
        <v>178</v>
      </c>
      <c r="D25" t="s">
        <v>122</v>
      </c>
    </row>
    <row r="26" spans="1:4" ht="12.75">
      <c r="A26" t="s">
        <v>128</v>
      </c>
      <c r="B26" t="s">
        <v>140</v>
      </c>
      <c r="C26" t="s">
        <v>123</v>
      </c>
      <c r="D26" t="s">
        <v>179</v>
      </c>
    </row>
    <row r="27" spans="1:4" ht="12.75">
      <c r="A27" t="s">
        <v>103</v>
      </c>
      <c r="B27" t="s">
        <v>140</v>
      </c>
      <c r="C27" t="s">
        <v>115</v>
      </c>
      <c r="D27" t="s">
        <v>180</v>
      </c>
    </row>
    <row r="28" spans="1:4" ht="12.75">
      <c r="A28" t="s">
        <v>129</v>
      </c>
      <c r="B28" t="s">
        <v>140</v>
      </c>
      <c r="C28" t="s">
        <v>114</v>
      </c>
      <c r="D28" t="s">
        <v>181</v>
      </c>
    </row>
    <row r="29" spans="1:4" ht="12.75">
      <c r="A29" t="s">
        <v>182</v>
      </c>
      <c r="B29" t="s">
        <v>140</v>
      </c>
      <c r="C29" t="s">
        <v>183</v>
      </c>
      <c r="D29" t="s">
        <v>184</v>
      </c>
    </row>
    <row r="30" spans="1:4" ht="12.75">
      <c r="A30" t="s">
        <v>134</v>
      </c>
      <c r="B30" t="s">
        <v>140</v>
      </c>
      <c r="C30" t="s">
        <v>121</v>
      </c>
      <c r="D30" t="s">
        <v>185</v>
      </c>
    </row>
    <row r="31" spans="1:4" ht="12.75">
      <c r="A31" t="s">
        <v>131</v>
      </c>
      <c r="B31" t="s">
        <v>140</v>
      </c>
      <c r="C31" t="s">
        <v>108</v>
      </c>
      <c r="D31" t="s">
        <v>186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ETF Podgorica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Dakovic</dc:creator>
  <cp:keywords/>
  <dc:description/>
  <cp:lastModifiedBy>PC</cp:lastModifiedBy>
  <cp:lastPrinted>2018-02-01T07:41:58Z</cp:lastPrinted>
  <dcterms:created xsi:type="dcterms:W3CDTF">1999-11-01T09:35:38Z</dcterms:created>
  <dcterms:modified xsi:type="dcterms:W3CDTF">2018-05-27T07:31:56Z</dcterms:modified>
  <cp:category/>
  <cp:version/>
  <cp:contentType/>
  <cp:contentStatus/>
</cp:coreProperties>
</file>