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4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<sst xmlns="http://schemas.openxmlformats.org/spreadsheetml/2006/main" count="467" uniqueCount="303">
  <si>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</si>
  <si>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</si>
  <si>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</si>
  <si>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</si>
  <si>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</si>
  <si>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</si>
  <si>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</si>
  <si>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</si>
  <si>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</si>
  <si>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</si>
  <si>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</si>
  <si>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</si>
  <si>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</si>
  <si>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</si>
  <si>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</si>
  <si>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</si>
  <si>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</si>
  <si>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</si>
  <si>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</si>
  <si>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</si>
  <si>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</si>
  <si>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</si>
  <si>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</si>
  <si>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</si>
  <si>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</si>
  <si>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</si>
  <si>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</si>
  <si>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</si>
  <si>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</si>
  <si>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</si>
  <si>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</si>
  <si>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</si>
  <si>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</si>
  <si>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</si>
  <si>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</si>
  <si>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</si>
  <si>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</si>
  <si>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</si>
  <si>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</si>
  <si>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</si>
  <si>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</si>
  <si>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</si>
  <si>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</si>
  <si>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</si>
  <si>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</si>
  <si>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</si>
  <si>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</si>
  <si>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</si>
  <si>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</si>
  <si>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</si>
  <si>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</si>
  <si>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</si>
  <si>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</si>
  <si>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</si>
  <si>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</si>
  <si>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</si>
  <si>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</si>
  <si>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</si>
  <si>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</si>
  <si>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</si>
  <si>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</si>
  <si>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</si>
  <si>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</si>
  <si>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</si>
  <si>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</si>
  <si>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</si>
  <si>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</si>
  <si>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</si>
  <si>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</si>
  <si>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</si>
  <si>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</si>
  <si>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20</t>
  </si>
  <si>
    <t>22</t>
  </si>
  <si>
    <t>23</t>
  </si>
  <si>
    <t>24</t>
  </si>
  <si>
    <t>26</t>
  </si>
  <si>
    <t>27</t>
  </si>
  <si>
    <t>28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</si>
  <si>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</si>
  <si>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</si>
  <si>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</si>
  <si>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</si>
  <si>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</si>
  <si>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</si>
  <si>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</si>
  <si>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</si>
  <si>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</si>
  <si>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</si>
  <si>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</si>
  <si>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K1k</t>
  </si>
  <si>
    <t>K2k</t>
  </si>
  <si>
    <t>Ispitk</t>
  </si>
  <si>
    <t>2013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</si>
  <si>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</si>
  <si>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</si>
  <si>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</si>
  <si>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</si>
  <si>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</si>
  <si>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</si>
  <si>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</si>
  <si>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</si>
  <si>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</si>
  <si>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</si>
  <si>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</si>
  <si>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</si>
  <si>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</si>
  <si>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</si>
  <si>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</si>
  <si>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</si>
  <si>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</si>
  <si>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</si>
  <si>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</si>
  <si>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</si>
  <si>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</si>
  <si>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</si>
  <si>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</si>
  <si>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</si>
  <si>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</si>
  <si>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</si>
  <si>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</si>
  <si>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47</t>
  </si>
  <si>
    <t>55</t>
  </si>
  <si>
    <t>58</t>
  </si>
  <si>
    <t>60</t>
  </si>
  <si>
    <t>61</t>
  </si>
  <si>
    <t>63</t>
  </si>
  <si>
    <t>64</t>
  </si>
  <si>
    <t>70</t>
  </si>
  <si>
    <t>84</t>
  </si>
  <si>
    <t>91</t>
  </si>
  <si>
    <t>41</t>
  </si>
  <si>
    <t>57</t>
  </si>
  <si>
    <t>67</t>
  </si>
  <si>
    <t>68</t>
  </si>
  <si>
    <t>74</t>
  </si>
  <si>
    <t>2012</t>
  </si>
  <si>
    <t>2011</t>
  </si>
  <si>
    <t>2010</t>
  </si>
  <si>
    <t>SARADNICI: Mr. Vladan Durkovic</t>
  </si>
  <si>
    <t>1</t>
  </si>
  <si>
    <t>2016</t>
  </si>
  <si>
    <t>Dušan</t>
  </si>
  <si>
    <t>Milić</t>
  </si>
  <si>
    <t>Ognjen</t>
  </si>
  <si>
    <t>Bošković</t>
  </si>
  <si>
    <t>Jasmin</t>
  </si>
  <si>
    <t>Čantić</t>
  </si>
  <si>
    <t>Đorđe</t>
  </si>
  <si>
    <t>Stanković</t>
  </si>
  <si>
    <t>Jovan</t>
  </si>
  <si>
    <t>Kaljević</t>
  </si>
  <si>
    <t>6</t>
  </si>
  <si>
    <t>Aleksa</t>
  </si>
  <si>
    <t>Albijanić</t>
  </si>
  <si>
    <t>Marko</t>
  </si>
  <si>
    <t>Marković</t>
  </si>
  <si>
    <t>8</t>
  </si>
  <si>
    <t>Olivera</t>
  </si>
  <si>
    <t>Nikčević</t>
  </si>
  <si>
    <t>10</t>
  </si>
  <si>
    <t>Bojana</t>
  </si>
  <si>
    <t>Bujišić</t>
  </si>
  <si>
    <t>Anđela</t>
  </si>
  <si>
    <t>Vujačić</t>
  </si>
  <si>
    <t>13</t>
  </si>
  <si>
    <t>Maja</t>
  </si>
  <si>
    <t>Jaredić</t>
  </si>
  <si>
    <t>Jovana</t>
  </si>
  <si>
    <t>Petrović</t>
  </si>
  <si>
    <t>15</t>
  </si>
  <si>
    <t>Nikola</t>
  </si>
  <si>
    <t>Markuš</t>
  </si>
  <si>
    <t>Tijana</t>
  </si>
  <si>
    <t>Golubović</t>
  </si>
  <si>
    <t>17</t>
  </si>
  <si>
    <t>Ardit</t>
  </si>
  <si>
    <t>Dreshaj</t>
  </si>
  <si>
    <t>18</t>
  </si>
  <si>
    <t>Miloš</t>
  </si>
  <si>
    <t>Lazarević</t>
  </si>
  <si>
    <t>Luka</t>
  </si>
  <si>
    <t>Minić</t>
  </si>
  <si>
    <t>Ivana</t>
  </si>
  <si>
    <t>Vlahović</t>
  </si>
  <si>
    <t>Maša</t>
  </si>
  <si>
    <t>Raičković</t>
  </si>
  <si>
    <t>Milena</t>
  </si>
  <si>
    <t>Božović</t>
  </si>
  <si>
    <t>Jelena</t>
  </si>
  <si>
    <t>Stanić</t>
  </si>
  <si>
    <t>Dušica</t>
  </si>
  <si>
    <t>Nišavić</t>
  </si>
  <si>
    <t>Alida</t>
  </si>
  <si>
    <t>Mehonjić</t>
  </si>
  <si>
    <t>Radojičić</t>
  </si>
  <si>
    <t>MIljan</t>
  </si>
  <si>
    <t>Radnjić</t>
  </si>
  <si>
    <t>29</t>
  </si>
  <si>
    <t>30</t>
  </si>
  <si>
    <t>Irfan</t>
  </si>
  <si>
    <t>Nikočević</t>
  </si>
  <si>
    <t>31</t>
  </si>
  <si>
    <t>Neđeljko</t>
  </si>
  <si>
    <t>Bezarević</t>
  </si>
  <si>
    <t>Filip</t>
  </si>
  <si>
    <t>Živković</t>
  </si>
  <si>
    <t>Vasilije</t>
  </si>
  <si>
    <t>Vujadinović</t>
  </si>
  <si>
    <t>Stefan</t>
  </si>
  <si>
    <t>Ščepanović</t>
  </si>
  <si>
    <t>38</t>
  </si>
  <si>
    <t>Mia</t>
  </si>
  <si>
    <t>Kovač</t>
  </si>
  <si>
    <t>40</t>
  </si>
  <si>
    <t>Isidora</t>
  </si>
  <si>
    <t>Elena</t>
  </si>
  <si>
    <t>Popović</t>
  </si>
  <si>
    <t>42</t>
  </si>
  <si>
    <t>Ana</t>
  </si>
  <si>
    <t>Naida</t>
  </si>
  <si>
    <t>Ćatović</t>
  </si>
  <si>
    <t>46</t>
  </si>
  <si>
    <t>Admir</t>
  </si>
  <si>
    <t>Ljuca</t>
  </si>
  <si>
    <t>Budimir</t>
  </si>
  <si>
    <t>Anđelić</t>
  </si>
  <si>
    <t>49</t>
  </si>
  <si>
    <t>Darko</t>
  </si>
  <si>
    <t>Glišić</t>
  </si>
  <si>
    <t>Tadić</t>
  </si>
  <si>
    <t>Ena</t>
  </si>
  <si>
    <t>Kožar</t>
  </si>
  <si>
    <t>Prelević</t>
  </si>
  <si>
    <t>Vujičić</t>
  </si>
  <si>
    <t>Uroš</t>
  </si>
  <si>
    <t>Ognjenović</t>
  </si>
  <si>
    <t>Tamara</t>
  </si>
  <si>
    <t>Dobrović</t>
  </si>
  <si>
    <t>Lazar</t>
  </si>
  <si>
    <t>Jovanović</t>
  </si>
  <si>
    <t>66</t>
  </si>
  <si>
    <t>Nikoleta</t>
  </si>
  <si>
    <t>Mijanović</t>
  </si>
  <si>
    <t>Enis</t>
  </si>
  <si>
    <t>Čindrak</t>
  </si>
  <si>
    <t>Milica</t>
  </si>
  <si>
    <t>Maljević</t>
  </si>
  <si>
    <t>73</t>
  </si>
  <si>
    <t>Aleksandar</t>
  </si>
  <si>
    <t>Radičević</t>
  </si>
  <si>
    <t>80</t>
  </si>
  <si>
    <t>Zajović</t>
  </si>
  <si>
    <t>90</t>
  </si>
  <si>
    <t>Miljan</t>
  </si>
  <si>
    <t>Đurišić</t>
  </si>
  <si>
    <t>Nina</t>
  </si>
  <si>
    <t>Blagojević</t>
  </si>
  <si>
    <t>Milačić</t>
  </si>
  <si>
    <t>Samardžić</t>
  </si>
  <si>
    <t>Igor</t>
  </si>
  <si>
    <t>Došljak</t>
  </si>
  <si>
    <t>Marija</t>
  </si>
  <si>
    <t>Burić</t>
  </si>
  <si>
    <t>Lekić</t>
  </si>
  <si>
    <t>48</t>
  </si>
  <si>
    <t>Pavićević</t>
  </si>
  <si>
    <t>Adam</t>
  </si>
  <si>
    <t>Klica</t>
  </si>
  <si>
    <t>Jelica</t>
  </si>
  <si>
    <t>Bulajić</t>
  </si>
  <si>
    <t>Svetozar</t>
  </si>
  <si>
    <t>Kljajić</t>
  </si>
  <si>
    <t>Petar</t>
  </si>
  <si>
    <t>Drašković</t>
  </si>
  <si>
    <t>Radonjić</t>
  </si>
  <si>
    <t>96</t>
  </si>
  <si>
    <t>Ralević</t>
  </si>
  <si>
    <t>99</t>
  </si>
  <si>
    <t>Žarko</t>
  </si>
  <si>
    <t>Rakočević</t>
  </si>
  <si>
    <t>Vesna</t>
  </si>
  <si>
    <t>Lješević</t>
  </si>
  <si>
    <t>Katarina</t>
  </si>
  <si>
    <t>Stevanović</t>
  </si>
  <si>
    <t>94</t>
  </si>
  <si>
    <t>Grbović</t>
  </si>
  <si>
    <t>Asmir</t>
  </si>
  <si>
    <t>Đešević</t>
  </si>
  <si>
    <t>Jasmina</t>
  </si>
  <si>
    <t>Metjahić</t>
  </si>
  <si>
    <t>Bulatović</t>
  </si>
  <si>
    <t>Momčilo</t>
  </si>
  <si>
    <t>Mitrić</t>
  </si>
  <si>
    <t>Krstajić</t>
  </si>
  <si>
    <t>prof. dr Vladan Radulović</t>
  </si>
  <si>
    <t>Osnove elektroenergetike</t>
  </si>
  <si>
    <t>OBRAZAC za evidenciju osvojenih poena na predmetu i predlog ocjene, studijske 2017/2018. ljetnji semestar</t>
  </si>
  <si>
    <t>NASTAVNIK: Prof. dr. Vladan Radulović</t>
  </si>
  <si>
    <t>OBRAZAC ZA ZAKLJUČNE OCJENE, studijske 2017/2018. ljetnji semestar</t>
  </si>
  <si>
    <t>Predmet: Osnove elektroenergetike</t>
  </si>
  <si>
    <t>Broj ECTS kredita: 4.5</t>
  </si>
  <si>
    <t xml:space="preserve">NASTAVNIK: Prof. dr Vladan Radulović </t>
  </si>
  <si>
    <t>Studijski program: Elektronika, telekomunikacije i računari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</si>
</sst>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zoomScale="85" zoomScaleNormal="85" zoomScalePageLayoutView="0" workbookViewId="0" topLeftCell="A1">
      <pane xSplit="3" ySplit="1" topLeftCell="D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2" sqref="D42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88</v>
      </c>
      <c r="C1" s="67" t="s">
        <v>65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89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90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91</v>
      </c>
      <c r="AA1" s="56" t="s">
        <v>9</v>
      </c>
      <c r="AB1" s="56" t="s">
        <v>8</v>
      </c>
    </row>
    <row r="2" spans="1:28" ht="12.75">
      <c r="A2" s="67" t="str">
        <f>Sheet1!A1</f>
        <v>1</v>
      </c>
      <c r="B2" s="67" t="str">
        <f>Sheet1!B1</f>
        <v>2016</v>
      </c>
      <c r="C2" s="67" t="str">
        <f>CONCATENATE(Sheet1!C1," ",Sheet1!D1)</f>
        <v>Dušan Milić</v>
      </c>
      <c r="D2" s="57" t="str">
        <f>A2&amp;"/"&amp;B2</f>
        <v>1/2016</v>
      </c>
      <c r="E2" s="61"/>
      <c r="F2" s="59"/>
      <c r="G2" s="55">
        <v>29</v>
      </c>
      <c r="H2" s="55"/>
      <c r="I2" s="55">
        <f>IF(ISBLANK(H2),(IF(ISBLANK(G2),"",G2)),(IF(ISBLANK(H2),"",H2)))</f>
        <v>29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29</v>
      </c>
      <c r="X2" s="58"/>
      <c r="Y2" s="83"/>
      <c r="Z2" s="58">
        <f aca="true" t="shared" si="1" ref="Z2:Z33">IF(ISBLANK(Y2),(IF(ISBLANK(X2),"",X2)),(IF(ISBLANK(Y2),"",Y2)))</f>
      </c>
      <c r="AA2" s="63">
        <f>IF(AND(OR(ISTEXT(W2),ISBLANK(W2)),OR(ISTEXT(Z2),ISBLANK(Z2))),"",N(W2)+N(Z2))</f>
        <v>29</v>
      </c>
      <c r="AB2" s="56" t="str">
        <f>IF(ISBLANK(C2),"",IF(ISTEXT(AA2),"F",LOOKUP(AA2,Statistika!$S$3:$T$9)))</f>
        <v>F</v>
      </c>
    </row>
    <row r="3" spans="1:28" ht="12.75">
      <c r="A3" s="67" t="str">
        <f>Sheet1!A2</f>
        <v>2</v>
      </c>
      <c r="B3" s="67" t="str">
        <f>Sheet1!B2</f>
        <v>2016</v>
      </c>
      <c r="C3" s="67" t="str">
        <f>CONCATENATE(Sheet1!C2," ",Sheet1!D2)</f>
        <v>Ognjen Bošković</v>
      </c>
      <c r="D3" s="57" t="str">
        <f aca="true" t="shared" si="2" ref="D3:D66">A3&amp;"/"&amp;B3</f>
        <v>2/2016</v>
      </c>
      <c r="E3" s="61"/>
      <c r="F3" s="59"/>
      <c r="G3" s="55">
        <v>40</v>
      </c>
      <c r="H3" s="55"/>
      <c r="I3" s="55">
        <f aca="true" t="shared" si="3" ref="I3:I66">IF(ISBLANK(H3),(IF(ISBLANK(G3),"",G3)),(IF(ISBLANK(H3),"",H3)))</f>
        <v>40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40</v>
      </c>
      <c r="X3" s="58"/>
      <c r="Y3" s="83"/>
      <c r="Z3" s="58">
        <f t="shared" si="1"/>
      </c>
      <c r="AA3" s="63">
        <f aca="true" t="shared" si="7" ref="AA3:AA66">IF(AND(OR(ISTEXT(W3),ISBLANK(W3)),OR(ISTEXT(Z3),ISBLANK(Z3))),"",N(W3)+N(Z3))</f>
        <v>40</v>
      </c>
      <c r="AB3" s="56" t="str">
        <f>IF(ISBLANK(C3),"",IF(ISTEXT(AA3),"F",LOOKUP(AA3,Statistika!$S$3:$T$9)))</f>
        <v>F</v>
      </c>
    </row>
    <row r="4" spans="1:28" ht="12.75">
      <c r="A4" s="67" t="str">
        <f>Sheet1!A3</f>
        <v>3</v>
      </c>
      <c r="B4" s="67" t="str">
        <f>Sheet1!B3</f>
        <v>2016</v>
      </c>
      <c r="C4" s="67" t="str">
        <f>CONCATENATE(Sheet1!C3," ",Sheet1!D3)</f>
        <v>Jasmin Čantić</v>
      </c>
      <c r="D4" s="57" t="str">
        <f t="shared" si="2"/>
        <v>3/2016</v>
      </c>
      <c r="E4" s="61"/>
      <c r="F4" s="59"/>
      <c r="G4" s="55">
        <v>31</v>
      </c>
      <c r="H4" s="55"/>
      <c r="I4" s="55">
        <f t="shared" si="3"/>
        <v>31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31</v>
      </c>
      <c r="X4" s="58"/>
      <c r="Y4" s="83"/>
      <c r="Z4" s="58">
        <f t="shared" si="1"/>
      </c>
      <c r="AA4" s="63">
        <f t="shared" si="7"/>
        <v>31</v>
      </c>
      <c r="AB4" s="56" t="str">
        <f>IF(ISBLANK(C4),"",IF(ISTEXT(AA4),"F",LOOKUP(AA4,Statistika!$S$3:$T$9)))</f>
        <v>F</v>
      </c>
    </row>
    <row r="5" spans="1:28" ht="12.75">
      <c r="A5" s="67" t="str">
        <f>Sheet1!A4</f>
        <v>4</v>
      </c>
      <c r="B5" s="67" t="str">
        <f>Sheet1!B4</f>
        <v>2016</v>
      </c>
      <c r="C5" s="67" t="str">
        <f>CONCATENATE(Sheet1!C4," ",Sheet1!D4)</f>
        <v>Đorđe Stanković</v>
      </c>
      <c r="D5" s="57" t="str">
        <f t="shared" si="2"/>
        <v>4/2016</v>
      </c>
      <c r="E5" s="61"/>
      <c r="F5" s="59"/>
      <c r="G5" s="55">
        <v>37</v>
      </c>
      <c r="H5" s="55"/>
      <c r="I5" s="55">
        <f t="shared" si="3"/>
        <v>37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37</v>
      </c>
      <c r="X5" s="58"/>
      <c r="Y5" s="83"/>
      <c r="Z5" s="58">
        <f t="shared" si="1"/>
      </c>
      <c r="AA5" s="63">
        <f t="shared" si="7"/>
        <v>37</v>
      </c>
      <c r="AB5" s="56" t="str">
        <f>IF(ISBLANK(C5),"",IF(ISTEXT(AA5),"F",LOOKUP(AA5,Statistika!$S$3:$T$9)))</f>
        <v>F</v>
      </c>
    </row>
    <row r="6" spans="1:28" ht="12.75">
      <c r="A6" s="67" t="str">
        <f>Sheet1!A5</f>
        <v>5</v>
      </c>
      <c r="B6" s="67" t="str">
        <f>Sheet1!B5</f>
        <v>2016</v>
      </c>
      <c r="C6" s="67" t="str">
        <f>CONCATENATE(Sheet1!C5," ",Sheet1!D5)</f>
        <v>Jovan Kaljević</v>
      </c>
      <c r="D6" s="57" t="str">
        <f t="shared" si="2"/>
        <v>5/2016</v>
      </c>
      <c r="E6" s="61"/>
      <c r="F6" s="59"/>
      <c r="G6" s="55">
        <v>30</v>
      </c>
      <c r="H6" s="55"/>
      <c r="I6" s="55">
        <f t="shared" si="3"/>
        <v>30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30</v>
      </c>
      <c r="X6" s="58"/>
      <c r="Y6" s="83"/>
      <c r="Z6" s="58">
        <f t="shared" si="1"/>
      </c>
      <c r="AA6" s="63">
        <f t="shared" si="7"/>
        <v>30</v>
      </c>
      <c r="AB6" s="56" t="str">
        <f>IF(ISBLANK(C6),"",IF(ISTEXT(AA6),"F",LOOKUP(AA6,Statistika!$S$3:$T$9)))</f>
        <v>F</v>
      </c>
    </row>
    <row r="7" spans="1:28" ht="12.75">
      <c r="A7" s="67" t="str">
        <f>Sheet1!A6</f>
        <v>6</v>
      </c>
      <c r="B7" s="67" t="str">
        <f>Sheet1!B6</f>
        <v>2016</v>
      </c>
      <c r="C7" s="67" t="str">
        <f>CONCATENATE(Sheet1!C6," ",Sheet1!D6)</f>
        <v>Aleksa Albijanić</v>
      </c>
      <c r="D7" s="57" t="str">
        <f t="shared" si="2"/>
        <v>6/2016</v>
      </c>
      <c r="E7" s="61"/>
      <c r="F7" s="59"/>
      <c r="G7" s="55">
        <v>29</v>
      </c>
      <c r="H7" s="55"/>
      <c r="I7" s="55">
        <f t="shared" si="3"/>
        <v>29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29</v>
      </c>
      <c r="X7" s="58"/>
      <c r="Y7" s="83"/>
      <c r="Z7" s="58">
        <f t="shared" si="1"/>
      </c>
      <c r="AA7" s="63">
        <f t="shared" si="7"/>
        <v>29</v>
      </c>
      <c r="AB7" s="56" t="str">
        <f>IF(ISBLANK(C7),"",IF(ISTEXT(AA7),"F",LOOKUP(AA7,Statistika!$S$3:$T$9)))</f>
        <v>F</v>
      </c>
    </row>
    <row r="8" spans="1:28" ht="12.75">
      <c r="A8" s="67" t="str">
        <f>Sheet1!A7</f>
        <v>7</v>
      </c>
      <c r="B8" s="67" t="str">
        <f>Sheet1!B7</f>
        <v>2016</v>
      </c>
      <c r="C8" s="67" t="str">
        <f>CONCATENATE(Sheet1!C7," ",Sheet1!D7)</f>
        <v>Marko Marković</v>
      </c>
      <c r="D8" s="57" t="str">
        <f t="shared" si="2"/>
        <v>7/2016</v>
      </c>
      <c r="E8" s="61"/>
      <c r="F8" s="59"/>
      <c r="G8" s="55">
        <v>31</v>
      </c>
      <c r="H8" s="55"/>
      <c r="I8" s="55">
        <f t="shared" si="3"/>
        <v>31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31</v>
      </c>
      <c r="X8" s="58"/>
      <c r="Y8" s="83"/>
      <c r="Z8" s="58">
        <f t="shared" si="1"/>
      </c>
      <c r="AA8" s="63">
        <f t="shared" si="7"/>
        <v>31</v>
      </c>
      <c r="AB8" s="56" t="str">
        <f>IF(ISBLANK(C8),"",IF(ISTEXT(AA8),"F",LOOKUP(AA8,Statistika!$S$3:$T$9)))</f>
        <v>F</v>
      </c>
    </row>
    <row r="9" spans="1:28" ht="12.75">
      <c r="A9" s="67" t="str">
        <f>Sheet1!A8</f>
        <v>8</v>
      </c>
      <c r="B9" s="67" t="str">
        <f>Sheet1!B8</f>
        <v>2016</v>
      </c>
      <c r="C9" s="67" t="str">
        <f>CONCATENATE(Sheet1!C8," ",Sheet1!D8)</f>
        <v>Olivera Nikčević</v>
      </c>
      <c r="D9" s="57" t="str">
        <f t="shared" si="2"/>
        <v>8/2016</v>
      </c>
      <c r="E9" s="61"/>
      <c r="F9" s="59"/>
      <c r="G9" s="55">
        <v>27</v>
      </c>
      <c r="H9" s="55"/>
      <c r="I9" s="55">
        <f t="shared" si="3"/>
        <v>27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27</v>
      </c>
      <c r="X9" s="58"/>
      <c r="Y9" s="83"/>
      <c r="Z9" s="58">
        <f t="shared" si="1"/>
      </c>
      <c r="AA9" s="63">
        <f t="shared" si="7"/>
        <v>27</v>
      </c>
      <c r="AB9" s="56" t="str">
        <f>IF(ISBLANK(C9),"",IF(ISTEXT(AA9),"F",LOOKUP(AA9,Statistika!$S$3:$T$9)))</f>
        <v>F</v>
      </c>
    </row>
    <row r="10" spans="1:28" ht="12.75">
      <c r="A10" s="67" t="str">
        <f>Sheet1!A9</f>
        <v>10</v>
      </c>
      <c r="B10" s="67" t="str">
        <f>Sheet1!B9</f>
        <v>2016</v>
      </c>
      <c r="C10" s="67" t="str">
        <f>CONCATENATE(Sheet1!C9," ",Sheet1!D9)</f>
        <v>Bojana Bujišić</v>
      </c>
      <c r="D10" s="57" t="str">
        <f t="shared" si="2"/>
        <v>10/2016</v>
      </c>
      <c r="E10" s="61"/>
      <c r="F10" s="59"/>
      <c r="G10" s="55">
        <v>35</v>
      </c>
      <c r="H10" s="55"/>
      <c r="I10" s="55">
        <f t="shared" si="3"/>
        <v>35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35</v>
      </c>
      <c r="X10" s="58"/>
      <c r="Y10" s="83"/>
      <c r="Z10" s="58">
        <f t="shared" si="1"/>
      </c>
      <c r="AA10" s="63">
        <f t="shared" si="7"/>
        <v>35</v>
      </c>
      <c r="AB10" s="56" t="str">
        <f>IF(ISBLANK(C10),"",IF(ISTEXT(AA10),"F",LOOKUP(AA10,Statistika!$S$3:$T$9)))</f>
        <v>F</v>
      </c>
    </row>
    <row r="11" spans="1:28" ht="12.75">
      <c r="A11" s="67" t="str">
        <f>Sheet1!A10</f>
        <v>11</v>
      </c>
      <c r="B11" s="67" t="str">
        <f>Sheet1!B10</f>
        <v>2016</v>
      </c>
      <c r="C11" s="67" t="str">
        <f>CONCATENATE(Sheet1!C10," ",Sheet1!D10)</f>
        <v>Anđela Vujačić</v>
      </c>
      <c r="D11" s="57" t="str">
        <f t="shared" si="2"/>
        <v>11/2016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/>
      <c r="Y11" s="83"/>
      <c r="Z11" s="58">
        <f t="shared" si="1"/>
      </c>
      <c r="AA11" s="63">
        <f t="shared" si="7"/>
        <v>35</v>
      </c>
      <c r="AB11" s="56" t="str">
        <f>IF(ISBLANK(C11),"",IF(ISTEXT(AA11),"F",LOOKUP(AA11,Statistika!$S$3:$T$9)))</f>
        <v>F</v>
      </c>
    </row>
    <row r="12" spans="1:28" ht="12.75">
      <c r="A12" s="67" t="str">
        <f>Sheet1!A11</f>
        <v>12</v>
      </c>
      <c r="B12" s="67" t="str">
        <f>Sheet1!B11</f>
        <v>2016</v>
      </c>
      <c r="C12" s="67" t="str">
        <f>CONCATENATE(Sheet1!C11," ",Sheet1!D11)</f>
        <v>Anđela Vujačić</v>
      </c>
      <c r="D12" s="57" t="str">
        <f t="shared" si="2"/>
        <v>12/2016</v>
      </c>
      <c r="E12" s="61"/>
      <c r="F12" s="59"/>
      <c r="G12" s="55"/>
      <c r="H12" s="55"/>
      <c r="I12" s="55">
        <f t="shared" si="3"/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</c>
      <c r="X12" s="58"/>
      <c r="Y12" s="83"/>
      <c r="Z12" s="58">
        <f t="shared" si="1"/>
      </c>
      <c r="AA12" s="63">
        <f t="shared" si="7"/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13</v>
      </c>
      <c r="B13" s="67" t="str">
        <f>Sheet1!B12</f>
        <v>2016</v>
      </c>
      <c r="C13" s="67" t="str">
        <f>CONCATENATE(Sheet1!C12," ",Sheet1!D12)</f>
        <v>Maja Jaredić</v>
      </c>
      <c r="D13" s="57" t="str">
        <f t="shared" si="2"/>
        <v>13/2016</v>
      </c>
      <c r="E13" s="61"/>
      <c r="F13" s="59"/>
      <c r="G13" s="55">
        <v>38</v>
      </c>
      <c r="H13" s="55"/>
      <c r="I13" s="55">
        <f t="shared" si="3"/>
        <v>38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38</v>
      </c>
      <c r="X13" s="58"/>
      <c r="Y13" s="83"/>
      <c r="Z13" s="58">
        <f t="shared" si="1"/>
      </c>
      <c r="AA13" s="63">
        <f t="shared" si="7"/>
        <v>38</v>
      </c>
      <c r="AB13" s="56" t="str">
        <f>IF(ISBLANK(C13),"",IF(ISTEXT(AA13),"F",LOOKUP(AA13,Statistika!$S$3:$T$9)))</f>
        <v>F</v>
      </c>
    </row>
    <row r="14" spans="1:28" ht="12.75">
      <c r="A14" s="67" t="str">
        <f>Sheet1!A13</f>
        <v>14</v>
      </c>
      <c r="B14" s="67" t="str">
        <f>Sheet1!B13</f>
        <v>2016</v>
      </c>
      <c r="C14" s="67" t="str">
        <f>CONCATENATE(Sheet1!C13," ",Sheet1!D13)</f>
        <v>Jovana Petrović</v>
      </c>
      <c r="D14" s="57" t="str">
        <f t="shared" si="2"/>
        <v>14/2016</v>
      </c>
      <c r="E14" s="61"/>
      <c r="F14" s="59"/>
      <c r="G14" s="55">
        <v>23</v>
      </c>
      <c r="H14" s="55"/>
      <c r="I14" s="55">
        <f t="shared" si="3"/>
        <v>23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23</v>
      </c>
      <c r="X14" s="58"/>
      <c r="Y14" s="83"/>
      <c r="Z14" s="58">
        <f t="shared" si="1"/>
      </c>
      <c r="AA14" s="63">
        <f t="shared" si="7"/>
        <v>23</v>
      </c>
      <c r="AB14" s="56" t="str">
        <f>IF(ISBLANK(C14),"",IF(ISTEXT(AA14),"F",LOOKUP(AA14,Statistika!$S$3:$T$9)))</f>
        <v>F</v>
      </c>
    </row>
    <row r="15" spans="1:28" ht="12.75">
      <c r="A15" s="67" t="str">
        <f>Sheet1!A14</f>
        <v>15</v>
      </c>
      <c r="B15" s="67" t="str">
        <f>Sheet1!B14</f>
        <v>2016</v>
      </c>
      <c r="C15" s="67" t="str">
        <f>CONCATENATE(Sheet1!C14," ",Sheet1!D14)</f>
        <v>Nikola Markuš</v>
      </c>
      <c r="D15" s="57" t="str">
        <f t="shared" si="2"/>
        <v>15/2016</v>
      </c>
      <c r="E15" s="61"/>
      <c r="F15" s="59"/>
      <c r="G15" s="66"/>
      <c r="H15" s="55"/>
      <c r="I15" s="55">
        <f t="shared" si="3"/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</c>
      <c r="X15" s="58"/>
      <c r="Y15" s="83"/>
      <c r="Z15" s="58">
        <f t="shared" si="1"/>
      </c>
      <c r="AA15" s="63">
        <f t="shared" si="7"/>
      </c>
      <c r="AB15" s="56" t="str">
        <f>IF(ISBLANK(C15),"",IF(ISTEXT(AA15),"F",LOOKUP(AA15,Statistika!$S$3:$T$9)))</f>
        <v>F</v>
      </c>
    </row>
    <row r="16" spans="1:28" ht="12.75">
      <c r="A16" s="67" t="str">
        <f>Sheet1!A15</f>
        <v>16</v>
      </c>
      <c r="B16" s="67" t="str">
        <f>Sheet1!B15</f>
        <v>2016</v>
      </c>
      <c r="C16" s="67" t="str">
        <f>CONCATENATE(Sheet1!C15," ",Sheet1!D15)</f>
        <v>Tijana Golubović</v>
      </c>
      <c r="D16" s="57" t="str">
        <f t="shared" si="2"/>
        <v>16/2016</v>
      </c>
      <c r="E16" s="61"/>
      <c r="F16" s="59"/>
      <c r="G16" s="55">
        <v>36</v>
      </c>
      <c r="H16" s="55"/>
      <c r="I16" s="55">
        <f t="shared" si="3"/>
        <v>36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36</v>
      </c>
      <c r="X16" s="58"/>
      <c r="Y16" s="83"/>
      <c r="Z16" s="58">
        <f t="shared" si="1"/>
      </c>
      <c r="AA16" s="63">
        <f t="shared" si="7"/>
        <v>36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17</v>
      </c>
      <c r="B17" s="67" t="str">
        <f>Sheet1!B16</f>
        <v>2016</v>
      </c>
      <c r="C17" s="67" t="str">
        <f>CONCATENATE(Sheet1!C16," ",Sheet1!D16)</f>
        <v>Ardit Dreshaj</v>
      </c>
      <c r="D17" s="57" t="str">
        <f t="shared" si="2"/>
        <v>17/2016</v>
      </c>
      <c r="E17" s="61"/>
      <c r="F17" s="59"/>
      <c r="G17" s="55">
        <v>27.5</v>
      </c>
      <c r="H17" s="55"/>
      <c r="I17" s="55">
        <f t="shared" si="3"/>
        <v>27.5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27.5</v>
      </c>
      <c r="X17" s="58"/>
      <c r="Y17" s="83"/>
      <c r="Z17" s="58">
        <f t="shared" si="1"/>
      </c>
      <c r="AA17" s="63">
        <f t="shared" si="7"/>
        <v>27.5</v>
      </c>
      <c r="AB17" s="56" t="str">
        <f>IF(ISBLANK(C17),"",IF(ISTEXT(AA17),"F",LOOKUP(AA17,Statistika!$S$3:$T$9)))</f>
        <v>F</v>
      </c>
    </row>
    <row r="18" spans="1:28" ht="12.75">
      <c r="A18" s="67" t="str">
        <f>Sheet1!A17</f>
        <v>18</v>
      </c>
      <c r="B18" s="67" t="str">
        <f>Sheet1!B17</f>
        <v>2016</v>
      </c>
      <c r="C18" s="67" t="str">
        <f>CONCATENATE(Sheet1!C17," ",Sheet1!D17)</f>
        <v>Miloš Lazarević</v>
      </c>
      <c r="D18" s="57" t="str">
        <f t="shared" si="2"/>
        <v>18/2016</v>
      </c>
      <c r="E18" s="61"/>
      <c r="F18" s="59"/>
      <c r="G18" s="55">
        <v>28</v>
      </c>
      <c r="H18" s="55"/>
      <c r="I18" s="55">
        <f t="shared" si="3"/>
        <v>28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28</v>
      </c>
      <c r="X18" s="58"/>
      <c r="Y18" s="83"/>
      <c r="Z18" s="58">
        <f t="shared" si="1"/>
      </c>
      <c r="AA18" s="63">
        <f t="shared" si="7"/>
        <v>28</v>
      </c>
      <c r="AB18" s="56" t="str">
        <f>IF(ISBLANK(C18),"",IF(ISTEXT(AA18),"F",LOOKUP(AA18,Statistika!$S$3:$T$9)))</f>
        <v>F</v>
      </c>
    </row>
    <row r="19" spans="1:28" ht="12.75">
      <c r="A19" s="67" t="str">
        <f>Sheet1!A18</f>
        <v>20</v>
      </c>
      <c r="B19" s="67" t="str">
        <f>Sheet1!B18</f>
        <v>2016</v>
      </c>
      <c r="C19" s="67" t="str">
        <f>CONCATENATE(Sheet1!C18," ",Sheet1!D18)</f>
        <v>Luka Minić</v>
      </c>
      <c r="D19" s="57" t="str">
        <f t="shared" si="2"/>
        <v>20/2016</v>
      </c>
      <c r="E19" s="61"/>
      <c r="F19" s="59"/>
      <c r="G19" s="55">
        <v>38</v>
      </c>
      <c r="H19" s="55"/>
      <c r="I19" s="55">
        <f t="shared" si="3"/>
        <v>38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38</v>
      </c>
      <c r="X19" s="58"/>
      <c r="Y19" s="83"/>
      <c r="Z19" s="58">
        <f t="shared" si="1"/>
      </c>
      <c r="AA19" s="63">
        <f t="shared" si="7"/>
        <v>38</v>
      </c>
      <c r="AB19" s="56" t="str">
        <f>IF(ISBLANK(C19),"",IF(ISTEXT(AA19),"F",LOOKUP(AA19,Statistika!$S$3:$T$9)))</f>
        <v>F</v>
      </c>
    </row>
    <row r="20" spans="1:28" ht="12.75">
      <c r="A20" s="67" t="str">
        <f>Sheet1!A19</f>
        <v>21</v>
      </c>
      <c r="B20" s="67" t="str">
        <f>Sheet1!B19</f>
        <v>2016</v>
      </c>
      <c r="C20" s="67" t="str">
        <f>CONCATENATE(Sheet1!C19," ",Sheet1!D19)</f>
        <v>Ivana Vlahović</v>
      </c>
      <c r="D20" s="57" t="str">
        <f t="shared" si="2"/>
        <v>21/2016</v>
      </c>
      <c r="E20" s="61"/>
      <c r="F20" s="59"/>
      <c r="G20" s="55">
        <v>29</v>
      </c>
      <c r="H20" s="55"/>
      <c r="I20" s="55">
        <f t="shared" si="3"/>
        <v>29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29</v>
      </c>
      <c r="X20" s="58"/>
      <c r="Y20" s="83"/>
      <c r="Z20" s="58">
        <f t="shared" si="1"/>
      </c>
      <c r="AA20" s="63">
        <f t="shared" si="7"/>
        <v>29</v>
      </c>
      <c r="AB20" s="56" t="str">
        <f>IF(ISBLANK(C20),"",IF(ISTEXT(AA20),"F",LOOKUP(AA20,Statistika!$S$3:$T$9)))</f>
        <v>F</v>
      </c>
    </row>
    <row r="21" spans="1:28" ht="12.75">
      <c r="A21" s="67" t="str">
        <f>Sheet1!A20</f>
        <v>22</v>
      </c>
      <c r="B21" s="67" t="str">
        <f>Sheet1!B20</f>
        <v>2016</v>
      </c>
      <c r="C21" s="67" t="str">
        <f>CONCATENATE(Sheet1!C20," ",Sheet1!D20)</f>
        <v>Maša Raičković</v>
      </c>
      <c r="D21" s="57" t="str">
        <f t="shared" si="2"/>
        <v>22/2016</v>
      </c>
      <c r="E21" s="61"/>
      <c r="F21" s="59"/>
      <c r="G21" s="55"/>
      <c r="H21" s="55"/>
      <c r="I21" s="55">
        <f t="shared" si="3"/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</c>
      <c r="X21" s="58"/>
      <c r="Y21" s="83"/>
      <c r="Z21" s="58">
        <f t="shared" si="1"/>
      </c>
      <c r="AA21" s="63">
        <f t="shared" si="7"/>
      </c>
      <c r="AB21" s="56" t="str">
        <f>IF(ISBLANK(C21),"",IF(ISTEXT(AA21),"F",LOOKUP(AA21,Statistika!$S$3:$T$9)))</f>
        <v>F</v>
      </c>
    </row>
    <row r="22" spans="1:28" ht="12.75">
      <c r="A22" s="67" t="str">
        <f>Sheet1!A21</f>
        <v>23</v>
      </c>
      <c r="B22" s="67" t="str">
        <f>Sheet1!B21</f>
        <v>2016</v>
      </c>
      <c r="C22" s="67" t="str">
        <f>CONCATENATE(Sheet1!C21," ",Sheet1!D21)</f>
        <v>Milena Božović</v>
      </c>
      <c r="D22" s="57" t="str">
        <f t="shared" si="2"/>
        <v>23/2016</v>
      </c>
      <c r="E22" s="61"/>
      <c r="F22" s="59"/>
      <c r="G22" s="55">
        <v>40</v>
      </c>
      <c r="H22" s="55"/>
      <c r="I22" s="55">
        <f t="shared" si="3"/>
        <v>40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40</v>
      </c>
      <c r="X22" s="58"/>
      <c r="Y22" s="83"/>
      <c r="Z22" s="58">
        <f t="shared" si="1"/>
      </c>
      <c r="AA22" s="63">
        <f t="shared" si="7"/>
        <v>40</v>
      </c>
      <c r="AB22" s="56" t="str">
        <f>IF(ISBLANK(C22),"",IF(ISTEXT(AA22),"F",LOOKUP(AA22,Statistika!$S$3:$T$9)))</f>
        <v>F</v>
      </c>
    </row>
    <row r="23" spans="1:28" ht="12.75">
      <c r="A23" s="67" t="str">
        <f>Sheet1!A22</f>
        <v>24</v>
      </c>
      <c r="B23" s="67" t="str">
        <f>Sheet1!B22</f>
        <v>2016</v>
      </c>
      <c r="C23" s="67" t="str">
        <f>CONCATENATE(Sheet1!C22," ",Sheet1!D22)</f>
        <v>Jelena Stanić</v>
      </c>
      <c r="D23" s="57" t="str">
        <f t="shared" si="2"/>
        <v>24/2016</v>
      </c>
      <c r="E23" s="61"/>
      <c r="F23" s="59"/>
      <c r="G23" s="55">
        <v>38.5</v>
      </c>
      <c r="H23" s="55"/>
      <c r="I23" s="55">
        <f t="shared" si="3"/>
        <v>38.5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38.5</v>
      </c>
      <c r="X23" s="58"/>
      <c r="Y23" s="83"/>
      <c r="Z23" s="58">
        <f t="shared" si="1"/>
      </c>
      <c r="AA23" s="63">
        <f t="shared" si="7"/>
        <v>38.5</v>
      </c>
      <c r="AB23" s="56" t="str">
        <f>IF(ISBLANK(C23),"",IF(ISTEXT(AA23),"F",LOOKUP(AA23,Statistika!$S$3:$T$9)))</f>
        <v>F</v>
      </c>
    </row>
    <row r="24" spans="1:28" ht="12.75">
      <c r="A24" s="67" t="str">
        <f>Sheet1!A23</f>
        <v>25</v>
      </c>
      <c r="B24" s="67" t="str">
        <f>Sheet1!B23</f>
        <v>2016</v>
      </c>
      <c r="C24" s="67" t="str">
        <f>CONCATENATE(Sheet1!C23," ",Sheet1!D23)</f>
        <v>Dušica Nišavić</v>
      </c>
      <c r="D24" s="57" t="str">
        <f t="shared" si="2"/>
        <v>25/2016</v>
      </c>
      <c r="E24" s="61"/>
      <c r="F24" s="59"/>
      <c r="G24" s="55">
        <v>31</v>
      </c>
      <c r="H24" s="55"/>
      <c r="I24" s="55">
        <f t="shared" si="3"/>
        <v>31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31</v>
      </c>
      <c r="X24" s="58"/>
      <c r="Y24" s="83"/>
      <c r="Z24" s="58">
        <f t="shared" si="1"/>
      </c>
      <c r="AA24" s="63">
        <f t="shared" si="7"/>
        <v>31</v>
      </c>
      <c r="AB24" s="56" t="str">
        <f>IF(ISBLANK(C24),"",IF(ISTEXT(AA24),"F",LOOKUP(AA24,Statistika!$S$3:$T$9)))</f>
        <v>F</v>
      </c>
    </row>
    <row r="25" spans="1:28" ht="12.75">
      <c r="A25" s="67" t="str">
        <f>Sheet1!A24</f>
        <v>26</v>
      </c>
      <c r="B25" s="67" t="str">
        <f>Sheet1!B24</f>
        <v>2016</v>
      </c>
      <c r="C25" s="67" t="str">
        <f>CONCATENATE(Sheet1!C24," ",Sheet1!D24)</f>
        <v>Alida Mehonjić</v>
      </c>
      <c r="D25" s="57" t="str">
        <f t="shared" si="2"/>
        <v>26/2016</v>
      </c>
      <c r="E25" s="61"/>
      <c r="F25" s="59"/>
      <c r="G25" s="55">
        <v>31</v>
      </c>
      <c r="H25" s="55"/>
      <c r="I25" s="55">
        <f t="shared" si="3"/>
        <v>31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31</v>
      </c>
      <c r="X25" s="58"/>
      <c r="Y25" s="83"/>
      <c r="Z25" s="58">
        <f t="shared" si="1"/>
      </c>
      <c r="AA25" s="63">
        <f t="shared" si="7"/>
        <v>31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27</v>
      </c>
      <c r="B26" s="67" t="str">
        <f>Sheet1!B25</f>
        <v>2016</v>
      </c>
      <c r="C26" s="67" t="str">
        <f>CONCATENATE(Sheet1!C25," ",Sheet1!D25)</f>
        <v>Tijana Radojičić</v>
      </c>
      <c r="D26" s="57" t="str">
        <f t="shared" si="2"/>
        <v>27/2016</v>
      </c>
      <c r="E26" s="61"/>
      <c r="F26" s="59"/>
      <c r="G26" s="55">
        <v>38.5</v>
      </c>
      <c r="H26" s="55"/>
      <c r="I26" s="55">
        <f t="shared" si="3"/>
        <v>38.5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38.5</v>
      </c>
      <c r="X26" s="58"/>
      <c r="Y26" s="83"/>
      <c r="Z26" s="58">
        <f t="shared" si="1"/>
      </c>
      <c r="AA26" s="63">
        <f t="shared" si="7"/>
        <v>38.5</v>
      </c>
      <c r="AB26" s="56" t="str">
        <f>IF(ISBLANK(C26),"",IF(ISTEXT(AA26),"F",LOOKUP(AA26,Statistika!$S$3:$T$9)))</f>
        <v>F</v>
      </c>
    </row>
    <row r="27" spans="1:28" ht="12.75">
      <c r="A27" s="67" t="str">
        <f>Sheet1!A26</f>
        <v>28</v>
      </c>
      <c r="B27" s="67" t="str">
        <f>Sheet1!B26</f>
        <v>2016</v>
      </c>
      <c r="C27" s="67" t="str">
        <f>CONCATENATE(Sheet1!C26," ",Sheet1!D26)</f>
        <v>MIljan Radnjić</v>
      </c>
      <c r="D27" s="57" t="str">
        <f t="shared" si="2"/>
        <v>28/2016</v>
      </c>
      <c r="E27" s="61"/>
      <c r="F27" s="59"/>
      <c r="G27" s="55">
        <v>20</v>
      </c>
      <c r="H27" s="55"/>
      <c r="I27" s="55">
        <f t="shared" si="3"/>
        <v>20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20</v>
      </c>
      <c r="X27" s="58"/>
      <c r="Y27" s="83"/>
      <c r="Z27" s="58">
        <f t="shared" si="1"/>
      </c>
      <c r="AA27" s="63">
        <f t="shared" si="7"/>
        <v>20</v>
      </c>
      <c r="AB27" s="56" t="str">
        <f>IF(ISBLANK(C27),"",IF(ISTEXT(AA27),"F",LOOKUP(AA27,Statistika!$S$3:$T$9)))</f>
        <v>F</v>
      </c>
    </row>
    <row r="28" spans="1:28" ht="12.75">
      <c r="A28" s="67" t="str">
        <f>Sheet1!A27</f>
        <v>29</v>
      </c>
      <c r="B28" s="67" t="str">
        <f>Sheet1!B27</f>
        <v>2016</v>
      </c>
      <c r="C28" s="67" t="str">
        <f>CONCATENATE(Sheet1!C27," ",Sheet1!D27)</f>
        <v>Đorđe Petrović</v>
      </c>
      <c r="D28" s="57" t="str">
        <f t="shared" si="2"/>
        <v>29/2016</v>
      </c>
      <c r="E28" s="61"/>
      <c r="F28" s="59"/>
      <c r="G28" s="55">
        <v>40</v>
      </c>
      <c r="H28" s="55"/>
      <c r="I28" s="55">
        <f t="shared" si="3"/>
        <v>40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40</v>
      </c>
      <c r="X28" s="58"/>
      <c r="Y28" s="83"/>
      <c r="Z28" s="58">
        <f t="shared" si="1"/>
      </c>
      <c r="AA28" s="63">
        <f t="shared" si="7"/>
        <v>40</v>
      </c>
      <c r="AB28" s="56" t="str">
        <f>IF(ISBLANK(C28),"",IF(ISTEXT(AA28),"F",LOOKUP(AA28,Statistika!$S$3:$T$9)))</f>
        <v>F</v>
      </c>
    </row>
    <row r="29" spans="1:28" ht="12.75">
      <c r="A29" s="67" t="str">
        <f>Sheet1!A28</f>
        <v>30</v>
      </c>
      <c r="B29" s="67" t="str">
        <f>Sheet1!B28</f>
        <v>2016</v>
      </c>
      <c r="C29" s="67" t="str">
        <f>CONCATENATE(Sheet1!C28," ",Sheet1!D28)</f>
        <v>Irfan Nikočević</v>
      </c>
      <c r="D29" s="57" t="str">
        <f t="shared" si="2"/>
        <v>30/2016</v>
      </c>
      <c r="E29" s="61"/>
      <c r="F29" s="59"/>
      <c r="G29" s="55">
        <v>16</v>
      </c>
      <c r="H29" s="55"/>
      <c r="I29" s="55">
        <f t="shared" si="3"/>
        <v>16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16</v>
      </c>
      <c r="X29" s="58"/>
      <c r="Y29" s="83"/>
      <c r="Z29" s="58">
        <f t="shared" si="1"/>
      </c>
      <c r="AA29" s="63">
        <f t="shared" si="7"/>
        <v>16</v>
      </c>
      <c r="AB29" s="56" t="str">
        <f>IF(ISBLANK(C29),"",IF(ISTEXT(AA29),"F",LOOKUP(AA29,Statistika!$S$3:$T$9)))</f>
        <v>F</v>
      </c>
    </row>
    <row r="30" spans="1:28" ht="12.75">
      <c r="A30" s="67" t="str">
        <f>Sheet1!A29</f>
        <v>31</v>
      </c>
      <c r="B30" s="67" t="str">
        <f>Sheet1!B29</f>
        <v>2016</v>
      </c>
      <c r="C30" s="67" t="str">
        <f>CONCATENATE(Sheet1!C29," ",Sheet1!D29)</f>
        <v>Neđeljko Bezarević</v>
      </c>
      <c r="D30" s="57" t="str">
        <f t="shared" si="2"/>
        <v>31/2016</v>
      </c>
      <c r="E30" s="61"/>
      <c r="F30" s="59"/>
      <c r="G30" s="55">
        <v>28</v>
      </c>
      <c r="H30" s="55"/>
      <c r="I30" s="55">
        <f t="shared" si="3"/>
        <v>28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28</v>
      </c>
      <c r="X30" s="58"/>
      <c r="Y30" s="83"/>
      <c r="Z30" s="58">
        <f t="shared" si="1"/>
      </c>
      <c r="AA30" s="63">
        <f t="shared" si="7"/>
        <v>28</v>
      </c>
      <c r="AB30" s="56" t="str">
        <f>IF(ISBLANK(C30),"",IF(ISTEXT(AA30),"F",LOOKUP(AA30,Statistika!$S$3:$T$9)))</f>
        <v>F</v>
      </c>
    </row>
    <row r="31" spans="1:28" ht="12.75">
      <c r="A31" s="67" t="str">
        <f>Sheet1!A30</f>
        <v>33</v>
      </c>
      <c r="B31" s="67" t="str">
        <f>Sheet1!B30</f>
        <v>2016</v>
      </c>
      <c r="C31" s="67" t="str">
        <f>CONCATENATE(Sheet1!C30," ",Sheet1!D30)</f>
        <v>Filip Živković</v>
      </c>
      <c r="D31" s="57" t="str">
        <f t="shared" si="2"/>
        <v>33/2016</v>
      </c>
      <c r="E31" s="61"/>
      <c r="F31" s="59"/>
      <c r="G31" s="55">
        <v>40</v>
      </c>
      <c r="H31" s="55"/>
      <c r="I31" s="55">
        <f t="shared" si="3"/>
        <v>40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40</v>
      </c>
      <c r="X31" s="58"/>
      <c r="Y31" s="83"/>
      <c r="Z31" s="58">
        <f t="shared" si="1"/>
      </c>
      <c r="AA31" s="63">
        <f t="shared" si="7"/>
        <v>40</v>
      </c>
      <c r="AB31" s="56" t="str">
        <f>IF(ISBLANK(C31),"",IF(ISTEXT(AA31),"F",LOOKUP(AA31,Statistika!$S$3:$T$9)))</f>
        <v>F</v>
      </c>
    </row>
    <row r="32" spans="1:28" ht="12.75">
      <c r="A32" s="67" t="str">
        <f>Sheet1!A31</f>
        <v>34</v>
      </c>
      <c r="B32" s="67" t="str">
        <f>Sheet1!B31</f>
        <v>2016</v>
      </c>
      <c r="C32" s="67" t="str">
        <f>CONCATENATE(Sheet1!C31," ",Sheet1!D31)</f>
        <v>Vasilije Vujadinović</v>
      </c>
      <c r="D32" s="57" t="str">
        <f t="shared" si="2"/>
        <v>34/2016</v>
      </c>
      <c r="E32" s="61"/>
      <c r="F32" s="59"/>
      <c r="G32" s="55"/>
      <c r="H32" s="55"/>
      <c r="I32" s="55">
        <f t="shared" si="3"/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</c>
      <c r="X32" s="58"/>
      <c r="Y32" s="83"/>
      <c r="Z32" s="58">
        <f t="shared" si="1"/>
      </c>
      <c r="AA32" s="63">
        <f t="shared" si="7"/>
      </c>
      <c r="AB32" s="56" t="str">
        <f>IF(ISBLANK(C32),"",IF(ISTEXT(AA32),"F",LOOKUP(AA32,Statistika!$S$3:$T$9)))</f>
        <v>F</v>
      </c>
    </row>
    <row r="33" spans="1:28" ht="12.75">
      <c r="A33" s="67" t="str">
        <f>Sheet1!A32</f>
        <v>35</v>
      </c>
      <c r="B33" s="67" t="str">
        <f>Sheet1!B32</f>
        <v>2016</v>
      </c>
      <c r="C33" s="67" t="str">
        <f>CONCATENATE(Sheet1!C32," ",Sheet1!D32)</f>
        <v>Stefan Ščepanović</v>
      </c>
      <c r="D33" s="57" t="str">
        <f t="shared" si="2"/>
        <v>35/2016</v>
      </c>
      <c r="E33" s="61"/>
      <c r="F33" s="59"/>
      <c r="G33" s="55">
        <v>35</v>
      </c>
      <c r="H33" s="55"/>
      <c r="I33" s="55">
        <f t="shared" si="3"/>
        <v>35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35</v>
      </c>
      <c r="X33" s="58"/>
      <c r="Y33" s="83"/>
      <c r="Z33" s="58">
        <f t="shared" si="1"/>
      </c>
      <c r="AA33" s="63">
        <f t="shared" si="7"/>
        <v>35</v>
      </c>
      <c r="AB33" s="56" t="str">
        <f>IF(ISBLANK(C33),"",IF(ISTEXT(AA33),"F",LOOKUP(AA33,Statistika!$S$3:$T$9)))</f>
        <v>F</v>
      </c>
    </row>
    <row r="34" spans="1:28" ht="12.75">
      <c r="A34" s="67" t="str">
        <f>Sheet1!A33</f>
        <v>38</v>
      </c>
      <c r="B34" s="67" t="str">
        <f>Sheet1!B33</f>
        <v>2016</v>
      </c>
      <c r="C34" s="67" t="str">
        <f>CONCATENATE(Sheet1!C33," ",Sheet1!D33)</f>
        <v>Mia Kovač</v>
      </c>
      <c r="D34" s="57" t="str">
        <f t="shared" si="2"/>
        <v>38/2016</v>
      </c>
      <c r="E34" s="61"/>
      <c r="F34" s="59"/>
      <c r="G34" s="55"/>
      <c r="H34" s="55"/>
      <c r="I34" s="55">
        <f t="shared" si="3"/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</c>
      <c r="X34" s="58"/>
      <c r="Y34" s="83"/>
      <c r="Z34" s="58">
        <f aca="true" t="shared" si="9" ref="Z34:Z65">IF(ISBLANK(Y34),(IF(ISBLANK(X34),"",X34)),(IF(ISBLANK(Y34),"",Y34)))</f>
      </c>
      <c r="AA34" s="63">
        <f t="shared" si="7"/>
      </c>
      <c r="AB34" s="56" t="str">
        <f>IF(ISBLANK(C34),"",IF(ISTEXT(AA34),"F",LOOKUP(AA34,Statistika!$S$3:$T$9)))</f>
        <v>F</v>
      </c>
    </row>
    <row r="35" spans="1:28" ht="12.75">
      <c r="A35" s="67" t="str">
        <f>Sheet1!A34</f>
        <v>40</v>
      </c>
      <c r="B35" s="67" t="str">
        <f>Sheet1!B34</f>
        <v>2016</v>
      </c>
      <c r="C35" s="67" t="str">
        <f>CONCATENATE(Sheet1!C34," ",Sheet1!D34)</f>
        <v>Isidora Ščepanović</v>
      </c>
      <c r="D35" s="57" t="str">
        <f t="shared" si="2"/>
        <v>40/2016</v>
      </c>
      <c r="E35" s="61"/>
      <c r="F35" s="59"/>
      <c r="G35" s="55">
        <v>29.5</v>
      </c>
      <c r="H35" s="55"/>
      <c r="I35" s="55">
        <f t="shared" si="3"/>
        <v>29.5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29.5</v>
      </c>
      <c r="X35" s="58"/>
      <c r="Y35" s="83"/>
      <c r="Z35" s="58">
        <f t="shared" si="9"/>
      </c>
      <c r="AA35" s="63">
        <f t="shared" si="7"/>
        <v>29.5</v>
      </c>
      <c r="AB35" s="56" t="str">
        <f>IF(ISBLANK(C35),"",IF(ISTEXT(AA35),"F",LOOKUP(AA35,Statistika!$S$3:$T$9)))</f>
        <v>F</v>
      </c>
    </row>
    <row r="36" spans="1:28" ht="12.75">
      <c r="A36" s="67" t="str">
        <f>Sheet1!A35</f>
        <v>41</v>
      </c>
      <c r="B36" s="67" t="str">
        <f>Sheet1!B35</f>
        <v>2016</v>
      </c>
      <c r="C36" s="67" t="str">
        <f>CONCATENATE(Sheet1!C35," ",Sheet1!D35)</f>
        <v>Elena Popović</v>
      </c>
      <c r="D36" s="57" t="str">
        <f t="shared" si="2"/>
        <v>41/2016</v>
      </c>
      <c r="E36" s="61"/>
      <c r="F36" s="59"/>
      <c r="G36" s="55">
        <v>40</v>
      </c>
      <c r="H36" s="55"/>
      <c r="I36" s="55">
        <f t="shared" si="3"/>
        <v>40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40</v>
      </c>
      <c r="X36" s="58"/>
      <c r="Y36" s="83"/>
      <c r="Z36" s="58">
        <f t="shared" si="9"/>
      </c>
      <c r="AA36" s="63">
        <f t="shared" si="7"/>
        <v>40</v>
      </c>
      <c r="AB36" s="56" t="str">
        <f>IF(ISBLANK(C36),"",IF(ISTEXT(AA36),"F",LOOKUP(AA36,Statistika!$S$3:$T$9)))</f>
        <v>F</v>
      </c>
    </row>
    <row r="37" spans="1:28" ht="12.75">
      <c r="A37" s="67" t="str">
        <f>Sheet1!A36</f>
        <v>42</v>
      </c>
      <c r="B37" s="67" t="str">
        <f>Sheet1!B36</f>
        <v>2016</v>
      </c>
      <c r="C37" s="67" t="str">
        <f>CONCATENATE(Sheet1!C36," ",Sheet1!D36)</f>
        <v>Ana Nišavić</v>
      </c>
      <c r="D37" s="57" t="str">
        <f t="shared" si="2"/>
        <v>42/2016</v>
      </c>
      <c r="E37" s="61"/>
      <c r="F37" s="59"/>
      <c r="G37" s="55">
        <v>38</v>
      </c>
      <c r="H37" s="55"/>
      <c r="I37" s="55">
        <f t="shared" si="3"/>
        <v>38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38</v>
      </c>
      <c r="X37" s="58"/>
      <c r="Y37" s="83"/>
      <c r="Z37" s="58">
        <f t="shared" si="9"/>
      </c>
      <c r="AA37" s="63">
        <f t="shared" si="7"/>
        <v>38</v>
      </c>
      <c r="AB37" s="56" t="str">
        <f>IF(ISBLANK(C37),"",IF(ISTEXT(AA37),"F",LOOKUP(AA37,Statistika!$S$3:$T$9)))</f>
        <v>F</v>
      </c>
    </row>
    <row r="38" spans="1:28" ht="12.75">
      <c r="A38" s="67" t="str">
        <f>Sheet1!A37</f>
        <v>44</v>
      </c>
      <c r="B38" s="67" t="str">
        <f>Sheet1!B37</f>
        <v>2016</v>
      </c>
      <c r="C38" s="67" t="str">
        <f>CONCATENATE(Sheet1!C37," ",Sheet1!D37)</f>
        <v>Naida Ćatović</v>
      </c>
      <c r="D38" s="57" t="str">
        <f t="shared" si="2"/>
        <v>44/2016</v>
      </c>
      <c r="E38" s="61"/>
      <c r="F38" s="59"/>
      <c r="G38" s="55">
        <v>34.5</v>
      </c>
      <c r="H38" s="55"/>
      <c r="I38" s="55">
        <f t="shared" si="3"/>
        <v>34.5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34.5</v>
      </c>
      <c r="X38" s="58"/>
      <c r="Y38" s="83"/>
      <c r="Z38" s="58">
        <f t="shared" si="9"/>
      </c>
      <c r="AA38" s="63">
        <f t="shared" si="7"/>
        <v>34.5</v>
      </c>
      <c r="AB38" s="56" t="str">
        <f>IF(ISBLANK(C38),"",IF(ISTEXT(AA38),"F",LOOKUP(AA38,Statistika!$S$3:$T$9)))</f>
        <v>F</v>
      </c>
    </row>
    <row r="39" spans="1:28" ht="12.75">
      <c r="A39" s="67" t="str">
        <f>Sheet1!A38</f>
        <v>46</v>
      </c>
      <c r="B39" s="67" t="str">
        <f>Sheet1!B38</f>
        <v>2016</v>
      </c>
      <c r="C39" s="67" t="str">
        <f>CONCATENATE(Sheet1!C38," ",Sheet1!D38)</f>
        <v>Admir Ljuca</v>
      </c>
      <c r="D39" s="57" t="str">
        <f t="shared" si="2"/>
        <v>46/2016</v>
      </c>
      <c r="E39" s="61"/>
      <c r="F39" s="59"/>
      <c r="G39" s="55">
        <v>32</v>
      </c>
      <c r="H39" s="55"/>
      <c r="I39" s="55">
        <f t="shared" si="3"/>
        <v>32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32</v>
      </c>
      <c r="X39" s="58"/>
      <c r="Y39" s="83"/>
      <c r="Z39" s="58">
        <f t="shared" si="9"/>
      </c>
      <c r="AA39" s="63">
        <f t="shared" si="7"/>
        <v>32</v>
      </c>
      <c r="AB39" s="56" t="str">
        <f>IF(ISBLANK(C39),"",IF(ISTEXT(AA39),"F",LOOKUP(AA39,Statistika!$S$3:$T$9)))</f>
        <v>F</v>
      </c>
    </row>
    <row r="40" spans="1:28" ht="12.75">
      <c r="A40" s="67" t="str">
        <f>Sheet1!A39</f>
        <v>47</v>
      </c>
      <c r="B40" s="67" t="str">
        <f>Sheet1!B39</f>
        <v>2016</v>
      </c>
      <c r="C40" s="67" t="str">
        <f>CONCATENATE(Sheet1!C39," ",Sheet1!D39)</f>
        <v>Budimir Anđelić</v>
      </c>
      <c r="D40" s="57" t="str">
        <f t="shared" si="2"/>
        <v>47/2016</v>
      </c>
      <c r="E40" s="61"/>
      <c r="F40" s="59"/>
      <c r="G40" s="55">
        <v>40</v>
      </c>
      <c r="H40" s="55"/>
      <c r="I40" s="55">
        <f t="shared" si="3"/>
        <v>40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40</v>
      </c>
      <c r="X40" s="58"/>
      <c r="Y40" s="83"/>
      <c r="Z40" s="58">
        <f t="shared" si="9"/>
      </c>
      <c r="AA40" s="63">
        <f t="shared" si="7"/>
        <v>40</v>
      </c>
      <c r="AB40" s="56" t="str">
        <f>IF(ISBLANK(C40),"",IF(ISTEXT(AA40),"F",LOOKUP(AA40,Statistika!$S$3:$T$9)))</f>
        <v>F</v>
      </c>
    </row>
    <row r="41" spans="1:28" ht="12.75">
      <c r="A41" s="67" t="str">
        <f>Sheet1!A40</f>
        <v>49</v>
      </c>
      <c r="B41" s="67" t="str">
        <f>Sheet1!B40</f>
        <v>2016</v>
      </c>
      <c r="C41" s="67" t="str">
        <f>CONCATENATE(Sheet1!C40," ",Sheet1!D40)</f>
        <v>Darko Glišić</v>
      </c>
      <c r="D41" s="57" t="str">
        <f t="shared" si="2"/>
        <v>49/2016</v>
      </c>
      <c r="E41" s="61"/>
      <c r="F41" s="59"/>
      <c r="G41" s="55">
        <v>39</v>
      </c>
      <c r="H41" s="55"/>
      <c r="I41" s="55">
        <f t="shared" si="3"/>
        <v>39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39</v>
      </c>
      <c r="X41" s="58"/>
      <c r="Y41" s="83"/>
      <c r="Z41" s="58">
        <f t="shared" si="9"/>
      </c>
      <c r="AA41" s="63">
        <f t="shared" si="7"/>
        <v>39</v>
      </c>
      <c r="AB41" s="56" t="str">
        <f>IF(ISBLANK(C41),"",IF(ISTEXT(AA41),"F",LOOKUP(AA41,Statistika!$S$3:$T$9)))</f>
        <v>F</v>
      </c>
    </row>
    <row r="42" spans="1:28" ht="12.75">
      <c r="A42" s="67" t="str">
        <f>Sheet1!A41</f>
        <v>50</v>
      </c>
      <c r="B42" s="67" t="str">
        <f>Sheet1!B41</f>
        <v>2016</v>
      </c>
      <c r="C42" s="67" t="str">
        <f>CONCATENATE(Sheet1!C41," ",Sheet1!D41)</f>
        <v>Marko Tadić</v>
      </c>
      <c r="D42" s="57" t="str">
        <f t="shared" si="2"/>
        <v>50/2016</v>
      </c>
      <c r="E42" s="61"/>
      <c r="F42" s="59"/>
      <c r="G42" s="55">
        <v>38</v>
      </c>
      <c r="H42" s="55"/>
      <c r="I42" s="55">
        <f t="shared" si="3"/>
        <v>38</v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  <v>38</v>
      </c>
      <c r="X42" s="58"/>
      <c r="Y42" s="83"/>
      <c r="Z42" s="58">
        <f t="shared" si="9"/>
      </c>
      <c r="AA42" s="63">
        <f t="shared" si="7"/>
        <v>38</v>
      </c>
      <c r="AB42" s="56" t="str">
        <f>IF(ISBLANK(C42),"",IF(ISTEXT(AA42),"F",LOOKUP(AA42,Statistika!$S$3:$T$9)))</f>
        <v>F</v>
      </c>
    </row>
    <row r="43" spans="1:28" ht="12.75">
      <c r="A43" s="67" t="str">
        <f>Sheet1!A42</f>
        <v>51</v>
      </c>
      <c r="B43" s="67" t="str">
        <f>Sheet1!B42</f>
        <v>2016</v>
      </c>
      <c r="C43" s="67" t="str">
        <f>CONCATENATE(Sheet1!C42," ",Sheet1!D42)</f>
        <v>Ena Kožar</v>
      </c>
      <c r="D43" s="57" t="str">
        <f t="shared" si="2"/>
        <v>51/2016</v>
      </c>
      <c r="E43" s="61"/>
      <c r="F43" s="59"/>
      <c r="G43" s="55">
        <v>30</v>
      </c>
      <c r="H43" s="55"/>
      <c r="I43" s="55">
        <f t="shared" si="3"/>
        <v>30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30</v>
      </c>
      <c r="X43" s="58"/>
      <c r="Y43" s="83"/>
      <c r="Z43" s="58">
        <f t="shared" si="9"/>
      </c>
      <c r="AA43" s="63">
        <f t="shared" si="7"/>
        <v>30</v>
      </c>
      <c r="AB43" s="56" t="str">
        <f>IF(ISBLANK(C43),"",IF(ISTEXT(AA43),"F",LOOKUP(AA43,Statistika!$S$3:$T$9)))</f>
        <v>F</v>
      </c>
    </row>
    <row r="44" spans="1:28" ht="12.75">
      <c r="A44" s="67" t="str">
        <f>Sheet1!A43</f>
        <v>57</v>
      </c>
      <c r="B44" s="67" t="str">
        <f>Sheet1!B43</f>
        <v>2016</v>
      </c>
      <c r="C44" s="67" t="str">
        <f>CONCATENATE(Sheet1!C43," ",Sheet1!D43)</f>
        <v>Jelena Prelević</v>
      </c>
      <c r="D44" s="57" t="str">
        <f t="shared" si="2"/>
        <v>57/2016</v>
      </c>
      <c r="E44" s="61"/>
      <c r="F44" s="59"/>
      <c r="G44" s="55">
        <v>17</v>
      </c>
      <c r="H44" s="55"/>
      <c r="I44" s="55">
        <f t="shared" si="3"/>
        <v>17</v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  <v>17</v>
      </c>
      <c r="X44" s="58"/>
      <c r="Y44" s="83"/>
      <c r="Z44" s="58">
        <f t="shared" si="9"/>
      </c>
      <c r="AA44" s="63">
        <f t="shared" si="7"/>
        <v>17</v>
      </c>
      <c r="AB44" s="56" t="str">
        <f>IF(ISBLANK(C44),"",IF(ISTEXT(AA44),"F",LOOKUP(AA44,Statistika!$S$3:$T$9)))</f>
        <v>F</v>
      </c>
    </row>
    <row r="45" spans="1:28" ht="12.75">
      <c r="A45" s="67" t="str">
        <f>Sheet1!A44</f>
        <v>58</v>
      </c>
      <c r="B45" s="67" t="str">
        <f>Sheet1!B44</f>
        <v>2016</v>
      </c>
      <c r="C45" s="67" t="str">
        <f>CONCATENATE(Sheet1!C44," ",Sheet1!D44)</f>
        <v>Ognjen Vujičić</v>
      </c>
      <c r="D45" s="57" t="str">
        <f t="shared" si="2"/>
        <v>58/2016</v>
      </c>
      <c r="E45" s="61"/>
      <c r="F45" s="59"/>
      <c r="G45" s="55">
        <v>40</v>
      </c>
      <c r="H45" s="55"/>
      <c r="I45" s="55">
        <f t="shared" si="3"/>
        <v>40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40</v>
      </c>
      <c r="X45" s="58"/>
      <c r="Y45" s="58"/>
      <c r="Z45" s="58">
        <f t="shared" si="9"/>
      </c>
      <c r="AA45" s="63">
        <f t="shared" si="7"/>
        <v>40</v>
      </c>
      <c r="AB45" s="56" t="str">
        <f>IF(ISBLANK(C45),"",IF(ISTEXT(AA45),"F",LOOKUP(AA45,Statistika!$S$3:$T$9)))</f>
        <v>F</v>
      </c>
    </row>
    <row r="46" spans="1:28" ht="12.75">
      <c r="A46" s="67" t="str">
        <f>Sheet1!A45</f>
        <v>60</v>
      </c>
      <c r="B46" s="67" t="str">
        <f>Sheet1!B45</f>
        <v>2016</v>
      </c>
      <c r="C46" s="67" t="str">
        <f>CONCATENATE(Sheet1!C45," ",Sheet1!D45)</f>
        <v>Uroš Ognjenović</v>
      </c>
      <c r="D46" s="57" t="str">
        <f t="shared" si="2"/>
        <v>60/2016</v>
      </c>
      <c r="E46" s="61"/>
      <c r="F46" s="59"/>
      <c r="G46" s="55">
        <v>40</v>
      </c>
      <c r="H46" s="55"/>
      <c r="I46" s="55">
        <f t="shared" si="3"/>
        <v>40</v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  <v>40</v>
      </c>
      <c r="X46" s="58"/>
      <c r="Y46" s="58"/>
      <c r="Z46" s="58">
        <f t="shared" si="9"/>
      </c>
      <c r="AA46" s="63">
        <f t="shared" si="7"/>
        <v>40</v>
      </c>
      <c r="AB46" s="56" t="str">
        <f>IF(ISBLANK(C46),"",IF(ISTEXT(AA46),"F",LOOKUP(AA46,Statistika!$S$3:$T$9)))</f>
        <v>F</v>
      </c>
    </row>
    <row r="47" spans="1:28" ht="12.75">
      <c r="A47" s="67" t="str">
        <f>Sheet1!A46</f>
        <v>61</v>
      </c>
      <c r="B47" s="67" t="str">
        <f>Sheet1!B46</f>
        <v>2016</v>
      </c>
      <c r="C47" s="67" t="str">
        <f>CONCATENATE(Sheet1!C46," ",Sheet1!D46)</f>
        <v>Tamara Dobrović</v>
      </c>
      <c r="D47" s="57" t="str">
        <f t="shared" si="2"/>
        <v>61/2016</v>
      </c>
      <c r="E47" s="61"/>
      <c r="F47" s="59"/>
      <c r="G47" s="55">
        <v>14.5</v>
      </c>
      <c r="H47" s="55"/>
      <c r="I47" s="55">
        <f t="shared" si="3"/>
        <v>14.5</v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  <v>14.5</v>
      </c>
      <c r="X47" s="58"/>
      <c r="Y47" s="58"/>
      <c r="Z47" s="58">
        <f t="shared" si="9"/>
      </c>
      <c r="AA47" s="63">
        <f t="shared" si="7"/>
        <v>14.5</v>
      </c>
      <c r="AB47" s="56" t="str">
        <f>IF(ISBLANK(C47),"",IF(ISTEXT(AA47),"F",LOOKUP(AA47,Statistika!$S$3:$T$9)))</f>
        <v>F</v>
      </c>
    </row>
    <row r="48" spans="1:28" ht="12.75">
      <c r="A48" s="67" t="str">
        <f>Sheet1!A47</f>
        <v>64</v>
      </c>
      <c r="B48" s="67" t="str">
        <f>Sheet1!B47</f>
        <v>2016</v>
      </c>
      <c r="C48" s="67" t="str">
        <f>CONCATENATE(Sheet1!C47," ",Sheet1!D47)</f>
        <v>Lazar Jovanović</v>
      </c>
      <c r="D48" s="57" t="str">
        <f t="shared" si="2"/>
        <v>64/2016</v>
      </c>
      <c r="E48" s="61"/>
      <c r="F48" s="59"/>
      <c r="G48" s="55"/>
      <c r="H48" s="55"/>
      <c r="I48" s="55">
        <f t="shared" si="3"/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</c>
      <c r="X48" s="58"/>
      <c r="Y48" s="58"/>
      <c r="Z48" s="58">
        <f t="shared" si="9"/>
      </c>
      <c r="AA48" s="63">
        <f t="shared" si="7"/>
      </c>
      <c r="AB48" s="56" t="str">
        <f>IF(ISBLANK(C48),"",IF(ISTEXT(AA48),"F",LOOKUP(AA48,Statistika!$S$3:$T$9)))</f>
        <v>F</v>
      </c>
    </row>
    <row r="49" spans="1:28" ht="12.75">
      <c r="A49" s="67" t="str">
        <f>Sheet1!A48</f>
        <v>66</v>
      </c>
      <c r="B49" s="67" t="str">
        <f>Sheet1!B48</f>
        <v>2016</v>
      </c>
      <c r="C49" s="67" t="str">
        <f>CONCATENATE(Sheet1!C48," ",Sheet1!D48)</f>
        <v>Nikoleta Lazarević</v>
      </c>
      <c r="D49" s="57" t="str">
        <f t="shared" si="2"/>
        <v>66/2016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/>
      <c r="Y49" s="58"/>
      <c r="Z49" s="58">
        <f t="shared" si="9"/>
      </c>
      <c r="AA49" s="63">
        <f t="shared" si="7"/>
        <v>27</v>
      </c>
      <c r="AB49" s="56" t="str">
        <f>IF(ISBLANK(C49),"",IF(ISTEXT(AA49),"F",LOOKUP(AA49,Statistika!$S$3:$T$9)))</f>
        <v>F</v>
      </c>
    </row>
    <row r="50" spans="1:28" ht="12.75">
      <c r="A50" s="67" t="str">
        <f>Sheet1!A49</f>
        <v>67</v>
      </c>
      <c r="B50" s="67" t="str">
        <f>Sheet1!B49</f>
        <v>2016</v>
      </c>
      <c r="C50" s="67" t="str">
        <f>CONCATENATE(Sheet1!C49," ",Sheet1!D49)</f>
        <v>Jelena Mijanović</v>
      </c>
      <c r="D50" s="57" t="str">
        <f t="shared" si="2"/>
        <v>67/2016</v>
      </c>
      <c r="E50" s="61"/>
      <c r="F50" s="59"/>
      <c r="G50" s="55">
        <v>29.5</v>
      </c>
      <c r="H50" s="55"/>
      <c r="I50" s="55">
        <f t="shared" si="3"/>
        <v>29.5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29.5</v>
      </c>
      <c r="X50" s="58"/>
      <c r="Y50" s="58"/>
      <c r="Z50" s="58">
        <f t="shared" si="9"/>
      </c>
      <c r="AA50" s="63">
        <f t="shared" si="7"/>
        <v>29.5</v>
      </c>
      <c r="AB50" s="56" t="str">
        <f>IF(ISBLANK(C50),"",IF(ISTEXT(AA50),"F",LOOKUP(AA50,Statistika!$S$3:$T$9)))</f>
        <v>F</v>
      </c>
    </row>
    <row r="51" spans="1:28" ht="12.75">
      <c r="A51" s="67" t="str">
        <f>Sheet1!A50</f>
        <v>68</v>
      </c>
      <c r="B51" s="67" t="str">
        <f>Sheet1!B50</f>
        <v>2016</v>
      </c>
      <c r="C51" s="67" t="str">
        <f>CONCATENATE(Sheet1!C50," ",Sheet1!D50)</f>
        <v>Enis Čindrak</v>
      </c>
      <c r="D51" s="57" t="str">
        <f t="shared" si="2"/>
        <v>68/2016</v>
      </c>
      <c r="E51" s="61"/>
      <c r="F51" s="59"/>
      <c r="G51" s="55"/>
      <c r="H51" s="55"/>
      <c r="I51" s="55">
        <f t="shared" si="3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</c>
      <c r="X51" s="58"/>
      <c r="Y51" s="58"/>
      <c r="Z51" s="58">
        <f t="shared" si="9"/>
      </c>
      <c r="AA51" s="63">
        <f t="shared" si="7"/>
      </c>
      <c r="AB51" s="56" t="str">
        <f>IF(ISBLANK(C51),"",IF(ISTEXT(AA51),"F",LOOKUP(AA51,Statistika!$S$3:$T$9)))</f>
        <v>F</v>
      </c>
    </row>
    <row r="52" spans="1:28" ht="12.75">
      <c r="A52" s="67" t="str">
        <f>Sheet1!A51</f>
        <v>70</v>
      </c>
      <c r="B52" s="67" t="str">
        <f>Sheet1!B51</f>
        <v>2016</v>
      </c>
      <c r="C52" s="67" t="str">
        <f>CONCATENATE(Sheet1!C51," ",Sheet1!D51)</f>
        <v>Milica Maljević</v>
      </c>
      <c r="D52" s="57" t="str">
        <f t="shared" si="2"/>
        <v>70/2016</v>
      </c>
      <c r="E52" s="61"/>
      <c r="F52" s="59"/>
      <c r="G52" s="55">
        <v>36</v>
      </c>
      <c r="H52" s="55"/>
      <c r="I52" s="55">
        <f t="shared" si="3"/>
        <v>36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36</v>
      </c>
      <c r="X52" s="58"/>
      <c r="Y52" s="58"/>
      <c r="Z52" s="58">
        <f t="shared" si="9"/>
      </c>
      <c r="AA52" s="63">
        <f t="shared" si="7"/>
        <v>36</v>
      </c>
      <c r="AB52" s="56" t="str">
        <f>IF(ISBLANK(C52),"",IF(ISTEXT(AA52),"F",LOOKUP(AA52,Statistika!$S$3:$T$9)))</f>
        <v>F</v>
      </c>
    </row>
    <row r="53" spans="1:28" ht="12.75">
      <c r="A53" s="67" t="str">
        <f>Sheet1!A52</f>
        <v>73</v>
      </c>
      <c r="B53" s="67" t="str">
        <f>Sheet1!B52</f>
        <v>2016</v>
      </c>
      <c r="C53" s="67" t="str">
        <f>CONCATENATE(Sheet1!C52," ",Sheet1!D52)</f>
        <v>Aleksandar Radičević</v>
      </c>
      <c r="D53" s="57" t="str">
        <f t="shared" si="2"/>
        <v>73/2016</v>
      </c>
      <c r="E53" s="61"/>
      <c r="F53" s="59"/>
      <c r="G53" s="55">
        <v>33</v>
      </c>
      <c r="H53" s="55"/>
      <c r="I53" s="55">
        <f t="shared" si="3"/>
        <v>33</v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  <v>33</v>
      </c>
      <c r="X53" s="58"/>
      <c r="Y53" s="58"/>
      <c r="Z53" s="58">
        <f t="shared" si="9"/>
      </c>
      <c r="AA53" s="63">
        <f t="shared" si="7"/>
        <v>33</v>
      </c>
      <c r="AB53" s="56" t="str">
        <f>IF(ISBLANK(C53),"",IF(ISTEXT(AA53),"F",LOOKUP(AA53,Statistika!$S$3:$T$9)))</f>
        <v>F</v>
      </c>
    </row>
    <row r="54" spans="1:28" ht="12.75">
      <c r="A54" s="67" t="str">
        <f>Sheet1!A53</f>
        <v>80</v>
      </c>
      <c r="B54" s="67" t="str">
        <f>Sheet1!B53</f>
        <v>2016</v>
      </c>
      <c r="C54" s="67" t="str">
        <f>CONCATENATE(Sheet1!C53," ",Sheet1!D53)</f>
        <v>Stefan Zajović</v>
      </c>
      <c r="D54" s="57" t="str">
        <f t="shared" si="2"/>
        <v>80/2016</v>
      </c>
      <c r="E54" s="61"/>
      <c r="F54" s="59"/>
      <c r="G54" s="55">
        <v>19.5</v>
      </c>
      <c r="H54" s="55"/>
      <c r="I54" s="55">
        <f t="shared" si="3"/>
        <v>19.5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19.5</v>
      </c>
      <c r="X54" s="58"/>
      <c r="Y54" s="58"/>
      <c r="Z54" s="58">
        <f t="shared" si="9"/>
      </c>
      <c r="AA54" s="63">
        <f t="shared" si="7"/>
        <v>19.5</v>
      </c>
      <c r="AB54" s="56" t="str">
        <f>IF(ISBLANK(C54),"",IF(ISTEXT(AA54),"F",LOOKUP(AA54,Statistika!$S$3:$T$9)))</f>
        <v>F</v>
      </c>
    </row>
    <row r="55" spans="1:28" ht="12.75">
      <c r="A55" s="67" t="str">
        <f>Sheet1!A54</f>
        <v>90</v>
      </c>
      <c r="B55" s="67" t="str">
        <f>Sheet1!B54</f>
        <v>2016</v>
      </c>
      <c r="C55" s="67" t="str">
        <f>CONCATENATE(Sheet1!C54," ",Sheet1!D54)</f>
        <v>Miljan Đurišić</v>
      </c>
      <c r="D55" s="57" t="str">
        <f t="shared" si="2"/>
        <v>90/2016</v>
      </c>
      <c r="E55" s="61"/>
      <c r="F55" s="59"/>
      <c r="G55" s="55"/>
      <c r="H55" s="55"/>
      <c r="I55" s="55">
        <f t="shared" si="3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</c>
      <c r="X55" s="58"/>
      <c r="Y55" s="58"/>
      <c r="Z55" s="58">
        <f t="shared" si="9"/>
      </c>
      <c r="AA55" s="63">
        <f t="shared" si="7"/>
      </c>
      <c r="AB55" s="56" t="str">
        <f>IF(ISBLANK(C55),"",IF(ISTEXT(AA55),"F",LOOKUP(AA55,Statistika!$S$3:$T$9)))</f>
        <v>F</v>
      </c>
    </row>
    <row r="56" spans="1:28" ht="12.75">
      <c r="A56" s="67" t="str">
        <f>Sheet1!A55</f>
        <v>91</v>
      </c>
      <c r="B56" s="67" t="str">
        <f>Sheet1!B55</f>
        <v>2016</v>
      </c>
      <c r="C56" s="67" t="str">
        <f>CONCATENATE(Sheet1!C55," ",Sheet1!D55)</f>
        <v>Nina Blagojević</v>
      </c>
      <c r="D56" s="57" t="str">
        <f t="shared" si="2"/>
        <v>91/2016</v>
      </c>
      <c r="E56" s="61"/>
      <c r="F56" s="59"/>
      <c r="G56" s="66">
        <v>40</v>
      </c>
      <c r="H56" s="55"/>
      <c r="I56" s="55">
        <f t="shared" si="3"/>
        <v>40</v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  <v>40</v>
      </c>
      <c r="X56" s="58"/>
      <c r="Y56" s="58"/>
      <c r="Z56" s="58">
        <f t="shared" si="9"/>
      </c>
      <c r="AA56" s="63">
        <f t="shared" si="7"/>
        <v>40</v>
      </c>
      <c r="AB56" s="56" t="str">
        <f>IF(ISBLANK(C56),"",IF(ISTEXT(AA56),"F",LOOKUP(AA56,Statistika!$S$3:$T$9)))</f>
        <v>F</v>
      </c>
    </row>
    <row r="57" spans="1:28" ht="12.75">
      <c r="A57" s="67" t="str">
        <f>Sheet1!A56</f>
        <v>17</v>
      </c>
      <c r="B57" s="67" t="str">
        <f>Sheet1!B56</f>
        <v>2015</v>
      </c>
      <c r="C57" s="67" t="str">
        <f>CONCATENATE(Sheet1!C56," ",Sheet1!D56)</f>
        <v>Uroš Milačić</v>
      </c>
      <c r="D57" s="57" t="str">
        <f t="shared" si="2"/>
        <v>17/2015</v>
      </c>
      <c r="E57" s="61"/>
      <c r="F57" s="59"/>
      <c r="G57" s="55">
        <v>29</v>
      </c>
      <c r="H57" s="55"/>
      <c r="I57" s="55">
        <f t="shared" si="3"/>
        <v>29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29</v>
      </c>
      <c r="X57" s="58"/>
      <c r="Y57" s="58"/>
      <c r="Z57" s="58">
        <f t="shared" si="9"/>
      </c>
      <c r="AA57" s="63">
        <f t="shared" si="7"/>
        <v>29</v>
      </c>
      <c r="AB57" s="56" t="str">
        <f>IF(ISBLANK(C57),"",IF(ISTEXT(AA57),"F",LOOKUP(AA57,Statistika!$S$3:$T$9)))</f>
        <v>F</v>
      </c>
    </row>
    <row r="58" spans="1:28" ht="12" customHeight="1">
      <c r="A58" s="67" t="str">
        <f>Sheet1!A57</f>
        <v>23</v>
      </c>
      <c r="B58" s="67" t="str">
        <f>Sheet1!B57</f>
        <v>2015</v>
      </c>
      <c r="C58" s="67" t="str">
        <f>CONCATENATE(Sheet1!C57," ",Sheet1!D57)</f>
        <v>Vasilije Samardžić</v>
      </c>
      <c r="D58" s="57" t="str">
        <f t="shared" si="2"/>
        <v>23/2015</v>
      </c>
      <c r="E58" s="61"/>
      <c r="F58" s="59"/>
      <c r="G58" s="55"/>
      <c r="H58" s="55"/>
      <c r="I58" s="55">
        <f t="shared" si="3"/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</c>
      <c r="X58" s="58"/>
      <c r="Y58" s="58"/>
      <c r="Z58" s="58">
        <f t="shared" si="9"/>
      </c>
      <c r="AA58" s="63">
        <f t="shared" si="7"/>
      </c>
      <c r="AB58" s="56" t="str">
        <f>IF(ISBLANK(C58),"",IF(ISTEXT(AA58),"F",LOOKUP(AA58,Statistika!$S$3:$T$9)))</f>
        <v>F</v>
      </c>
    </row>
    <row r="59" spans="1:28" ht="12.75">
      <c r="A59" s="67" t="str">
        <f>Sheet1!A58</f>
        <v>31</v>
      </c>
      <c r="B59" s="67" t="str">
        <f>Sheet1!B58</f>
        <v>2015</v>
      </c>
      <c r="C59" s="67" t="str">
        <f>CONCATENATE(Sheet1!C58," ",Sheet1!D58)</f>
        <v>Milena Vujadinović</v>
      </c>
      <c r="D59" s="57" t="str">
        <f t="shared" si="2"/>
        <v>31/2015</v>
      </c>
      <c r="E59" s="61"/>
      <c r="F59" s="59"/>
      <c r="G59" s="55"/>
      <c r="H59" s="55"/>
      <c r="I59" s="55">
        <f t="shared" si="3"/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</c>
      <c r="X59" s="58"/>
      <c r="Y59" s="58"/>
      <c r="Z59" s="58">
        <f t="shared" si="9"/>
      </c>
      <c r="AA59" s="63">
        <f t="shared" si="7"/>
      </c>
      <c r="AB59" s="56" t="str">
        <f>IF(ISBLANK(C59),"",IF(ISTEXT(AA59),"F",LOOKUP(AA59,Statistika!$S$3:$T$9)))</f>
        <v>F</v>
      </c>
    </row>
    <row r="60" spans="1:28" ht="12.75">
      <c r="A60" s="67" t="str">
        <f>Sheet1!A59</f>
        <v>34</v>
      </c>
      <c r="B60" s="67" t="str">
        <f>Sheet1!B59</f>
        <v>2015</v>
      </c>
      <c r="C60" s="67" t="str">
        <f>CONCATENATE(Sheet1!C59," ",Sheet1!D59)</f>
        <v>Igor Došljak</v>
      </c>
      <c r="D60" s="57" t="str">
        <f t="shared" si="2"/>
        <v>34/2015</v>
      </c>
      <c r="E60" s="61"/>
      <c r="F60" s="59"/>
      <c r="G60" s="55"/>
      <c r="H60" s="55"/>
      <c r="I60" s="55"/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</c>
      <c r="X60" s="58"/>
      <c r="Y60" s="58"/>
      <c r="Z60" s="58">
        <f t="shared" si="9"/>
      </c>
      <c r="AA60" s="63">
        <f t="shared" si="7"/>
      </c>
      <c r="AB60" s="56" t="str">
        <f>IF(ISBLANK(C60),"",IF(ISTEXT(AA60),"F",LOOKUP(AA60,Statistika!$S$3:$T$9)))</f>
        <v>F</v>
      </c>
    </row>
    <row r="61" spans="1:28" ht="12.75">
      <c r="A61" s="67" t="str">
        <f>Sheet1!A60</f>
        <v>41</v>
      </c>
      <c r="B61" s="67" t="str">
        <f>Sheet1!B60</f>
        <v>2015</v>
      </c>
      <c r="C61" s="67" t="str">
        <f>CONCATENATE(Sheet1!C60," ",Sheet1!D60)</f>
        <v>Marija Burić</v>
      </c>
      <c r="D61" s="57" t="str">
        <f t="shared" si="2"/>
        <v>41/2015</v>
      </c>
      <c r="E61" s="61"/>
      <c r="F61" s="59"/>
      <c r="G61" s="55">
        <v>24.5</v>
      </c>
      <c r="H61" s="55"/>
      <c r="I61" s="55">
        <f t="shared" si="3"/>
        <v>24.5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24.5</v>
      </c>
      <c r="X61" s="58"/>
      <c r="Y61" s="58"/>
      <c r="Z61" s="58">
        <f t="shared" si="9"/>
      </c>
      <c r="AA61" s="63">
        <f t="shared" si="7"/>
        <v>24.5</v>
      </c>
      <c r="AB61" s="56" t="str">
        <f>IF(ISBLANK(C61),"",IF(ISTEXT(AA61),"F",LOOKUP(AA61,Statistika!$S$3:$T$9)))</f>
        <v>F</v>
      </c>
    </row>
    <row r="62" spans="1:28" ht="12.75">
      <c r="A62" s="67" t="str">
        <f>Sheet1!A61</f>
        <v>44</v>
      </c>
      <c r="B62" s="67" t="str">
        <f>Sheet1!B61</f>
        <v>2015</v>
      </c>
      <c r="C62" s="67" t="str">
        <f>CONCATENATE(Sheet1!C61," ",Sheet1!D61)</f>
        <v>Lazar Lekić</v>
      </c>
      <c r="D62" s="57" t="str">
        <f t="shared" si="2"/>
        <v>44/2015</v>
      </c>
      <c r="E62" s="61"/>
      <c r="F62" s="59"/>
      <c r="G62" s="55">
        <v>14</v>
      </c>
      <c r="H62" s="55"/>
      <c r="I62" s="55">
        <f t="shared" si="3"/>
        <v>14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14</v>
      </c>
      <c r="X62" s="58"/>
      <c r="Y62" s="58"/>
      <c r="Z62" s="58">
        <f t="shared" si="9"/>
      </c>
      <c r="AA62" s="63">
        <f t="shared" si="7"/>
        <v>14</v>
      </c>
      <c r="AB62" s="56" t="str">
        <f>IF(ISBLANK(C62),"",IF(ISTEXT(AA62),"F",LOOKUP(AA62,Statistika!$S$3:$T$9)))</f>
        <v>F</v>
      </c>
    </row>
    <row r="63" spans="1:28" ht="12.75">
      <c r="A63" s="67" t="str">
        <f>Sheet1!A62</f>
        <v>48</v>
      </c>
      <c r="B63" s="67" t="str">
        <f>Sheet1!B62</f>
        <v>2015</v>
      </c>
      <c r="C63" s="67" t="str">
        <f>CONCATENATE(Sheet1!C62," ",Sheet1!D62)</f>
        <v>Nikola Pavićević</v>
      </c>
      <c r="D63" s="57" t="str">
        <f t="shared" si="2"/>
        <v>48/2015</v>
      </c>
      <c r="E63" s="61"/>
      <c r="F63" s="59"/>
      <c r="G63" s="55">
        <v>27</v>
      </c>
      <c r="H63" s="55"/>
      <c r="I63" s="55">
        <f t="shared" si="3"/>
        <v>27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27</v>
      </c>
      <c r="X63" s="58"/>
      <c r="Y63" s="58"/>
      <c r="Z63" s="58">
        <f t="shared" si="9"/>
      </c>
      <c r="AA63" s="63">
        <f t="shared" si="7"/>
        <v>27</v>
      </c>
      <c r="AB63" s="56" t="str">
        <f>IF(ISBLANK(C63),"",IF(ISTEXT(AA63),"F",LOOKUP(AA63,Statistika!$S$3:$T$9)))</f>
        <v>F</v>
      </c>
    </row>
    <row r="64" spans="1:28" ht="12.75">
      <c r="A64" s="67" t="str">
        <f>Sheet1!A63</f>
        <v>55</v>
      </c>
      <c r="B64" s="67" t="str">
        <f>Sheet1!B63</f>
        <v>2015</v>
      </c>
      <c r="C64" s="67" t="str">
        <f>CONCATENATE(Sheet1!C63," ",Sheet1!D63)</f>
        <v>Adam Klica</v>
      </c>
      <c r="D64" s="57" t="str">
        <f t="shared" si="2"/>
        <v>55/2015</v>
      </c>
      <c r="E64" s="61"/>
      <c r="F64" s="59"/>
      <c r="G64" s="55"/>
      <c r="H64" s="55"/>
      <c r="I64" s="55">
        <f t="shared" si="3"/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</c>
      <c r="X64" s="58"/>
      <c r="Y64" s="58"/>
      <c r="Z64" s="58">
        <f t="shared" si="9"/>
      </c>
      <c r="AA64" s="63">
        <f t="shared" si="7"/>
      </c>
      <c r="AB64" s="56" t="str">
        <f>IF(ISBLANK(C64),"",IF(ISTEXT(AA64),"F",LOOKUP(AA64,Statistika!$S$3:$T$9)))</f>
        <v>F</v>
      </c>
    </row>
    <row r="65" spans="1:28" ht="12.75">
      <c r="A65" s="67" t="str">
        <f>Sheet1!A64</f>
        <v>64</v>
      </c>
      <c r="B65" s="67" t="str">
        <f>Sheet1!B64</f>
        <v>2015</v>
      </c>
      <c r="C65" s="67" t="str">
        <f>CONCATENATE(Sheet1!C64," ",Sheet1!D64)</f>
        <v>Jelica Bulajić</v>
      </c>
      <c r="D65" s="57" t="str">
        <f t="shared" si="2"/>
        <v>64/2015</v>
      </c>
      <c r="E65" s="61"/>
      <c r="F65" s="59"/>
      <c r="G65" s="55">
        <v>11</v>
      </c>
      <c r="H65" s="55"/>
      <c r="I65" s="55">
        <f t="shared" si="3"/>
        <v>11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11</v>
      </c>
      <c r="X65" s="58"/>
      <c r="Y65" s="58"/>
      <c r="Z65" s="58">
        <f t="shared" si="9"/>
      </c>
      <c r="AA65" s="63">
        <f t="shared" si="7"/>
        <v>11</v>
      </c>
      <c r="AB65" s="56" t="str">
        <f>IF(ISBLANK(C65),"",IF(ISTEXT(AA65),"F",LOOKUP(AA65,Statistika!$S$3:$T$9)))</f>
        <v>F</v>
      </c>
    </row>
    <row r="66" spans="1:28" ht="12.75">
      <c r="A66" s="67" t="str">
        <f>Sheet1!A65</f>
        <v>68</v>
      </c>
      <c r="B66" s="67" t="str">
        <f>Sheet1!B65</f>
        <v>2015</v>
      </c>
      <c r="C66" s="67" t="str">
        <f>CONCATENATE(Sheet1!C65," ",Sheet1!D65)</f>
        <v>Svetozar Kljajić</v>
      </c>
      <c r="D66" s="57" t="str">
        <f t="shared" si="2"/>
        <v>68/2015</v>
      </c>
      <c r="E66" s="61"/>
      <c r="F66" s="59"/>
      <c r="G66" s="55">
        <v>30</v>
      </c>
      <c r="H66" s="55"/>
      <c r="I66" s="55">
        <f t="shared" si="3"/>
        <v>30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78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30</v>
      </c>
      <c r="X66" s="58"/>
      <c r="Y66" s="58"/>
      <c r="Z66" s="58">
        <f aca="true" t="shared" si="14" ref="Z66:Z78">IF(ISBLANK(Y66),(IF(ISBLANK(X66),"",X66)),(IF(ISBLANK(Y66),"",Y66)))</f>
      </c>
      <c r="AA66" s="63">
        <f t="shared" si="7"/>
        <v>30</v>
      </c>
      <c r="AB66" s="56" t="str">
        <f>IF(ISBLANK(C66),"",IF(ISTEXT(AA66),"F",LOOKUP(AA66,Statistika!$S$3:$T$9)))</f>
        <v>F</v>
      </c>
    </row>
    <row r="67" spans="1:28" ht="12.75">
      <c r="A67" s="67" t="str">
        <f>Sheet1!A66</f>
        <v>74</v>
      </c>
      <c r="B67" s="67" t="str">
        <f>Sheet1!B66</f>
        <v>2015</v>
      </c>
      <c r="C67" s="67" t="str">
        <f>CONCATENATE(Sheet1!C66," ",Sheet1!D66)</f>
        <v>Petar Drašković</v>
      </c>
      <c r="D67" s="57" t="str">
        <f aca="true" t="shared" si="15" ref="D67:D89">A67&amp;"/"&amp;B67</f>
        <v>74/2015</v>
      </c>
      <c r="E67" s="61"/>
      <c r="F67" s="59"/>
      <c r="G67" s="55">
        <v>27.5</v>
      </c>
      <c r="H67" s="55"/>
      <c r="I67" s="55">
        <f aca="true" t="shared" si="16" ref="I67:I130">IF(ISBLANK(H67),(IF(ISBLANK(G67),"",G67)),(IF(ISBLANK(H67),"",H67)))</f>
        <v>27.5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27.5</v>
      </c>
      <c r="X67" s="58"/>
      <c r="Y67" s="58"/>
      <c r="Z67" s="58">
        <f t="shared" si="14"/>
      </c>
      <c r="AA67" s="63">
        <f aca="true" t="shared" si="17" ref="AA67:AA130">IF(AND(OR(ISTEXT(W67),ISBLANK(W67)),OR(ISTEXT(Z67),ISBLANK(Z67))),"",N(W67)+N(Z67))</f>
        <v>27.5</v>
      </c>
      <c r="AB67" s="56" t="str">
        <f>IF(ISBLANK(C67),"",IF(ISTEXT(AA67),"F",LOOKUP(AA67,Statistika!$S$3:$T$9)))</f>
        <v>F</v>
      </c>
    </row>
    <row r="68" spans="1:28" ht="12.75">
      <c r="A68" s="67" t="str">
        <f>Sheet1!A67</f>
        <v>84</v>
      </c>
      <c r="B68" s="67" t="str">
        <f>Sheet1!B67</f>
        <v>2015</v>
      </c>
      <c r="C68" s="67" t="str">
        <f>CONCATENATE(Sheet1!C67," ",Sheet1!D67)</f>
        <v>Anđela Radonjić</v>
      </c>
      <c r="D68" s="57" t="str">
        <f t="shared" si="15"/>
        <v>84/2015</v>
      </c>
      <c r="E68" s="61"/>
      <c r="F68" s="59"/>
      <c r="G68" s="55">
        <v>28</v>
      </c>
      <c r="H68" s="55"/>
      <c r="I68" s="55">
        <f t="shared" si="16"/>
        <v>28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28</v>
      </c>
      <c r="X68" s="58"/>
      <c r="Y68" s="58"/>
      <c r="Z68" s="58">
        <f t="shared" si="14"/>
      </c>
      <c r="AA68" s="63">
        <f t="shared" si="17"/>
        <v>28</v>
      </c>
      <c r="AB68" s="56" t="str">
        <f>IF(ISBLANK(C68),"",IF(ISTEXT(AA68),"F",LOOKUP(AA68,Statistika!$S$3:$T$9)))</f>
        <v>F</v>
      </c>
    </row>
    <row r="69" spans="1:28" ht="12.75">
      <c r="A69" s="67" t="str">
        <f>Sheet1!A68</f>
        <v>96</v>
      </c>
      <c r="B69" s="67" t="str">
        <f>Sheet1!B68</f>
        <v>2015</v>
      </c>
      <c r="C69" s="67" t="str">
        <f>CONCATENATE(Sheet1!C68," ",Sheet1!D68)</f>
        <v>Darko Ralević</v>
      </c>
      <c r="D69" s="57" t="str">
        <f t="shared" si="15"/>
        <v>96/2015</v>
      </c>
      <c r="E69" s="61"/>
      <c r="F69" s="59"/>
      <c r="G69" s="55">
        <v>24</v>
      </c>
      <c r="H69" s="55"/>
      <c r="I69" s="55">
        <f t="shared" si="16"/>
        <v>24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24</v>
      </c>
      <c r="X69" s="58"/>
      <c r="Y69" s="58"/>
      <c r="Z69" s="58">
        <f t="shared" si="14"/>
      </c>
      <c r="AA69" s="63">
        <f t="shared" si="17"/>
        <v>24</v>
      </c>
      <c r="AB69" s="56" t="str">
        <f>IF(ISBLANK(C69),"",IF(ISTEXT(AA69),"F",LOOKUP(AA69,Statistika!$S$3:$T$9)))</f>
        <v>F</v>
      </c>
    </row>
    <row r="70" spans="1:28" ht="12.75">
      <c r="A70" s="67" t="str">
        <f>Sheet1!A69</f>
        <v>99</v>
      </c>
      <c r="B70" s="67" t="str">
        <f>Sheet1!B69</f>
        <v>2015</v>
      </c>
      <c r="C70" s="67" t="str">
        <f>CONCATENATE(Sheet1!C69," ",Sheet1!D69)</f>
        <v>Žarko Rakočević</v>
      </c>
      <c r="D70" s="57" t="str">
        <f t="shared" si="15"/>
        <v>99/2015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tr">
        <f>Sheet1!A70</f>
        <v>2</v>
      </c>
      <c r="B71" s="67" t="str">
        <f>Sheet1!B70</f>
        <v>2014</v>
      </c>
      <c r="C71" s="67" t="str">
        <f>CONCATENATE(Sheet1!C70," ",Sheet1!D70)</f>
        <v>Vesna Lješević</v>
      </c>
      <c r="D71" s="57" t="str">
        <f t="shared" si="15"/>
        <v>2/2014</v>
      </c>
      <c r="E71" s="61"/>
      <c r="F71" s="59"/>
      <c r="G71" s="55"/>
      <c r="H71" s="55"/>
      <c r="I71" s="55">
        <f t="shared" si="16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</c>
      <c r="X71" s="58"/>
      <c r="Y71" s="58"/>
      <c r="Z71" s="58">
        <f t="shared" si="14"/>
      </c>
      <c r="AA71" s="63">
        <f t="shared" si="17"/>
      </c>
      <c r="AB71" s="56" t="str">
        <f>IF(ISBLANK(C71),"",IF(ISTEXT(AA71),"F",LOOKUP(AA71,Statistika!$S$3:$T$9)))</f>
        <v>F</v>
      </c>
    </row>
    <row r="72" spans="1:28" ht="12.75">
      <c r="A72" s="67" t="str">
        <f>Sheet1!A71</f>
        <v>61</v>
      </c>
      <c r="B72" s="67" t="str">
        <f>Sheet1!B71</f>
        <v>2014</v>
      </c>
      <c r="C72" s="67" t="str">
        <f>CONCATENATE(Sheet1!C71," ",Sheet1!D71)</f>
        <v>Katarina Stevanović</v>
      </c>
      <c r="D72" s="57" t="str">
        <f t="shared" si="15"/>
        <v>61/2014</v>
      </c>
      <c r="E72" s="61"/>
      <c r="F72" s="59"/>
      <c r="G72" s="55">
        <v>29</v>
      </c>
      <c r="H72" s="55"/>
      <c r="I72" s="55">
        <f t="shared" si="16"/>
        <v>29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29</v>
      </c>
      <c r="X72" s="58"/>
      <c r="Y72" s="58"/>
      <c r="Z72" s="58">
        <f t="shared" si="14"/>
      </c>
      <c r="AA72" s="63">
        <f t="shared" si="17"/>
        <v>29</v>
      </c>
      <c r="AB72" s="56" t="str">
        <f>IF(ISBLANK(C72),"",IF(ISTEXT(AA72),"F",LOOKUP(AA72,Statistika!$S$3:$T$9)))</f>
        <v>F</v>
      </c>
    </row>
    <row r="73" spans="1:28" ht="12.75">
      <c r="A73" s="67" t="str">
        <f>Sheet1!A72</f>
        <v>94</v>
      </c>
      <c r="B73" s="67" t="str">
        <f>Sheet1!B72</f>
        <v>2014</v>
      </c>
      <c r="C73" s="67" t="str">
        <f>CONCATENATE(Sheet1!C72," ",Sheet1!D72)</f>
        <v>Jelena Grbović</v>
      </c>
      <c r="D73" s="57" t="str">
        <f t="shared" si="15"/>
        <v>94/2014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tr">
        <f>Sheet1!A73</f>
        <v>10</v>
      </c>
      <c r="B74" s="67" t="str">
        <f>Sheet1!B73</f>
        <v>2013</v>
      </c>
      <c r="C74" s="67" t="str">
        <f>CONCATENATE(Sheet1!C73," ",Sheet1!D73)</f>
        <v>Asmir Đešević</v>
      </c>
      <c r="D74" s="57" t="str">
        <f t="shared" si="15"/>
        <v>10/2013</v>
      </c>
      <c r="E74" s="61"/>
      <c r="F74" s="59"/>
      <c r="G74" s="55">
        <v>28</v>
      </c>
      <c r="H74" s="55"/>
      <c r="I74" s="55">
        <f t="shared" si="16"/>
        <v>28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28</v>
      </c>
      <c r="X74" s="58"/>
      <c r="Y74" s="58"/>
      <c r="Z74" s="58">
        <f t="shared" si="14"/>
      </c>
      <c r="AA74" s="63">
        <f t="shared" si="17"/>
        <v>28</v>
      </c>
      <c r="AB74" s="56" t="str">
        <f>IF(ISBLANK(C74),"",IF(ISTEXT(AA74),"F",LOOKUP(AA74,Statistika!$S$3:$T$9)))</f>
        <v>F</v>
      </c>
    </row>
    <row r="75" spans="1:28" ht="12.75">
      <c r="A75" s="67" t="str">
        <f>Sheet1!A74</f>
        <v>68</v>
      </c>
      <c r="B75" s="67" t="str">
        <f>Sheet1!B74</f>
        <v>2013</v>
      </c>
      <c r="C75" s="67" t="str">
        <f>CONCATENATE(Sheet1!C74," ",Sheet1!D74)</f>
        <v>Jasmina Metjahić</v>
      </c>
      <c r="D75" s="57" t="str">
        <f t="shared" si="15"/>
        <v>68/2013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tr">
        <f>Sheet1!A75</f>
        <v>63</v>
      </c>
      <c r="B76" s="67" t="str">
        <f>Sheet1!B75</f>
        <v>2012</v>
      </c>
      <c r="C76" s="67" t="str">
        <f>CONCATENATE(Sheet1!C75," ",Sheet1!D75)</f>
        <v>Aleksandar Bulatović</v>
      </c>
      <c r="D76" s="57" t="str">
        <f t="shared" si="15"/>
        <v>63/2012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tr">
        <f>Sheet1!A76</f>
        <v>38</v>
      </c>
      <c r="B77" s="67" t="str">
        <f>Sheet1!B76</f>
        <v>2011</v>
      </c>
      <c r="C77" s="67" t="str">
        <f>CONCATENATE(Sheet1!C76," ",Sheet1!D76)</f>
        <v>Momčilo Mitrić</v>
      </c>
      <c r="D77" s="57" t="str">
        <f t="shared" si="15"/>
        <v>38/2011</v>
      </c>
      <c r="E77" s="61"/>
      <c r="F77" s="59"/>
      <c r="G77" s="55"/>
      <c r="H77" s="55"/>
      <c r="I77" s="55">
        <f t="shared" si="16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</c>
      <c r="X77" s="58"/>
      <c r="Y77" s="58"/>
      <c r="Z77" s="58">
        <f t="shared" si="14"/>
      </c>
      <c r="AA77" s="63">
        <f t="shared" si="17"/>
      </c>
      <c r="AB77" s="56" t="str">
        <f>IF(ISBLANK(C77),"",IF(ISTEXT(AA77),"F",LOOKUP(AA77,Statistika!$S$3:$T$9)))</f>
        <v>F</v>
      </c>
    </row>
    <row r="78" spans="1:28" ht="12.75">
      <c r="A78" s="67" t="str">
        <f>Sheet1!A77</f>
        <v>70</v>
      </c>
      <c r="B78" s="67" t="str">
        <f>Sheet1!B77</f>
        <v>2010</v>
      </c>
      <c r="C78" s="67" t="str">
        <f>CONCATENATE(Sheet1!C77," ",Sheet1!D77)</f>
        <v>Ana Krstajić</v>
      </c>
      <c r="D78" s="57" t="str">
        <f t="shared" si="15"/>
        <v>70/2010</v>
      </c>
      <c r="E78" s="61"/>
      <c r="F78" s="59"/>
      <c r="G78" s="55"/>
      <c r="H78" s="55"/>
      <c r="I78" s="55">
        <f t="shared" si="16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</c>
      <c r="X78" s="58"/>
      <c r="Y78" s="58"/>
      <c r="Z78" s="58">
        <f t="shared" si="14"/>
      </c>
      <c r="AA78" s="63">
        <f t="shared" si="17"/>
      </c>
      <c r="AB78" s="56" t="str">
        <f>IF(ISBLANK(C78),"",IF(ISTEXT(AA78),"F",LOOKUP(AA78,Statistika!$S$3:$T$9)))</f>
        <v>F</v>
      </c>
    </row>
    <row r="79" spans="1:28" ht="12.75">
      <c r="A79" s="67"/>
      <c r="B79" s="67"/>
      <c r="C79" s="67"/>
      <c r="D79" s="57"/>
      <c r="E79" s="61"/>
      <c r="F79" s="59"/>
      <c r="G79" s="55"/>
      <c r="H79" s="55"/>
      <c r="I79" s="55"/>
      <c r="J79" s="59"/>
      <c r="K79" s="59"/>
      <c r="L79" s="59"/>
      <c r="M79" s="59"/>
      <c r="N79" s="59"/>
      <c r="O79" s="62"/>
      <c r="P79" s="62"/>
      <c r="Q79" s="59"/>
      <c r="R79" s="58"/>
      <c r="S79" s="59"/>
      <c r="T79" s="59"/>
      <c r="U79" s="59"/>
      <c r="V79" s="59"/>
      <c r="W79" s="58"/>
      <c r="X79" s="58"/>
      <c r="Y79" s="58"/>
      <c r="Z79" s="58"/>
      <c r="AA79" s="63"/>
      <c r="AB79" s="56"/>
    </row>
    <row r="80" spans="1:28" ht="12.75">
      <c r="A80" s="67"/>
      <c r="B80" s="67"/>
      <c r="C80" s="67"/>
      <c r="D80" s="57"/>
      <c r="E80" s="61"/>
      <c r="F80" s="59"/>
      <c r="G80" s="55"/>
      <c r="H80" s="55"/>
      <c r="I80" s="55"/>
      <c r="J80" s="59"/>
      <c r="K80" s="59"/>
      <c r="L80" s="59"/>
      <c r="M80" s="59"/>
      <c r="N80" s="59"/>
      <c r="O80" s="62"/>
      <c r="P80" s="62"/>
      <c r="Q80" s="59"/>
      <c r="R80" s="58"/>
      <c r="S80" s="59"/>
      <c r="T80" s="59"/>
      <c r="U80" s="59"/>
      <c r="V80" s="59"/>
      <c r="W80" s="58"/>
      <c r="X80" s="58"/>
      <c r="Y80" s="58"/>
      <c r="Z80" s="58"/>
      <c r="AA80" s="63"/>
      <c r="AB80" s="56"/>
    </row>
    <row r="81" spans="1:28" ht="12.75">
      <c r="A81" s="67"/>
      <c r="B81" s="67"/>
      <c r="C81" s="67"/>
      <c r="D81" s="57"/>
      <c r="E81" s="61"/>
      <c r="F81" s="59"/>
      <c r="G81" s="55"/>
      <c r="H81" s="55"/>
      <c r="I81" s="55"/>
      <c r="J81" s="59"/>
      <c r="K81" s="59"/>
      <c r="L81" s="59"/>
      <c r="M81" s="59"/>
      <c r="N81" s="59"/>
      <c r="O81" s="62"/>
      <c r="P81" s="62"/>
      <c r="Q81" s="59"/>
      <c r="R81" s="58"/>
      <c r="S81" s="59"/>
      <c r="T81" s="59"/>
      <c r="U81" s="59"/>
      <c r="V81" s="59"/>
      <c r="W81" s="58"/>
      <c r="X81" s="58"/>
      <c r="Y81" s="58"/>
      <c r="Z81" s="58"/>
      <c r="AA81" s="63"/>
      <c r="AB81" s="56"/>
    </row>
    <row r="82" spans="1:28" ht="12.75">
      <c r="A82" s="67"/>
      <c r="B82" s="67"/>
      <c r="C82" s="67"/>
      <c r="D82" s="57"/>
      <c r="E82" s="61"/>
      <c r="F82" s="59"/>
      <c r="G82" s="55"/>
      <c r="H82" s="55"/>
      <c r="I82" s="55"/>
      <c r="J82" s="59"/>
      <c r="K82" s="59"/>
      <c r="L82" s="59"/>
      <c r="M82" s="59"/>
      <c r="N82" s="59"/>
      <c r="O82" s="62"/>
      <c r="P82" s="62"/>
      <c r="Q82" s="59"/>
      <c r="R82" s="58"/>
      <c r="S82" s="59"/>
      <c r="T82" s="59"/>
      <c r="U82" s="59"/>
      <c r="V82" s="59"/>
      <c r="W82" s="58"/>
      <c r="X82" s="58"/>
      <c r="Y82" s="58"/>
      <c r="Z82" s="58"/>
      <c r="AA82" s="63"/>
      <c r="AB82" s="56"/>
    </row>
    <row r="83" spans="1:28" ht="12.75">
      <c r="A83" s="67"/>
      <c r="B83" s="67"/>
      <c r="C83" s="67"/>
      <c r="D83" s="57"/>
      <c r="E83" s="61"/>
      <c r="F83" s="59"/>
      <c r="G83" s="55"/>
      <c r="H83" s="55"/>
      <c r="I83" s="55"/>
      <c r="J83" s="59"/>
      <c r="K83" s="59"/>
      <c r="L83" s="59"/>
      <c r="M83" s="59"/>
      <c r="N83" s="59"/>
      <c r="O83" s="62"/>
      <c r="P83" s="62"/>
      <c r="Q83" s="59"/>
      <c r="R83" s="58"/>
      <c r="S83" s="59"/>
      <c r="T83" s="59"/>
      <c r="U83" s="59"/>
      <c r="V83" s="59"/>
      <c r="W83" s="58"/>
      <c r="X83" s="58"/>
      <c r="Y83" s="58"/>
      <c r="Z83" s="58"/>
      <c r="AA83" s="63"/>
      <c r="AB83" s="56"/>
    </row>
    <row r="84" spans="1:28" ht="12.75">
      <c r="A84" s="67"/>
      <c r="B84" s="67"/>
      <c r="C84" s="67"/>
      <c r="D84" s="57"/>
      <c r="E84" s="61"/>
      <c r="F84" s="59"/>
      <c r="G84" s="55"/>
      <c r="H84" s="55"/>
      <c r="I84" s="55"/>
      <c r="J84" s="59"/>
      <c r="K84" s="59"/>
      <c r="L84" s="59"/>
      <c r="M84" s="59"/>
      <c r="N84" s="59"/>
      <c r="O84" s="62"/>
      <c r="P84" s="62"/>
      <c r="Q84" s="59"/>
      <c r="R84" s="58"/>
      <c r="S84" s="59"/>
      <c r="T84" s="59"/>
      <c r="U84" s="59"/>
      <c r="V84" s="59"/>
      <c r="W84" s="58"/>
      <c r="X84" s="58"/>
      <c r="Y84" s="58"/>
      <c r="Z84" s="58"/>
      <c r="AA84" s="63"/>
      <c r="AB84" s="56"/>
    </row>
    <row r="85" spans="1:28" ht="12.75">
      <c r="A85" s="67"/>
      <c r="B85" s="67"/>
      <c r="C85" s="67"/>
      <c r="D85" s="57"/>
      <c r="E85" s="61"/>
      <c r="F85" s="59"/>
      <c r="G85" s="55"/>
      <c r="H85" s="55"/>
      <c r="I85" s="55"/>
      <c r="J85" s="59"/>
      <c r="K85" s="59"/>
      <c r="L85" s="59"/>
      <c r="M85" s="59"/>
      <c r="N85" s="59"/>
      <c r="O85" s="62"/>
      <c r="P85" s="62"/>
      <c r="Q85" s="59"/>
      <c r="R85" s="58"/>
      <c r="S85" s="59"/>
      <c r="T85" s="59"/>
      <c r="U85" s="59"/>
      <c r="V85" s="59"/>
      <c r="W85" s="58"/>
      <c r="X85" s="58"/>
      <c r="Y85" s="58"/>
      <c r="Z85" s="58"/>
      <c r="AA85" s="63"/>
      <c r="AB85" s="56"/>
    </row>
    <row r="86" spans="1:28" ht="12.75">
      <c r="A86" s="67"/>
      <c r="B86" s="67"/>
      <c r="C86" s="67"/>
      <c r="D86" s="57"/>
      <c r="E86" s="61"/>
      <c r="F86" s="59"/>
      <c r="G86" s="55"/>
      <c r="H86" s="55"/>
      <c r="I86" s="55"/>
      <c r="J86" s="59"/>
      <c r="K86" s="59"/>
      <c r="L86" s="59"/>
      <c r="M86" s="59"/>
      <c r="N86" s="59"/>
      <c r="O86" s="62"/>
      <c r="P86" s="62"/>
      <c r="Q86" s="59"/>
      <c r="R86" s="58"/>
      <c r="S86" s="59"/>
      <c r="T86" s="59"/>
      <c r="U86" s="59"/>
      <c r="V86" s="59"/>
      <c r="W86" s="58"/>
      <c r="X86" s="58"/>
      <c r="Y86" s="58"/>
      <c r="Z86" s="58"/>
      <c r="AA86" s="63"/>
      <c r="AB86" s="56"/>
    </row>
    <row r="87" spans="1:28" ht="12.75">
      <c r="A87" s="67"/>
      <c r="B87" s="67"/>
      <c r="C87" s="67"/>
      <c r="D87" s="57"/>
      <c r="E87" s="61"/>
      <c r="F87" s="59"/>
      <c r="G87" s="55"/>
      <c r="H87" s="55"/>
      <c r="I87" s="55"/>
      <c r="J87" s="59"/>
      <c r="K87" s="59"/>
      <c r="L87" s="59"/>
      <c r="M87" s="59"/>
      <c r="N87" s="59"/>
      <c r="O87" s="62"/>
      <c r="P87" s="62"/>
      <c r="Q87" s="59"/>
      <c r="R87" s="58"/>
      <c r="S87" s="59"/>
      <c r="T87" s="59"/>
      <c r="U87" s="59"/>
      <c r="V87" s="59"/>
      <c r="W87" s="58"/>
      <c r="X87" s="58"/>
      <c r="Y87" s="58"/>
      <c r="Z87" s="58"/>
      <c r="AA87" s="63"/>
      <c r="AB87" s="56"/>
    </row>
    <row r="88" spans="1:28" ht="12.75">
      <c r="A88" s="67"/>
      <c r="B88" s="67"/>
      <c r="C88" s="67"/>
      <c r="D88" s="57"/>
      <c r="E88" s="61"/>
      <c r="F88" s="59"/>
      <c r="G88" s="55"/>
      <c r="H88" s="55"/>
      <c r="I88" s="55"/>
      <c r="J88" s="59"/>
      <c r="K88" s="59"/>
      <c r="L88" s="59"/>
      <c r="M88" s="59"/>
      <c r="N88" s="59"/>
      <c r="O88" s="62"/>
      <c r="P88" s="62"/>
      <c r="Q88" s="59"/>
      <c r="R88" s="58"/>
      <c r="S88" s="59"/>
      <c r="T88" s="59"/>
      <c r="U88" s="59"/>
      <c r="V88" s="59"/>
      <c r="W88" s="58"/>
      <c r="X88" s="58"/>
      <c r="Y88" s="58"/>
      <c r="Z88" s="58"/>
      <c r="AA88" s="63"/>
      <c r="AB88" s="56"/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aca="true" t="shared" si="18" ref="S89:S109">IF(ISBLANK(R89),(IF(ISBLANK(Q89),"",Q89)),(IF(ISBLANK(R89),"",R89)))</f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aca="true" t="shared" si="19" ref="Z89:Z130">IF(ISBLANK(Y89),(IF(ISBLANK(X89),"",X89)),(IF(ISBLANK(Y89),"",Y89)))</f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aca="true" t="shared" si="20" ref="D90:D130">A90&amp;"/"&amp;B90</f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20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20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20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20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20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20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1" ref="U96:U159">IF(AND(ISBLANK(E96),ISBLANK(F96),ISBLANK(J96),ISBLANK(K96),ISBLANK(L96)),"",E96+F96+J96+K96+L96)</f>
      </c>
      <c r="V96" s="59">
        <f aca="true" t="shared" si="22" ref="V96:V159">IF(AND(ISBLANK(M96),ISBLANK(N96),ISBLANK(O96),ISBLANK(P96),ISBLANK(T96)),"",M96+N96+O96+P96+T96)</f>
      </c>
      <c r="W96" s="58">
        <f aca="true" t="shared" si="23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20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1"/>
      </c>
      <c r="V97" s="59">
        <f t="shared" si="22"/>
      </c>
      <c r="W97" s="58">
        <f t="shared" si="23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20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1"/>
      </c>
      <c r="V98" s="59">
        <f t="shared" si="22"/>
      </c>
      <c r="W98" s="58">
        <f t="shared" si="23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20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1"/>
      </c>
      <c r="V99" s="59">
        <f t="shared" si="22"/>
      </c>
      <c r="W99" s="58">
        <f t="shared" si="23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20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1"/>
      </c>
      <c r="V100" s="59">
        <f t="shared" si="22"/>
      </c>
      <c r="W100" s="58">
        <f t="shared" si="23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20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1"/>
      </c>
      <c r="V101" s="59">
        <f t="shared" si="22"/>
      </c>
      <c r="W101" s="58">
        <f t="shared" si="23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20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1"/>
      </c>
      <c r="V102" s="59">
        <f t="shared" si="22"/>
      </c>
      <c r="W102" s="58">
        <f t="shared" si="23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20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1"/>
      </c>
      <c r="V103" s="59">
        <f t="shared" si="22"/>
      </c>
      <c r="W103" s="58">
        <f t="shared" si="23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20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1"/>
      </c>
      <c r="V104" s="59">
        <f t="shared" si="22"/>
      </c>
      <c r="W104" s="58">
        <f t="shared" si="23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20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1"/>
      </c>
      <c r="V105" s="59">
        <f t="shared" si="22"/>
      </c>
      <c r="W105" s="58">
        <f t="shared" si="23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20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1"/>
      </c>
      <c r="V106" s="59">
        <f t="shared" si="22"/>
      </c>
      <c r="W106" s="58">
        <f t="shared" si="23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20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1"/>
      </c>
      <c r="V107" s="59">
        <f t="shared" si="22"/>
      </c>
      <c r="W107" s="58">
        <f t="shared" si="23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20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1"/>
      </c>
      <c r="V108" s="59">
        <f t="shared" si="22"/>
      </c>
      <c r="W108" s="58">
        <f t="shared" si="23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20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1"/>
      </c>
      <c r="V109" s="59">
        <f t="shared" si="22"/>
      </c>
      <c r="W109" s="58">
        <f t="shared" si="23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20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4" ref="S110:S173">IF(ISBLANK(R110),(IF(ISBLANK(Q110),"",Q110)),(IF(ISBLANK(R110),"",R110)))</f>
      </c>
      <c r="T110" s="59"/>
      <c r="U110" s="59">
        <f t="shared" si="21"/>
      </c>
      <c r="V110" s="59">
        <f t="shared" si="22"/>
      </c>
      <c r="W110" s="58">
        <f t="shared" si="23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20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4"/>
      </c>
      <c r="T111" s="59"/>
      <c r="U111" s="59">
        <f t="shared" si="21"/>
      </c>
      <c r="V111" s="59">
        <f t="shared" si="22"/>
      </c>
      <c r="W111" s="58">
        <f t="shared" si="23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20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4"/>
      </c>
      <c r="T112" s="58"/>
      <c r="U112" s="59">
        <f t="shared" si="21"/>
      </c>
      <c r="V112" s="59">
        <f t="shared" si="22"/>
      </c>
      <c r="W112" s="58">
        <f t="shared" si="23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20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4"/>
      </c>
      <c r="T113" s="59"/>
      <c r="U113" s="59">
        <f t="shared" si="21"/>
      </c>
      <c r="V113" s="59">
        <f t="shared" si="22"/>
      </c>
      <c r="W113" s="58">
        <f t="shared" si="23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20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4"/>
      </c>
      <c r="T114" s="59"/>
      <c r="U114" s="59">
        <f t="shared" si="21"/>
      </c>
      <c r="V114" s="59">
        <f t="shared" si="22"/>
      </c>
      <c r="W114" s="58">
        <f t="shared" si="23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20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4"/>
      </c>
      <c r="T115" s="59"/>
      <c r="U115" s="59">
        <f t="shared" si="21"/>
      </c>
      <c r="V115" s="59">
        <f t="shared" si="22"/>
      </c>
      <c r="W115" s="58">
        <f t="shared" si="23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20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4"/>
      </c>
      <c r="T116" s="59"/>
      <c r="U116" s="59">
        <f t="shared" si="21"/>
      </c>
      <c r="V116" s="59">
        <f t="shared" si="22"/>
      </c>
      <c r="W116" s="58">
        <f t="shared" si="23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20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4"/>
      </c>
      <c r="T117" s="59"/>
      <c r="U117" s="59">
        <f t="shared" si="21"/>
      </c>
      <c r="V117" s="59">
        <f t="shared" si="22"/>
      </c>
      <c r="W117" s="58">
        <f t="shared" si="23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20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4"/>
      </c>
      <c r="T118" s="59"/>
      <c r="U118" s="59">
        <f t="shared" si="21"/>
      </c>
      <c r="V118" s="59">
        <f t="shared" si="22"/>
      </c>
      <c r="W118" s="58">
        <f t="shared" si="23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20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4"/>
      </c>
      <c r="T119" s="59"/>
      <c r="U119" s="59">
        <f t="shared" si="21"/>
      </c>
      <c r="V119" s="59">
        <f t="shared" si="22"/>
      </c>
      <c r="W119" s="58">
        <f t="shared" si="23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20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4"/>
      </c>
      <c r="T120" s="59"/>
      <c r="U120" s="59">
        <f t="shared" si="21"/>
      </c>
      <c r="V120" s="59">
        <f t="shared" si="22"/>
      </c>
      <c r="W120" s="58">
        <f t="shared" si="23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20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4"/>
      </c>
      <c r="T121" s="59"/>
      <c r="U121" s="59">
        <f t="shared" si="21"/>
      </c>
      <c r="V121" s="59">
        <f t="shared" si="22"/>
      </c>
      <c r="W121" s="58">
        <f t="shared" si="23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20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4"/>
      </c>
      <c r="T122" s="59"/>
      <c r="U122" s="59">
        <f t="shared" si="21"/>
      </c>
      <c r="V122" s="59">
        <f t="shared" si="22"/>
      </c>
      <c r="W122" s="58">
        <f t="shared" si="23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20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4"/>
      </c>
      <c r="T123" s="59"/>
      <c r="U123" s="59">
        <f t="shared" si="21"/>
      </c>
      <c r="V123" s="59">
        <f t="shared" si="22"/>
      </c>
      <c r="W123" s="58">
        <f t="shared" si="23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20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4"/>
      </c>
      <c r="T124" s="59"/>
      <c r="U124" s="59">
        <f t="shared" si="21"/>
      </c>
      <c r="V124" s="59">
        <f t="shared" si="22"/>
      </c>
      <c r="W124" s="58">
        <f t="shared" si="23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20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4"/>
      </c>
      <c r="T125" s="59"/>
      <c r="U125" s="59">
        <f t="shared" si="21"/>
      </c>
      <c r="V125" s="59">
        <f t="shared" si="22"/>
      </c>
      <c r="W125" s="58">
        <f t="shared" si="23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20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4"/>
      </c>
      <c r="T126" s="59"/>
      <c r="U126" s="59">
        <f t="shared" si="21"/>
      </c>
      <c r="V126" s="59">
        <f t="shared" si="22"/>
      </c>
      <c r="W126" s="58">
        <f t="shared" si="23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20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4"/>
      </c>
      <c r="T127" s="59"/>
      <c r="U127" s="59">
        <f t="shared" si="21"/>
      </c>
      <c r="V127" s="59">
        <f t="shared" si="22"/>
      </c>
      <c r="W127" s="58">
        <f t="shared" si="23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20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4"/>
      </c>
      <c r="T128" s="59"/>
      <c r="U128" s="59">
        <f t="shared" si="21"/>
      </c>
      <c r="V128" s="59">
        <f t="shared" si="22"/>
      </c>
      <c r="W128" s="58">
        <f t="shared" si="23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20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4"/>
      </c>
      <c r="T129" s="59"/>
      <c r="U129" s="59">
        <f t="shared" si="21"/>
      </c>
      <c r="V129" s="59">
        <f t="shared" si="22"/>
      </c>
      <c r="W129" s="58">
        <f t="shared" si="23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20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4"/>
      </c>
      <c r="T130" s="59"/>
      <c r="U130" s="59">
        <f t="shared" si="21"/>
      </c>
      <c r="V130" s="59">
        <f t="shared" si="22"/>
      </c>
      <c r="W130" s="58">
        <f t="shared" si="23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5" ref="D131:D185">A131&amp;"/"&amp;B131</f>
        <v>/</v>
      </c>
      <c r="E131" s="61"/>
      <c r="F131" s="59"/>
      <c r="G131" s="55"/>
      <c r="H131" s="55"/>
      <c r="I131" s="55">
        <f aca="true" t="shared" si="26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4"/>
      </c>
      <c r="T131" s="59"/>
      <c r="U131" s="59">
        <f t="shared" si="21"/>
      </c>
      <c r="V131" s="59">
        <f t="shared" si="22"/>
      </c>
      <c r="W131" s="58">
        <f t="shared" si="23"/>
      </c>
      <c r="X131" s="58"/>
      <c r="Y131" s="58"/>
      <c r="Z131" s="58">
        <f aca="true" t="shared" si="27" ref="Z131:Z185">IF(ISBLANK(Y131),(IF(ISBLANK(X131),"",X131)),(IF(ISBLANK(Y131),"",Y131)))</f>
      </c>
      <c r="AA131" s="63">
        <f aca="true" t="shared" si="28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5"/>
        <v>/</v>
      </c>
      <c r="E132" s="61"/>
      <c r="F132" s="59"/>
      <c r="G132" s="55"/>
      <c r="H132" s="55"/>
      <c r="I132" s="55">
        <f t="shared" si="26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4"/>
      </c>
      <c r="T132" s="59"/>
      <c r="U132" s="59">
        <f t="shared" si="21"/>
      </c>
      <c r="V132" s="59">
        <f t="shared" si="22"/>
      </c>
      <c r="W132" s="58">
        <f t="shared" si="23"/>
      </c>
      <c r="X132" s="58"/>
      <c r="Y132" s="58"/>
      <c r="Z132" s="58">
        <f t="shared" si="27"/>
      </c>
      <c r="AA132" s="63">
        <f t="shared" si="28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5"/>
        <v>/</v>
      </c>
      <c r="E133" s="61"/>
      <c r="F133" s="59"/>
      <c r="G133" s="55"/>
      <c r="H133" s="55"/>
      <c r="I133" s="55">
        <f t="shared" si="26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4"/>
      </c>
      <c r="T133" s="59"/>
      <c r="U133" s="59">
        <f t="shared" si="21"/>
      </c>
      <c r="V133" s="59">
        <f t="shared" si="22"/>
      </c>
      <c r="W133" s="58">
        <f t="shared" si="23"/>
      </c>
      <c r="X133" s="58"/>
      <c r="Y133" s="58"/>
      <c r="Z133" s="58">
        <f t="shared" si="27"/>
      </c>
      <c r="AA133" s="63">
        <f t="shared" si="28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5"/>
        <v>/</v>
      </c>
      <c r="E134" s="61"/>
      <c r="F134" s="59"/>
      <c r="G134" s="55"/>
      <c r="H134" s="55"/>
      <c r="I134" s="55">
        <f t="shared" si="26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4"/>
      </c>
      <c r="T134" s="59"/>
      <c r="U134" s="59">
        <f t="shared" si="21"/>
      </c>
      <c r="V134" s="59">
        <f t="shared" si="22"/>
      </c>
      <c r="W134" s="58">
        <f t="shared" si="23"/>
      </c>
      <c r="X134" s="58"/>
      <c r="Y134" s="58"/>
      <c r="Z134" s="58">
        <f t="shared" si="27"/>
      </c>
      <c r="AA134" s="63">
        <f t="shared" si="28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5"/>
        <v>/</v>
      </c>
      <c r="E135" s="61"/>
      <c r="F135" s="61"/>
      <c r="G135" s="55"/>
      <c r="H135" s="55"/>
      <c r="I135" s="55">
        <f t="shared" si="26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4"/>
      </c>
      <c r="T135" s="59"/>
      <c r="U135" s="59">
        <f t="shared" si="21"/>
      </c>
      <c r="V135" s="59">
        <f t="shared" si="22"/>
      </c>
      <c r="W135" s="58">
        <f t="shared" si="23"/>
      </c>
      <c r="X135" s="58"/>
      <c r="Y135" s="58"/>
      <c r="Z135" s="58">
        <f t="shared" si="27"/>
      </c>
      <c r="AA135" s="63">
        <f t="shared" si="28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5"/>
        <v>/</v>
      </c>
      <c r="E136" s="61"/>
      <c r="F136" s="59"/>
      <c r="G136" s="55"/>
      <c r="H136" s="55"/>
      <c r="I136" s="55">
        <f t="shared" si="26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4"/>
      </c>
      <c r="T136" s="59"/>
      <c r="U136" s="59">
        <f t="shared" si="21"/>
      </c>
      <c r="V136" s="59">
        <f t="shared" si="22"/>
      </c>
      <c r="W136" s="58">
        <f t="shared" si="23"/>
      </c>
      <c r="X136" s="58"/>
      <c r="Y136" s="58"/>
      <c r="Z136" s="58">
        <f t="shared" si="27"/>
      </c>
      <c r="AA136" s="63">
        <f t="shared" si="28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5"/>
        <v>/</v>
      </c>
      <c r="E137" s="61"/>
      <c r="F137" s="59"/>
      <c r="G137" s="55"/>
      <c r="H137" s="55"/>
      <c r="I137" s="55">
        <f t="shared" si="26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4"/>
      </c>
      <c r="T137" s="59"/>
      <c r="U137" s="59">
        <f t="shared" si="21"/>
      </c>
      <c r="V137" s="59">
        <f t="shared" si="22"/>
      </c>
      <c r="W137" s="58">
        <f t="shared" si="23"/>
      </c>
      <c r="X137" s="58"/>
      <c r="Y137" s="58"/>
      <c r="Z137" s="58">
        <f t="shared" si="27"/>
      </c>
      <c r="AA137" s="63">
        <f t="shared" si="28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5"/>
        <v>/</v>
      </c>
      <c r="E138" s="61"/>
      <c r="F138" s="59"/>
      <c r="G138" s="55"/>
      <c r="H138" s="55"/>
      <c r="I138" s="55">
        <f t="shared" si="26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4"/>
      </c>
      <c r="T138" s="59"/>
      <c r="U138" s="59">
        <f t="shared" si="21"/>
      </c>
      <c r="V138" s="59">
        <f t="shared" si="22"/>
      </c>
      <c r="W138" s="58">
        <f t="shared" si="23"/>
      </c>
      <c r="X138" s="58"/>
      <c r="Y138" s="58"/>
      <c r="Z138" s="58">
        <f t="shared" si="27"/>
      </c>
      <c r="AA138" s="63">
        <f t="shared" si="28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5"/>
        <v>/</v>
      </c>
      <c r="E139" s="61"/>
      <c r="F139" s="59"/>
      <c r="G139" s="55"/>
      <c r="H139" s="55"/>
      <c r="I139" s="55">
        <f t="shared" si="26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4"/>
      </c>
      <c r="T139" s="59"/>
      <c r="U139" s="59">
        <f t="shared" si="21"/>
      </c>
      <c r="V139" s="59">
        <f t="shared" si="22"/>
      </c>
      <c r="W139" s="58">
        <f t="shared" si="23"/>
      </c>
      <c r="X139" s="58"/>
      <c r="Y139" s="58"/>
      <c r="Z139" s="58">
        <f t="shared" si="27"/>
      </c>
      <c r="AA139" s="63">
        <f t="shared" si="28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5"/>
        <v>/</v>
      </c>
      <c r="E140" s="61"/>
      <c r="F140" s="59"/>
      <c r="G140" s="55"/>
      <c r="H140" s="55"/>
      <c r="I140" s="55">
        <f t="shared" si="26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4"/>
      </c>
      <c r="T140" s="59"/>
      <c r="U140" s="59">
        <f t="shared" si="21"/>
      </c>
      <c r="V140" s="59">
        <f t="shared" si="22"/>
      </c>
      <c r="W140" s="58">
        <f t="shared" si="23"/>
      </c>
      <c r="X140" s="58"/>
      <c r="Y140" s="58"/>
      <c r="Z140" s="58">
        <f t="shared" si="27"/>
      </c>
      <c r="AA140" s="63">
        <f t="shared" si="28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5"/>
        <v>/</v>
      </c>
      <c r="E141" s="61"/>
      <c r="F141" s="59"/>
      <c r="G141" s="55"/>
      <c r="H141" s="55"/>
      <c r="I141" s="55">
        <f t="shared" si="26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4"/>
      </c>
      <c r="T141" s="59"/>
      <c r="U141" s="59">
        <f t="shared" si="21"/>
      </c>
      <c r="V141" s="59">
        <f t="shared" si="22"/>
      </c>
      <c r="W141" s="58">
        <f t="shared" si="23"/>
      </c>
      <c r="X141" s="58"/>
      <c r="Y141" s="58"/>
      <c r="Z141" s="58">
        <f t="shared" si="27"/>
      </c>
      <c r="AA141" s="63">
        <f t="shared" si="28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5"/>
        <v>/</v>
      </c>
      <c r="E142" s="61"/>
      <c r="F142" s="59"/>
      <c r="G142" s="55"/>
      <c r="H142" s="55"/>
      <c r="I142" s="55">
        <f t="shared" si="26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4"/>
      </c>
      <c r="T142" s="59"/>
      <c r="U142" s="59">
        <f t="shared" si="21"/>
      </c>
      <c r="V142" s="59">
        <f t="shared" si="22"/>
      </c>
      <c r="W142" s="58">
        <f t="shared" si="23"/>
      </c>
      <c r="X142" s="58"/>
      <c r="Y142" s="58"/>
      <c r="Z142" s="58">
        <f t="shared" si="27"/>
      </c>
      <c r="AA142" s="63">
        <f t="shared" si="28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5"/>
        <v>/</v>
      </c>
      <c r="E143" s="61"/>
      <c r="F143" s="59"/>
      <c r="G143" s="55"/>
      <c r="H143" s="55"/>
      <c r="I143" s="55">
        <f t="shared" si="26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4"/>
      </c>
      <c r="T143" s="59"/>
      <c r="U143" s="59">
        <f t="shared" si="21"/>
      </c>
      <c r="V143" s="59">
        <f t="shared" si="22"/>
      </c>
      <c r="W143" s="58">
        <f t="shared" si="23"/>
      </c>
      <c r="X143" s="58"/>
      <c r="Y143" s="58"/>
      <c r="Z143" s="58">
        <f t="shared" si="27"/>
      </c>
      <c r="AA143" s="63">
        <f t="shared" si="28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5"/>
        <v>/</v>
      </c>
      <c r="E144" s="61"/>
      <c r="F144" s="59"/>
      <c r="G144" s="55"/>
      <c r="H144" s="55"/>
      <c r="I144" s="55">
        <f t="shared" si="26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4"/>
      </c>
      <c r="T144" s="59"/>
      <c r="U144" s="59">
        <f t="shared" si="21"/>
      </c>
      <c r="V144" s="59">
        <f t="shared" si="22"/>
      </c>
      <c r="W144" s="58">
        <f t="shared" si="23"/>
      </c>
      <c r="X144" s="58"/>
      <c r="Y144" s="58"/>
      <c r="Z144" s="58">
        <f t="shared" si="27"/>
      </c>
      <c r="AA144" s="63">
        <f t="shared" si="28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5"/>
        <v>/</v>
      </c>
      <c r="E145" s="61"/>
      <c r="F145" s="59"/>
      <c r="G145" s="55"/>
      <c r="H145" s="55"/>
      <c r="I145" s="55">
        <f t="shared" si="26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4"/>
      </c>
      <c r="T145" s="59"/>
      <c r="U145" s="59">
        <f t="shared" si="21"/>
      </c>
      <c r="V145" s="59">
        <f t="shared" si="22"/>
      </c>
      <c r="W145" s="58">
        <f t="shared" si="23"/>
      </c>
      <c r="X145" s="58"/>
      <c r="Y145" s="58"/>
      <c r="Z145" s="58">
        <f t="shared" si="27"/>
      </c>
      <c r="AA145" s="63">
        <f t="shared" si="28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5"/>
        <v>/</v>
      </c>
      <c r="E146" s="61"/>
      <c r="F146" s="59"/>
      <c r="G146" s="55"/>
      <c r="H146" s="55"/>
      <c r="I146" s="55">
        <f t="shared" si="26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4"/>
      </c>
      <c r="T146" s="59"/>
      <c r="U146" s="59">
        <f t="shared" si="21"/>
      </c>
      <c r="V146" s="59">
        <f t="shared" si="22"/>
      </c>
      <c r="W146" s="58">
        <f t="shared" si="23"/>
      </c>
      <c r="X146" s="58"/>
      <c r="Y146" s="58"/>
      <c r="Z146" s="58">
        <f t="shared" si="27"/>
      </c>
      <c r="AA146" s="63">
        <f t="shared" si="28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5"/>
        <v>/</v>
      </c>
      <c r="E147" s="61"/>
      <c r="F147" s="59"/>
      <c r="G147" s="55"/>
      <c r="H147" s="55"/>
      <c r="I147" s="55">
        <f t="shared" si="26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4"/>
      </c>
      <c r="T147" s="59"/>
      <c r="U147" s="59">
        <f t="shared" si="21"/>
      </c>
      <c r="V147" s="59">
        <f t="shared" si="22"/>
      </c>
      <c r="W147" s="58">
        <f t="shared" si="23"/>
      </c>
      <c r="X147" s="58"/>
      <c r="Y147" s="58"/>
      <c r="Z147" s="58">
        <f t="shared" si="27"/>
      </c>
      <c r="AA147" s="63">
        <f t="shared" si="28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5"/>
        <v>/</v>
      </c>
      <c r="E148" s="61"/>
      <c r="F148" s="59"/>
      <c r="G148" s="55"/>
      <c r="H148" s="55"/>
      <c r="I148" s="55">
        <f t="shared" si="26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4"/>
      </c>
      <c r="T148" s="59"/>
      <c r="U148" s="59">
        <f t="shared" si="21"/>
      </c>
      <c r="V148" s="59">
        <f t="shared" si="22"/>
      </c>
      <c r="W148" s="58">
        <f t="shared" si="23"/>
      </c>
      <c r="X148" s="58"/>
      <c r="Y148" s="58"/>
      <c r="Z148" s="58">
        <f t="shared" si="27"/>
      </c>
      <c r="AA148" s="63">
        <f t="shared" si="28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5"/>
        <v>/</v>
      </c>
      <c r="E149" s="61"/>
      <c r="F149" s="59"/>
      <c r="G149" s="55"/>
      <c r="H149" s="55"/>
      <c r="I149" s="55">
        <f t="shared" si="26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4"/>
      </c>
      <c r="T149" s="59"/>
      <c r="U149" s="59">
        <f t="shared" si="21"/>
      </c>
      <c r="V149" s="59">
        <f t="shared" si="22"/>
      </c>
      <c r="W149" s="58">
        <f t="shared" si="23"/>
      </c>
      <c r="X149" s="58"/>
      <c r="Y149" s="58"/>
      <c r="Z149" s="58">
        <f t="shared" si="27"/>
      </c>
      <c r="AA149" s="63">
        <f t="shared" si="28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5"/>
        <v>/</v>
      </c>
      <c r="E150" s="61"/>
      <c r="F150" s="59"/>
      <c r="G150" s="55"/>
      <c r="H150" s="55"/>
      <c r="I150" s="55">
        <f t="shared" si="26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4"/>
      </c>
      <c r="T150" s="59"/>
      <c r="U150" s="59">
        <f t="shared" si="21"/>
      </c>
      <c r="V150" s="59">
        <f t="shared" si="22"/>
      </c>
      <c r="W150" s="58">
        <f t="shared" si="23"/>
      </c>
      <c r="X150" s="58"/>
      <c r="Y150" s="58"/>
      <c r="Z150" s="58">
        <f t="shared" si="27"/>
      </c>
      <c r="AA150" s="63">
        <f t="shared" si="28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5"/>
        <v>/</v>
      </c>
      <c r="E151" s="61"/>
      <c r="F151" s="59"/>
      <c r="G151" s="55"/>
      <c r="H151" s="55"/>
      <c r="I151" s="55">
        <f t="shared" si="26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4"/>
      </c>
      <c r="T151" s="59"/>
      <c r="U151" s="59">
        <f t="shared" si="21"/>
      </c>
      <c r="V151" s="59">
        <f t="shared" si="22"/>
      </c>
      <c r="W151" s="58">
        <f t="shared" si="23"/>
      </c>
      <c r="X151" s="58"/>
      <c r="Y151" s="58"/>
      <c r="Z151" s="58">
        <f t="shared" si="27"/>
      </c>
      <c r="AA151" s="63">
        <f t="shared" si="28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5"/>
        <v>/</v>
      </c>
      <c r="E152" s="61"/>
      <c r="F152" s="59"/>
      <c r="G152" s="55"/>
      <c r="H152" s="55"/>
      <c r="I152" s="55">
        <f t="shared" si="26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4"/>
      </c>
      <c r="T152" s="59"/>
      <c r="U152" s="59">
        <f t="shared" si="21"/>
      </c>
      <c r="V152" s="59">
        <f t="shared" si="22"/>
      </c>
      <c r="W152" s="58">
        <f t="shared" si="23"/>
      </c>
      <c r="X152" s="58"/>
      <c r="Y152" s="58"/>
      <c r="Z152" s="58">
        <f t="shared" si="27"/>
      </c>
      <c r="AA152" s="63">
        <f t="shared" si="28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5"/>
        <v>/</v>
      </c>
      <c r="E153" s="61"/>
      <c r="F153" s="59"/>
      <c r="G153" s="55"/>
      <c r="H153" s="55"/>
      <c r="I153" s="55">
        <f t="shared" si="26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4"/>
      </c>
      <c r="T153" s="59"/>
      <c r="U153" s="59">
        <f t="shared" si="21"/>
      </c>
      <c r="V153" s="59">
        <f t="shared" si="22"/>
      </c>
      <c r="W153" s="58">
        <f t="shared" si="23"/>
      </c>
      <c r="X153" s="58"/>
      <c r="Y153" s="58"/>
      <c r="Z153" s="58">
        <f t="shared" si="27"/>
      </c>
      <c r="AA153" s="63">
        <f t="shared" si="28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5"/>
        <v>/</v>
      </c>
      <c r="E154" s="61"/>
      <c r="F154" s="59"/>
      <c r="G154" s="55"/>
      <c r="H154" s="55"/>
      <c r="I154" s="55">
        <f t="shared" si="26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4"/>
      </c>
      <c r="T154" s="59"/>
      <c r="U154" s="59">
        <f t="shared" si="21"/>
      </c>
      <c r="V154" s="59">
        <f t="shared" si="22"/>
      </c>
      <c r="W154" s="58">
        <f t="shared" si="23"/>
      </c>
      <c r="X154" s="58"/>
      <c r="Y154" s="58"/>
      <c r="Z154" s="58">
        <f t="shared" si="27"/>
      </c>
      <c r="AA154" s="63">
        <f t="shared" si="28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5"/>
        <v>/</v>
      </c>
      <c r="E155" s="61"/>
      <c r="F155" s="59"/>
      <c r="G155" s="55"/>
      <c r="H155" s="55"/>
      <c r="I155" s="55">
        <f t="shared" si="26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4"/>
      </c>
      <c r="T155" s="59"/>
      <c r="U155" s="59">
        <f t="shared" si="21"/>
      </c>
      <c r="V155" s="59">
        <f t="shared" si="22"/>
      </c>
      <c r="W155" s="58">
        <f t="shared" si="23"/>
      </c>
      <c r="X155" s="58"/>
      <c r="Y155" s="58"/>
      <c r="Z155" s="58">
        <f t="shared" si="27"/>
      </c>
      <c r="AA155" s="63">
        <f t="shared" si="28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5"/>
        <v>/</v>
      </c>
      <c r="E156" s="61"/>
      <c r="F156" s="59"/>
      <c r="G156" s="55"/>
      <c r="H156" s="55"/>
      <c r="I156" s="55">
        <f t="shared" si="26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4"/>
      </c>
      <c r="T156" s="59"/>
      <c r="U156" s="59">
        <f t="shared" si="21"/>
      </c>
      <c r="V156" s="59">
        <f t="shared" si="22"/>
      </c>
      <c r="W156" s="58">
        <f t="shared" si="23"/>
      </c>
      <c r="X156" s="58"/>
      <c r="Y156" s="58"/>
      <c r="Z156" s="58">
        <f t="shared" si="27"/>
      </c>
      <c r="AA156" s="63">
        <f t="shared" si="28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5"/>
        <v>/</v>
      </c>
      <c r="E157" s="61"/>
      <c r="F157" s="59"/>
      <c r="G157" s="55"/>
      <c r="H157" s="55"/>
      <c r="I157" s="55">
        <f t="shared" si="26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4"/>
      </c>
      <c r="T157" s="59"/>
      <c r="U157" s="59">
        <f t="shared" si="21"/>
      </c>
      <c r="V157" s="59">
        <f t="shared" si="22"/>
      </c>
      <c r="W157" s="58">
        <f t="shared" si="23"/>
      </c>
      <c r="X157" s="58"/>
      <c r="Y157" s="58"/>
      <c r="Z157" s="58">
        <f t="shared" si="27"/>
      </c>
      <c r="AA157" s="63">
        <f t="shared" si="28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5"/>
        <v>/</v>
      </c>
      <c r="E158" s="61"/>
      <c r="F158" s="59"/>
      <c r="G158" s="55"/>
      <c r="H158" s="55"/>
      <c r="I158" s="55">
        <f t="shared" si="26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4"/>
      </c>
      <c r="T158" s="59"/>
      <c r="U158" s="59">
        <f t="shared" si="21"/>
      </c>
      <c r="V158" s="59">
        <f t="shared" si="22"/>
      </c>
      <c r="W158" s="58">
        <f t="shared" si="23"/>
      </c>
      <c r="X158" s="58"/>
      <c r="Y158" s="58"/>
      <c r="Z158" s="58">
        <f t="shared" si="27"/>
      </c>
      <c r="AA158" s="63">
        <f t="shared" si="28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5"/>
        <v>/</v>
      </c>
      <c r="E159" s="61"/>
      <c r="F159" s="59"/>
      <c r="G159" s="55"/>
      <c r="H159" s="55"/>
      <c r="I159" s="55">
        <f t="shared" si="26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4"/>
      </c>
      <c r="T159" s="59"/>
      <c r="U159" s="59">
        <f t="shared" si="21"/>
      </c>
      <c r="V159" s="59">
        <f t="shared" si="22"/>
      </c>
      <c r="W159" s="58">
        <f t="shared" si="23"/>
      </c>
      <c r="X159" s="58"/>
      <c r="Y159" s="58"/>
      <c r="Z159" s="58">
        <f t="shared" si="27"/>
      </c>
      <c r="AA159" s="63">
        <f t="shared" si="28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5"/>
        <v>/</v>
      </c>
      <c r="E160" s="61"/>
      <c r="F160" s="59"/>
      <c r="G160" s="55"/>
      <c r="H160" s="55"/>
      <c r="I160" s="55">
        <f t="shared" si="26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4"/>
      </c>
      <c r="T160" s="59"/>
      <c r="U160" s="59">
        <f aca="true" t="shared" si="29" ref="U160:U223">IF(AND(ISBLANK(E160),ISBLANK(F160),ISBLANK(J160),ISBLANK(K160),ISBLANK(L160)),"",E160+F160+J160+K160+L160)</f>
      </c>
      <c r="V160" s="59">
        <f aca="true" t="shared" si="30" ref="V160:V185">IF(AND(ISBLANK(M160),ISBLANK(N160),ISBLANK(O160),ISBLANK(P160),ISBLANK(T160)),"",M160+N160+O160+P160+T160)</f>
      </c>
      <c r="W160" s="58">
        <f aca="true" t="shared" si="31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7"/>
      </c>
      <c r="AA160" s="63">
        <f t="shared" si="28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5"/>
        <v>/</v>
      </c>
      <c r="E161" s="61"/>
      <c r="F161" s="59"/>
      <c r="G161" s="55"/>
      <c r="H161" s="55"/>
      <c r="I161" s="55">
        <f t="shared" si="26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4"/>
      </c>
      <c r="T161" s="59"/>
      <c r="U161" s="59">
        <f t="shared" si="29"/>
      </c>
      <c r="V161" s="59">
        <f t="shared" si="30"/>
      </c>
      <c r="W161" s="58">
        <f t="shared" si="31"/>
      </c>
      <c r="X161" s="58"/>
      <c r="Y161" s="58"/>
      <c r="Z161" s="58">
        <f t="shared" si="27"/>
      </c>
      <c r="AA161" s="63">
        <f t="shared" si="28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5"/>
        <v>/</v>
      </c>
      <c r="E162" s="61"/>
      <c r="F162" s="59"/>
      <c r="G162" s="55"/>
      <c r="H162" s="55"/>
      <c r="I162" s="55">
        <f t="shared" si="26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4"/>
      </c>
      <c r="T162" s="59"/>
      <c r="U162" s="59">
        <f t="shared" si="29"/>
      </c>
      <c r="V162" s="59">
        <f t="shared" si="30"/>
      </c>
      <c r="W162" s="58">
        <f t="shared" si="31"/>
      </c>
      <c r="X162" s="58"/>
      <c r="Y162" s="58"/>
      <c r="Z162" s="58">
        <f t="shared" si="27"/>
      </c>
      <c r="AA162" s="63">
        <f t="shared" si="28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5"/>
        <v>/</v>
      </c>
      <c r="E163" s="61"/>
      <c r="F163" s="59"/>
      <c r="G163" s="55"/>
      <c r="H163" s="55"/>
      <c r="I163" s="55">
        <f t="shared" si="26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4"/>
      </c>
      <c r="T163" s="59"/>
      <c r="U163" s="59">
        <f t="shared" si="29"/>
      </c>
      <c r="V163" s="59">
        <f t="shared" si="30"/>
      </c>
      <c r="W163" s="58">
        <f t="shared" si="31"/>
      </c>
      <c r="X163" s="58"/>
      <c r="Y163" s="58"/>
      <c r="Z163" s="58">
        <f t="shared" si="27"/>
      </c>
      <c r="AA163" s="63">
        <f t="shared" si="28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5"/>
        <v>/</v>
      </c>
      <c r="E164" s="61"/>
      <c r="F164" s="59"/>
      <c r="G164" s="55"/>
      <c r="H164" s="55"/>
      <c r="I164" s="55">
        <f t="shared" si="26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4"/>
      </c>
      <c r="T164" s="59"/>
      <c r="U164" s="59">
        <f t="shared" si="29"/>
      </c>
      <c r="V164" s="59">
        <f t="shared" si="30"/>
      </c>
      <c r="W164" s="58">
        <f t="shared" si="31"/>
      </c>
      <c r="X164" s="58"/>
      <c r="Y164" s="58"/>
      <c r="Z164" s="58">
        <f t="shared" si="27"/>
      </c>
      <c r="AA164" s="63">
        <f t="shared" si="28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5"/>
        <v>/</v>
      </c>
      <c r="E165" s="61"/>
      <c r="F165" s="59"/>
      <c r="G165" s="55"/>
      <c r="H165" s="55"/>
      <c r="I165" s="55">
        <f t="shared" si="26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4"/>
      </c>
      <c r="T165" s="59"/>
      <c r="U165" s="59">
        <f t="shared" si="29"/>
      </c>
      <c r="V165" s="59">
        <f t="shared" si="30"/>
      </c>
      <c r="W165" s="58">
        <f t="shared" si="31"/>
      </c>
      <c r="X165" s="58"/>
      <c r="Y165" s="58"/>
      <c r="Z165" s="58">
        <f t="shared" si="27"/>
      </c>
      <c r="AA165" s="63">
        <f t="shared" si="28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5"/>
        <v>/</v>
      </c>
      <c r="E166" s="61"/>
      <c r="F166" s="59"/>
      <c r="G166" s="55"/>
      <c r="H166" s="55"/>
      <c r="I166" s="55">
        <f t="shared" si="26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4"/>
      </c>
      <c r="T166" s="59"/>
      <c r="U166" s="59">
        <f t="shared" si="29"/>
      </c>
      <c r="V166" s="59">
        <f t="shared" si="30"/>
      </c>
      <c r="W166" s="58">
        <f t="shared" si="31"/>
      </c>
      <c r="X166" s="58"/>
      <c r="Y166" s="58"/>
      <c r="Z166" s="58">
        <f t="shared" si="27"/>
      </c>
      <c r="AA166" s="63">
        <f t="shared" si="28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5"/>
        <v>/</v>
      </c>
      <c r="E167" s="61"/>
      <c r="F167" s="59"/>
      <c r="G167" s="55"/>
      <c r="H167" s="55"/>
      <c r="I167" s="55">
        <f t="shared" si="26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4"/>
      </c>
      <c r="T167" s="59"/>
      <c r="U167" s="59">
        <f t="shared" si="29"/>
      </c>
      <c r="V167" s="59">
        <f t="shared" si="30"/>
      </c>
      <c r="W167" s="58">
        <f t="shared" si="31"/>
      </c>
      <c r="X167" s="58"/>
      <c r="Y167" s="58"/>
      <c r="Z167" s="58">
        <f t="shared" si="27"/>
      </c>
      <c r="AA167" s="63">
        <f t="shared" si="28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5"/>
        <v>/</v>
      </c>
      <c r="E168" s="61"/>
      <c r="F168" s="59"/>
      <c r="G168" s="55"/>
      <c r="H168" s="55"/>
      <c r="I168" s="55">
        <f t="shared" si="26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4"/>
      </c>
      <c r="T168" s="59"/>
      <c r="U168" s="59">
        <f t="shared" si="29"/>
      </c>
      <c r="V168" s="59">
        <f t="shared" si="30"/>
      </c>
      <c r="W168" s="58">
        <f t="shared" si="31"/>
      </c>
      <c r="X168" s="58"/>
      <c r="Y168" s="58"/>
      <c r="Z168" s="58">
        <f t="shared" si="27"/>
      </c>
      <c r="AA168" s="63">
        <f t="shared" si="28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5"/>
        <v>/</v>
      </c>
      <c r="E169" s="61"/>
      <c r="F169" s="59"/>
      <c r="G169" s="55"/>
      <c r="H169" s="55"/>
      <c r="I169" s="55">
        <f t="shared" si="26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4"/>
      </c>
      <c r="T169" s="59"/>
      <c r="U169" s="59">
        <f t="shared" si="29"/>
      </c>
      <c r="V169" s="59">
        <f t="shared" si="30"/>
      </c>
      <c r="W169" s="58">
        <f t="shared" si="31"/>
      </c>
      <c r="X169" s="58"/>
      <c r="Y169" s="58"/>
      <c r="Z169" s="58">
        <f t="shared" si="27"/>
      </c>
      <c r="AA169" s="63">
        <f t="shared" si="28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5"/>
        <v>/</v>
      </c>
      <c r="E170" s="61"/>
      <c r="F170" s="59"/>
      <c r="G170" s="55"/>
      <c r="H170" s="55"/>
      <c r="I170" s="55">
        <f t="shared" si="26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4"/>
      </c>
      <c r="T170" s="59"/>
      <c r="U170" s="59">
        <f t="shared" si="29"/>
      </c>
      <c r="V170" s="59">
        <f t="shared" si="30"/>
      </c>
      <c r="W170" s="58">
        <f t="shared" si="31"/>
      </c>
      <c r="X170" s="58"/>
      <c r="Y170" s="58"/>
      <c r="Z170" s="58">
        <f t="shared" si="27"/>
      </c>
      <c r="AA170" s="63">
        <f t="shared" si="28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5"/>
        <v>/</v>
      </c>
      <c r="E171" s="61"/>
      <c r="F171" s="59"/>
      <c r="G171" s="55"/>
      <c r="H171" s="55"/>
      <c r="I171" s="55">
        <f t="shared" si="26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4"/>
      </c>
      <c r="T171" s="59"/>
      <c r="U171" s="59">
        <f t="shared" si="29"/>
      </c>
      <c r="V171" s="59">
        <f t="shared" si="30"/>
      </c>
      <c r="W171" s="58">
        <f t="shared" si="31"/>
      </c>
      <c r="X171" s="58"/>
      <c r="Y171" s="58"/>
      <c r="Z171" s="58">
        <f t="shared" si="27"/>
      </c>
      <c r="AA171" s="63">
        <f t="shared" si="28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5"/>
        <v>/</v>
      </c>
      <c r="E172" s="61"/>
      <c r="F172" s="59"/>
      <c r="G172" s="55"/>
      <c r="H172" s="55"/>
      <c r="I172" s="55">
        <f t="shared" si="26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4"/>
      </c>
      <c r="T172" s="59"/>
      <c r="U172" s="59">
        <f t="shared" si="29"/>
      </c>
      <c r="V172" s="59">
        <f t="shared" si="30"/>
      </c>
      <c r="W172" s="58">
        <f t="shared" si="31"/>
      </c>
      <c r="X172" s="58"/>
      <c r="Y172" s="58"/>
      <c r="Z172" s="58">
        <f t="shared" si="27"/>
      </c>
      <c r="AA172" s="63">
        <f t="shared" si="28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5"/>
        <v>/</v>
      </c>
      <c r="E173" s="61"/>
      <c r="F173" s="59"/>
      <c r="G173" s="55"/>
      <c r="H173" s="55"/>
      <c r="I173" s="55">
        <f t="shared" si="26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4"/>
      </c>
      <c r="T173" s="59"/>
      <c r="U173" s="59">
        <f t="shared" si="29"/>
      </c>
      <c r="V173" s="59">
        <f t="shared" si="30"/>
      </c>
      <c r="W173" s="58">
        <f t="shared" si="31"/>
      </c>
      <c r="X173" s="58"/>
      <c r="Y173" s="58"/>
      <c r="Z173" s="58">
        <f t="shared" si="27"/>
      </c>
      <c r="AA173" s="63">
        <f t="shared" si="28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5"/>
        <v>/</v>
      </c>
      <c r="E174" s="61"/>
      <c r="F174" s="59"/>
      <c r="G174" s="55"/>
      <c r="H174" s="55"/>
      <c r="I174" s="55">
        <f t="shared" si="26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2" ref="S174:S185">IF(ISBLANK(R174),(IF(ISBLANK(Q174),"",Q174)),(IF(ISBLANK(R174),"",R174)))</f>
      </c>
      <c r="T174" s="59"/>
      <c r="U174" s="59">
        <f t="shared" si="29"/>
      </c>
      <c r="V174" s="59">
        <f t="shared" si="30"/>
      </c>
      <c r="W174" s="58">
        <f t="shared" si="31"/>
      </c>
      <c r="X174" s="58"/>
      <c r="Y174" s="58"/>
      <c r="Z174" s="58">
        <f t="shared" si="27"/>
      </c>
      <c r="AA174" s="63">
        <f t="shared" si="28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5"/>
        <v>/</v>
      </c>
      <c r="E175" s="61"/>
      <c r="F175" s="59"/>
      <c r="G175" s="55"/>
      <c r="H175" s="55"/>
      <c r="I175" s="55">
        <f t="shared" si="26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2"/>
      </c>
      <c r="T175" s="59"/>
      <c r="U175" s="59">
        <f t="shared" si="29"/>
      </c>
      <c r="V175" s="59">
        <f t="shared" si="30"/>
      </c>
      <c r="W175" s="58">
        <f t="shared" si="31"/>
      </c>
      <c r="X175" s="58"/>
      <c r="Y175" s="58"/>
      <c r="Z175" s="58">
        <f t="shared" si="27"/>
      </c>
      <c r="AA175" s="63">
        <f t="shared" si="28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5"/>
        <v>/</v>
      </c>
      <c r="E176" s="61"/>
      <c r="F176" s="59"/>
      <c r="G176" s="55"/>
      <c r="H176" s="55"/>
      <c r="I176" s="55">
        <f t="shared" si="26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2"/>
      </c>
      <c r="T176" s="59"/>
      <c r="U176" s="59">
        <f t="shared" si="29"/>
      </c>
      <c r="V176" s="59">
        <f t="shared" si="30"/>
      </c>
      <c r="W176" s="58">
        <f t="shared" si="31"/>
      </c>
      <c r="X176" s="58"/>
      <c r="Y176" s="58"/>
      <c r="Z176" s="58">
        <f t="shared" si="27"/>
      </c>
      <c r="AA176" s="63">
        <f t="shared" si="28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5"/>
        <v>/</v>
      </c>
      <c r="E177" s="61"/>
      <c r="F177" s="59"/>
      <c r="G177" s="55"/>
      <c r="H177" s="55"/>
      <c r="I177" s="55">
        <f t="shared" si="26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2"/>
      </c>
      <c r="T177" s="59"/>
      <c r="U177" s="59">
        <f t="shared" si="29"/>
      </c>
      <c r="V177" s="59">
        <f t="shared" si="30"/>
      </c>
      <c r="W177" s="58">
        <f t="shared" si="31"/>
      </c>
      <c r="X177" s="58"/>
      <c r="Y177" s="58"/>
      <c r="Z177" s="58">
        <f t="shared" si="27"/>
      </c>
      <c r="AA177" s="63">
        <f t="shared" si="28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5"/>
        <v>/</v>
      </c>
      <c r="E178" s="61"/>
      <c r="F178" s="61"/>
      <c r="G178" s="55"/>
      <c r="H178" s="55"/>
      <c r="I178" s="55">
        <f t="shared" si="26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2"/>
      </c>
      <c r="T178" s="59"/>
      <c r="U178" s="59">
        <f t="shared" si="29"/>
      </c>
      <c r="V178" s="59">
        <f t="shared" si="30"/>
      </c>
      <c r="W178" s="58">
        <f t="shared" si="31"/>
      </c>
      <c r="X178" s="58"/>
      <c r="Y178" s="58"/>
      <c r="Z178" s="58">
        <f t="shared" si="27"/>
      </c>
      <c r="AA178" s="63">
        <f t="shared" si="28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5"/>
        <v>/</v>
      </c>
      <c r="E179" s="61"/>
      <c r="F179" s="61"/>
      <c r="G179" s="55"/>
      <c r="H179" s="55"/>
      <c r="I179" s="55">
        <f t="shared" si="26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2"/>
      </c>
      <c r="T179" s="59"/>
      <c r="U179" s="59">
        <f t="shared" si="29"/>
      </c>
      <c r="V179" s="59">
        <f t="shared" si="30"/>
      </c>
      <c r="W179" s="58">
        <f t="shared" si="31"/>
      </c>
      <c r="X179" s="58"/>
      <c r="Y179" s="58"/>
      <c r="Z179" s="58">
        <f t="shared" si="27"/>
      </c>
      <c r="AA179" s="63">
        <f t="shared" si="28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5"/>
        <v>/</v>
      </c>
      <c r="E180" s="61"/>
      <c r="F180" s="59"/>
      <c r="G180" s="55"/>
      <c r="H180" s="59"/>
      <c r="I180" s="55">
        <f t="shared" si="26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2"/>
      </c>
      <c r="T180" s="59"/>
      <c r="U180" s="59">
        <f t="shared" si="29"/>
      </c>
      <c r="V180" s="59">
        <f t="shared" si="30"/>
      </c>
      <c r="W180" s="58">
        <f t="shared" si="31"/>
      </c>
      <c r="X180" s="58"/>
      <c r="Y180" s="58"/>
      <c r="Z180" s="58">
        <f t="shared" si="27"/>
      </c>
      <c r="AA180" s="63">
        <f t="shared" si="28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5"/>
        <v>/</v>
      </c>
      <c r="E181" s="61"/>
      <c r="F181" s="59"/>
      <c r="G181" s="55"/>
      <c r="H181" s="59"/>
      <c r="I181" s="55">
        <f t="shared" si="26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2"/>
      </c>
      <c r="T181" s="59"/>
      <c r="U181" s="59">
        <f t="shared" si="29"/>
      </c>
      <c r="V181" s="59">
        <f t="shared" si="30"/>
      </c>
      <c r="W181" s="58">
        <f t="shared" si="31"/>
      </c>
      <c r="X181" s="58"/>
      <c r="Y181" s="58"/>
      <c r="Z181" s="58">
        <f t="shared" si="27"/>
      </c>
      <c r="AA181" s="63">
        <f t="shared" si="28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5"/>
        <v>/</v>
      </c>
      <c r="E182" s="61"/>
      <c r="F182" s="59"/>
      <c r="G182" s="55"/>
      <c r="H182" s="59"/>
      <c r="I182" s="55">
        <f t="shared" si="26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2"/>
      </c>
      <c r="T182" s="59"/>
      <c r="U182" s="59">
        <f t="shared" si="29"/>
      </c>
      <c r="V182" s="59">
        <f t="shared" si="30"/>
      </c>
      <c r="W182" s="58">
        <f t="shared" si="31"/>
      </c>
      <c r="X182" s="62"/>
      <c r="Y182" s="58"/>
      <c r="Z182" s="58">
        <f t="shared" si="27"/>
      </c>
      <c r="AA182" s="63">
        <f t="shared" si="28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5"/>
        <v>/</v>
      </c>
      <c r="E183" s="61"/>
      <c r="F183" s="59"/>
      <c r="G183" s="55"/>
      <c r="H183" s="59"/>
      <c r="I183" s="55">
        <f t="shared" si="26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2"/>
      </c>
      <c r="T183" s="59"/>
      <c r="U183" s="59">
        <f t="shared" si="29"/>
      </c>
      <c r="V183" s="59">
        <f t="shared" si="30"/>
      </c>
      <c r="W183" s="58">
        <f t="shared" si="31"/>
      </c>
      <c r="X183" s="62"/>
      <c r="Y183" s="58"/>
      <c r="Z183" s="58">
        <f t="shared" si="27"/>
      </c>
      <c r="AA183" s="63">
        <f t="shared" si="28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5"/>
        <v>/</v>
      </c>
      <c r="E184" s="61"/>
      <c r="F184" s="59"/>
      <c r="G184" s="55"/>
      <c r="H184" s="59"/>
      <c r="I184" s="55">
        <f t="shared" si="26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2"/>
      </c>
      <c r="T184" s="59"/>
      <c r="U184" s="59">
        <f t="shared" si="29"/>
      </c>
      <c r="V184" s="59">
        <f t="shared" si="30"/>
      </c>
      <c r="W184" s="58">
        <f t="shared" si="31"/>
      </c>
      <c r="X184" s="59"/>
      <c r="Y184" s="58"/>
      <c r="Z184" s="58">
        <f t="shared" si="27"/>
      </c>
      <c r="AA184" s="63">
        <f t="shared" si="28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5"/>
        <v>/</v>
      </c>
      <c r="E185" s="61"/>
      <c r="F185" s="59"/>
      <c r="G185" s="55"/>
      <c r="H185" s="59"/>
      <c r="I185" s="55">
        <f t="shared" si="26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2"/>
      </c>
      <c r="T185" s="59"/>
      <c r="U185" s="59">
        <f t="shared" si="29"/>
      </c>
      <c r="V185" s="59">
        <f t="shared" si="30"/>
      </c>
      <c r="W185" s="58">
        <f t="shared" si="31"/>
      </c>
      <c r="X185" s="59"/>
      <c r="Y185" s="58"/>
      <c r="Z185" s="58">
        <f t="shared" si="27"/>
      </c>
      <c r="AA185" s="63">
        <f t="shared" si="28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6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9"/>
      </c>
      <c r="V186" s="59">
        <f>IF(AND(ISBLANK(M186),ISBLANK(N186),ISBLANK(O186),ISBLANK(P186),ISBLANK(T186)),"",M186+N186+O186+P186+T186)</f>
      </c>
      <c r="W186" s="58">
        <f t="shared" si="31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3" ref="D187:D199">A187&amp;"/"&amp;B187</f>
        <v>/</v>
      </c>
      <c r="E187" s="62"/>
      <c r="F187" s="59"/>
      <c r="G187" s="55"/>
      <c r="H187" s="59"/>
      <c r="I187" s="55">
        <f t="shared" si="26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4" ref="S187:S228">IF(ISBLANK(R187),(IF(ISBLANK(Q187),"",Q187)),(IF(ISBLANK(R187),"",R187)))</f>
      </c>
      <c r="T187" s="59"/>
      <c r="U187" s="59">
        <f t="shared" si="29"/>
      </c>
      <c r="V187" s="59">
        <f aca="true" t="shared" si="35" ref="V187:V228">IF(AND(ISBLANK(M187),ISBLANK(N187),ISBLANK(O187),ISBLANK(P187),ISBLANK(T187)),"",M187+N187+O187+P187+T187)</f>
      </c>
      <c r="W187" s="58">
        <f t="shared" si="31"/>
      </c>
      <c r="X187" s="59"/>
      <c r="Y187" s="58"/>
      <c r="Z187" s="58">
        <f aca="true" t="shared" si="36" ref="Z187:Z250">IF(ISBLANK(Y187),(IF(ISBLANK(X187),"",X187)),(IF(ISBLANK(Y187),"",Y187)))</f>
      </c>
      <c r="AA187" s="63">
        <f aca="true" t="shared" si="37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3"/>
        <v>/</v>
      </c>
      <c r="E188" s="62"/>
      <c r="F188" s="59"/>
      <c r="G188" s="55"/>
      <c r="H188" s="59"/>
      <c r="I188" s="55">
        <f t="shared" si="26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4"/>
      </c>
      <c r="T188" s="59"/>
      <c r="U188" s="59">
        <f t="shared" si="29"/>
      </c>
      <c r="V188" s="59">
        <f t="shared" si="35"/>
      </c>
      <c r="W188" s="58">
        <f t="shared" si="31"/>
      </c>
      <c r="X188" s="58"/>
      <c r="Y188" s="58"/>
      <c r="Z188" s="58">
        <f t="shared" si="36"/>
      </c>
      <c r="AA188" s="63">
        <f t="shared" si="37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3"/>
        <v>/</v>
      </c>
      <c r="E189" s="62"/>
      <c r="F189" s="59"/>
      <c r="G189" s="55"/>
      <c r="H189" s="59"/>
      <c r="I189" s="55">
        <f t="shared" si="26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4"/>
      </c>
      <c r="T189" s="59"/>
      <c r="U189" s="59">
        <f t="shared" si="29"/>
      </c>
      <c r="V189" s="59">
        <f t="shared" si="35"/>
      </c>
      <c r="W189" s="58">
        <f t="shared" si="31"/>
      </c>
      <c r="X189" s="58"/>
      <c r="Y189" s="58"/>
      <c r="Z189" s="58">
        <f t="shared" si="36"/>
      </c>
      <c r="AA189" s="63">
        <f t="shared" si="37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3"/>
        <v>/</v>
      </c>
      <c r="E190" s="62"/>
      <c r="F190" s="59"/>
      <c r="G190" s="55"/>
      <c r="H190" s="59"/>
      <c r="I190" s="55">
        <f t="shared" si="26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4"/>
      </c>
      <c r="T190" s="59"/>
      <c r="U190" s="59">
        <f t="shared" si="29"/>
      </c>
      <c r="V190" s="59">
        <f t="shared" si="35"/>
      </c>
      <c r="W190" s="58">
        <f t="shared" si="31"/>
      </c>
      <c r="X190" s="58"/>
      <c r="Y190" s="58"/>
      <c r="Z190" s="58">
        <f t="shared" si="36"/>
      </c>
      <c r="AA190" s="63">
        <f t="shared" si="37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3"/>
        <v>/</v>
      </c>
      <c r="E191" s="62"/>
      <c r="F191" s="59"/>
      <c r="G191" s="55"/>
      <c r="H191" s="59"/>
      <c r="I191" s="55">
        <f t="shared" si="26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4"/>
      </c>
      <c r="T191" s="59"/>
      <c r="U191" s="59">
        <f t="shared" si="29"/>
      </c>
      <c r="V191" s="59">
        <f t="shared" si="35"/>
      </c>
      <c r="W191" s="58">
        <f t="shared" si="31"/>
      </c>
      <c r="X191" s="58"/>
      <c r="Y191" s="58"/>
      <c r="Z191" s="58">
        <f t="shared" si="36"/>
      </c>
      <c r="AA191" s="63">
        <f t="shared" si="37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3"/>
        <v>/</v>
      </c>
      <c r="E192" s="62"/>
      <c r="F192" s="59"/>
      <c r="G192" s="55"/>
      <c r="H192" s="59"/>
      <c r="I192" s="55">
        <f t="shared" si="26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4"/>
      </c>
      <c r="T192" s="59"/>
      <c r="U192" s="59">
        <f t="shared" si="29"/>
      </c>
      <c r="V192" s="59">
        <f t="shared" si="35"/>
      </c>
      <c r="W192" s="58">
        <f t="shared" si="31"/>
      </c>
      <c r="X192" s="58"/>
      <c r="Y192" s="58"/>
      <c r="Z192" s="58">
        <f t="shared" si="36"/>
      </c>
      <c r="AA192" s="63">
        <f t="shared" si="37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3"/>
        <v>/</v>
      </c>
      <c r="E193" s="62"/>
      <c r="F193" s="59"/>
      <c r="G193" s="59"/>
      <c r="H193" s="59"/>
      <c r="I193" s="55">
        <f t="shared" si="26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4"/>
      </c>
      <c r="T193" s="59"/>
      <c r="U193" s="59">
        <f t="shared" si="29"/>
      </c>
      <c r="V193" s="59">
        <f t="shared" si="35"/>
      </c>
      <c r="W193" s="58">
        <f t="shared" si="31"/>
      </c>
      <c r="X193" s="58"/>
      <c r="Y193" s="58"/>
      <c r="Z193" s="58">
        <f t="shared" si="36"/>
      </c>
      <c r="AA193" s="63">
        <f t="shared" si="37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3"/>
        <v>/</v>
      </c>
      <c r="E194" s="62"/>
      <c r="F194" s="59"/>
      <c r="G194" s="59"/>
      <c r="H194" s="59"/>
      <c r="I194" s="55">
        <f t="shared" si="26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4"/>
      </c>
      <c r="T194" s="59"/>
      <c r="U194" s="59">
        <f t="shared" si="29"/>
      </c>
      <c r="V194" s="59">
        <f t="shared" si="35"/>
      </c>
      <c r="W194" s="58">
        <f t="shared" si="31"/>
      </c>
      <c r="X194" s="58"/>
      <c r="Y194" s="58"/>
      <c r="Z194" s="58">
        <f t="shared" si="36"/>
      </c>
      <c r="AA194" s="63">
        <f t="shared" si="37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3"/>
        <v>/</v>
      </c>
      <c r="E195" s="62"/>
      <c r="F195" s="59"/>
      <c r="G195" s="59"/>
      <c r="H195" s="59"/>
      <c r="I195" s="55">
        <f aca="true" t="shared" si="38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4"/>
      </c>
      <c r="T195" s="59"/>
      <c r="U195" s="59">
        <f t="shared" si="29"/>
      </c>
      <c r="V195" s="59">
        <f t="shared" si="35"/>
      </c>
      <c r="W195" s="58">
        <f t="shared" si="31"/>
      </c>
      <c r="X195" s="58"/>
      <c r="Y195" s="58"/>
      <c r="Z195" s="58">
        <f t="shared" si="36"/>
      </c>
      <c r="AA195" s="63">
        <f t="shared" si="37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3"/>
        <v>/</v>
      </c>
      <c r="E196" s="62"/>
      <c r="F196" s="59"/>
      <c r="G196" s="59"/>
      <c r="H196" s="59"/>
      <c r="I196" s="55">
        <f t="shared" si="38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4"/>
      </c>
      <c r="T196" s="59"/>
      <c r="U196" s="59">
        <f t="shared" si="29"/>
      </c>
      <c r="V196" s="59">
        <f t="shared" si="35"/>
      </c>
      <c r="W196" s="58">
        <f t="shared" si="31"/>
      </c>
      <c r="X196" s="58"/>
      <c r="Y196" s="58"/>
      <c r="Z196" s="58">
        <f t="shared" si="36"/>
      </c>
      <c r="AA196" s="63">
        <f t="shared" si="37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3"/>
        <v>/</v>
      </c>
      <c r="E197" s="62"/>
      <c r="F197" s="59"/>
      <c r="G197" s="55"/>
      <c r="H197" s="59"/>
      <c r="I197" s="55">
        <f t="shared" si="38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4"/>
      </c>
      <c r="T197" s="59"/>
      <c r="U197" s="59">
        <f t="shared" si="29"/>
      </c>
      <c r="V197" s="59">
        <f t="shared" si="35"/>
      </c>
      <c r="W197" s="58">
        <f t="shared" si="31"/>
      </c>
      <c r="X197" s="58"/>
      <c r="Y197" s="58"/>
      <c r="Z197" s="58">
        <f t="shared" si="36"/>
      </c>
      <c r="AA197" s="63">
        <f t="shared" si="37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3"/>
        <v>/</v>
      </c>
      <c r="E198" s="62"/>
      <c r="F198" s="59"/>
      <c r="G198" s="55"/>
      <c r="H198" s="59"/>
      <c r="I198" s="55">
        <f t="shared" si="38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4"/>
      </c>
      <c r="T198" s="59"/>
      <c r="U198" s="59">
        <f t="shared" si="29"/>
      </c>
      <c r="V198" s="59">
        <f t="shared" si="35"/>
      </c>
      <c r="W198" s="58">
        <f t="shared" si="31"/>
      </c>
      <c r="X198" s="58"/>
      <c r="Y198" s="58"/>
      <c r="Z198" s="58">
        <f t="shared" si="36"/>
      </c>
      <c r="AA198" s="63">
        <f t="shared" si="37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3"/>
        <v>/</v>
      </c>
      <c r="E199" s="62"/>
      <c r="F199" s="59"/>
      <c r="G199" s="55"/>
      <c r="H199" s="59"/>
      <c r="I199" s="55">
        <f t="shared" si="38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4"/>
      </c>
      <c r="T199" s="59"/>
      <c r="U199" s="59">
        <f t="shared" si="29"/>
      </c>
      <c r="V199" s="59">
        <f t="shared" si="35"/>
      </c>
      <c r="W199" s="58">
        <f t="shared" si="31"/>
      </c>
      <c r="X199" s="58"/>
      <c r="Y199" s="58"/>
      <c r="Z199" s="58">
        <f t="shared" si="36"/>
      </c>
      <c r="AA199" s="63">
        <f t="shared" si="37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8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4"/>
      </c>
      <c r="T200" s="59"/>
      <c r="U200" s="59">
        <f t="shared" si="29"/>
      </c>
      <c r="V200" s="59">
        <f t="shared" si="35"/>
      </c>
      <c r="W200" s="58">
        <f t="shared" si="31"/>
      </c>
      <c r="X200" s="58"/>
      <c r="Y200" s="58"/>
      <c r="Z200" s="58">
        <f t="shared" si="36"/>
      </c>
      <c r="AA200" s="63">
        <f t="shared" si="37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9" ref="D201:D220">A201&amp;"/"&amp;B201</f>
        <v>/</v>
      </c>
      <c r="E201" s="62"/>
      <c r="F201" s="59"/>
      <c r="G201" s="55"/>
      <c r="H201" s="59"/>
      <c r="I201" s="55">
        <f t="shared" si="38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4"/>
      </c>
      <c r="T201" s="59"/>
      <c r="U201" s="59">
        <f t="shared" si="29"/>
      </c>
      <c r="V201" s="59">
        <f t="shared" si="35"/>
      </c>
      <c r="W201" s="58">
        <f t="shared" si="31"/>
      </c>
      <c r="X201" s="58"/>
      <c r="Y201" s="58"/>
      <c r="Z201" s="58">
        <f t="shared" si="36"/>
      </c>
      <c r="AA201" s="63">
        <f t="shared" si="37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9"/>
        <v>/</v>
      </c>
      <c r="E202" s="62"/>
      <c r="F202" s="59"/>
      <c r="G202" s="55"/>
      <c r="H202" s="59"/>
      <c r="I202" s="55">
        <f t="shared" si="38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4"/>
      </c>
      <c r="T202" s="59"/>
      <c r="U202" s="59">
        <f t="shared" si="29"/>
      </c>
      <c r="V202" s="59">
        <f t="shared" si="35"/>
      </c>
      <c r="W202" s="58">
        <f t="shared" si="31"/>
      </c>
      <c r="X202" s="58"/>
      <c r="Y202" s="58"/>
      <c r="Z202" s="58">
        <f t="shared" si="36"/>
      </c>
      <c r="AA202" s="63">
        <f t="shared" si="37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9"/>
        <v>/</v>
      </c>
      <c r="E203" s="62"/>
      <c r="F203" s="59"/>
      <c r="G203" s="55"/>
      <c r="H203" s="59"/>
      <c r="I203" s="55">
        <f t="shared" si="38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4"/>
      </c>
      <c r="T203" s="59"/>
      <c r="U203" s="59">
        <f t="shared" si="29"/>
      </c>
      <c r="V203" s="59">
        <f t="shared" si="35"/>
      </c>
      <c r="W203" s="58">
        <f t="shared" si="31"/>
      </c>
      <c r="X203" s="58"/>
      <c r="Y203" s="58"/>
      <c r="Z203" s="58">
        <f t="shared" si="36"/>
      </c>
      <c r="AA203" s="63">
        <f t="shared" si="37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9"/>
        <v>/</v>
      </c>
      <c r="E204" s="62"/>
      <c r="F204" s="59"/>
      <c r="G204" s="55"/>
      <c r="H204" s="59"/>
      <c r="I204" s="55">
        <f t="shared" si="38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4"/>
      </c>
      <c r="T204" s="59"/>
      <c r="U204" s="59">
        <f t="shared" si="29"/>
      </c>
      <c r="V204" s="59">
        <f t="shared" si="35"/>
      </c>
      <c r="W204" s="58">
        <f t="shared" si="31"/>
      </c>
      <c r="X204" s="58"/>
      <c r="Y204" s="58"/>
      <c r="Z204" s="58">
        <f t="shared" si="36"/>
      </c>
      <c r="AA204" s="63">
        <f t="shared" si="37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9"/>
        <v>/</v>
      </c>
      <c r="E205" s="62"/>
      <c r="F205" s="59"/>
      <c r="G205" s="55"/>
      <c r="H205" s="59"/>
      <c r="I205" s="55">
        <f t="shared" si="38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4"/>
      </c>
      <c r="T205" s="59"/>
      <c r="U205" s="59">
        <f t="shared" si="29"/>
      </c>
      <c r="V205" s="59">
        <f t="shared" si="35"/>
      </c>
      <c r="W205" s="58">
        <f t="shared" si="31"/>
      </c>
      <c r="X205" s="58"/>
      <c r="Y205" s="58"/>
      <c r="Z205" s="58">
        <f t="shared" si="36"/>
      </c>
      <c r="AA205" s="63">
        <f t="shared" si="37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9"/>
        <v>/</v>
      </c>
      <c r="E206" s="62"/>
      <c r="F206" s="59"/>
      <c r="G206" s="55"/>
      <c r="H206" s="59"/>
      <c r="I206" s="55">
        <f t="shared" si="38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4"/>
      </c>
      <c r="T206" s="59"/>
      <c r="U206" s="59">
        <f t="shared" si="29"/>
      </c>
      <c r="V206" s="59">
        <f t="shared" si="35"/>
      </c>
      <c r="W206" s="58">
        <f t="shared" si="31"/>
      </c>
      <c r="X206" s="58"/>
      <c r="Y206" s="58"/>
      <c r="Z206" s="58">
        <f t="shared" si="36"/>
      </c>
      <c r="AA206" s="63">
        <f t="shared" si="37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9"/>
        <v>/</v>
      </c>
      <c r="E207" s="62"/>
      <c r="F207" s="59"/>
      <c r="G207" s="55"/>
      <c r="H207" s="59"/>
      <c r="I207" s="55">
        <f t="shared" si="38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4"/>
      </c>
      <c r="T207" s="59"/>
      <c r="U207" s="59">
        <f t="shared" si="29"/>
      </c>
      <c r="V207" s="59">
        <f t="shared" si="35"/>
      </c>
      <c r="W207" s="58">
        <f t="shared" si="31"/>
      </c>
      <c r="X207" s="58"/>
      <c r="Y207" s="58"/>
      <c r="Z207" s="58">
        <f t="shared" si="36"/>
      </c>
      <c r="AA207" s="63">
        <f t="shared" si="37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9"/>
        <v>/</v>
      </c>
      <c r="E208" s="62"/>
      <c r="F208" s="59"/>
      <c r="G208" s="55"/>
      <c r="H208" s="59"/>
      <c r="I208" s="55">
        <f t="shared" si="38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4"/>
      </c>
      <c r="T208" s="59"/>
      <c r="U208" s="59">
        <f t="shared" si="29"/>
      </c>
      <c r="V208" s="59">
        <f t="shared" si="35"/>
      </c>
      <c r="W208" s="58">
        <f t="shared" si="31"/>
      </c>
      <c r="X208" s="58"/>
      <c r="Y208" s="58"/>
      <c r="Z208" s="58">
        <f t="shared" si="36"/>
      </c>
      <c r="AA208" s="63">
        <f t="shared" si="37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9"/>
        <v>/</v>
      </c>
      <c r="E209" s="62"/>
      <c r="F209" s="59"/>
      <c r="G209" s="55"/>
      <c r="H209" s="59"/>
      <c r="I209" s="55">
        <f t="shared" si="38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4"/>
      </c>
      <c r="T209" s="59"/>
      <c r="U209" s="59">
        <f t="shared" si="29"/>
      </c>
      <c r="V209" s="59">
        <f t="shared" si="35"/>
      </c>
      <c r="W209" s="58">
        <f t="shared" si="31"/>
      </c>
      <c r="X209" s="58"/>
      <c r="Y209" s="58"/>
      <c r="Z209" s="58">
        <f t="shared" si="36"/>
      </c>
      <c r="AA209" s="63">
        <f t="shared" si="37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9"/>
        <v>/</v>
      </c>
      <c r="E210" s="62"/>
      <c r="F210" s="59"/>
      <c r="G210" s="55"/>
      <c r="H210" s="59"/>
      <c r="I210" s="55">
        <f t="shared" si="38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4"/>
      </c>
      <c r="T210" s="59"/>
      <c r="U210" s="59">
        <f t="shared" si="29"/>
      </c>
      <c r="V210" s="59">
        <f t="shared" si="35"/>
      </c>
      <c r="W210" s="58">
        <f t="shared" si="31"/>
      </c>
      <c r="X210" s="58"/>
      <c r="Y210" s="58"/>
      <c r="Z210" s="58">
        <f t="shared" si="36"/>
      </c>
      <c r="AA210" s="63">
        <f t="shared" si="37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9"/>
        <v>/</v>
      </c>
      <c r="E211" s="62"/>
      <c r="F211" s="59"/>
      <c r="G211" s="55"/>
      <c r="H211" s="59"/>
      <c r="I211" s="55">
        <f t="shared" si="38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4"/>
      </c>
      <c r="T211" s="59"/>
      <c r="U211" s="59">
        <f t="shared" si="29"/>
      </c>
      <c r="V211" s="59">
        <f t="shared" si="35"/>
      </c>
      <c r="W211" s="58">
        <f t="shared" si="31"/>
      </c>
      <c r="X211" s="58"/>
      <c r="Y211" s="58"/>
      <c r="Z211" s="58">
        <f t="shared" si="36"/>
      </c>
      <c r="AA211" s="63">
        <f t="shared" si="37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9"/>
        <v>/</v>
      </c>
      <c r="E212" s="62"/>
      <c r="F212" s="59"/>
      <c r="G212" s="55"/>
      <c r="H212" s="59"/>
      <c r="I212" s="55">
        <f t="shared" si="38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4"/>
      </c>
      <c r="T212" s="59"/>
      <c r="U212" s="59">
        <f t="shared" si="29"/>
      </c>
      <c r="V212" s="59">
        <f t="shared" si="35"/>
      </c>
      <c r="W212" s="58">
        <f t="shared" si="31"/>
      </c>
      <c r="X212" s="58"/>
      <c r="Y212" s="58"/>
      <c r="Z212" s="58">
        <f t="shared" si="36"/>
      </c>
      <c r="AA212" s="63">
        <f t="shared" si="37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9"/>
        <v>/</v>
      </c>
      <c r="E213" s="62"/>
      <c r="F213" s="59"/>
      <c r="G213" s="55"/>
      <c r="H213" s="59"/>
      <c r="I213" s="55">
        <f t="shared" si="38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4"/>
      </c>
      <c r="T213" s="59"/>
      <c r="U213" s="59">
        <f t="shared" si="29"/>
      </c>
      <c r="V213" s="59">
        <f t="shared" si="35"/>
      </c>
      <c r="W213" s="58">
        <f t="shared" si="31"/>
      </c>
      <c r="X213" s="58"/>
      <c r="Y213" s="58"/>
      <c r="Z213" s="58">
        <f t="shared" si="36"/>
      </c>
      <c r="AA213" s="63">
        <f t="shared" si="37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9"/>
        <v>/</v>
      </c>
      <c r="E214" s="62"/>
      <c r="F214" s="59"/>
      <c r="G214" s="55"/>
      <c r="H214" s="59"/>
      <c r="I214" s="55">
        <f t="shared" si="38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4"/>
      </c>
      <c r="T214" s="59"/>
      <c r="U214" s="59">
        <f t="shared" si="29"/>
      </c>
      <c r="V214" s="59">
        <f t="shared" si="35"/>
      </c>
      <c r="W214" s="58">
        <f t="shared" si="31"/>
      </c>
      <c r="X214" s="58"/>
      <c r="Y214" s="58"/>
      <c r="Z214" s="58">
        <f t="shared" si="36"/>
      </c>
      <c r="AA214" s="63">
        <f t="shared" si="37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9"/>
        <v>/</v>
      </c>
      <c r="E215" s="62"/>
      <c r="F215" s="59"/>
      <c r="G215" s="55"/>
      <c r="H215" s="59"/>
      <c r="I215" s="55">
        <f t="shared" si="38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4"/>
      </c>
      <c r="T215" s="59"/>
      <c r="U215" s="59">
        <f t="shared" si="29"/>
      </c>
      <c r="V215" s="59">
        <f t="shared" si="35"/>
      </c>
      <c r="W215" s="58">
        <f t="shared" si="31"/>
      </c>
      <c r="X215" s="58"/>
      <c r="Y215" s="58"/>
      <c r="Z215" s="58">
        <f t="shared" si="36"/>
      </c>
      <c r="AA215" s="63">
        <f t="shared" si="37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9"/>
        <v>/</v>
      </c>
      <c r="E216" s="62"/>
      <c r="F216" s="59"/>
      <c r="G216" s="55"/>
      <c r="H216" s="59"/>
      <c r="I216" s="55">
        <f t="shared" si="38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4"/>
      </c>
      <c r="T216" s="59"/>
      <c r="U216" s="59">
        <f t="shared" si="29"/>
      </c>
      <c r="V216" s="59">
        <f t="shared" si="35"/>
      </c>
      <c r="W216" s="58">
        <f t="shared" si="31"/>
      </c>
      <c r="X216" s="58"/>
      <c r="Y216" s="58"/>
      <c r="Z216" s="58">
        <f t="shared" si="36"/>
      </c>
      <c r="AA216" s="63">
        <f t="shared" si="37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9"/>
        <v>/</v>
      </c>
      <c r="E217" s="62"/>
      <c r="F217" s="59"/>
      <c r="G217" s="55"/>
      <c r="H217" s="59"/>
      <c r="I217" s="55">
        <f t="shared" si="38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4"/>
      </c>
      <c r="T217" s="59"/>
      <c r="U217" s="59">
        <f t="shared" si="29"/>
      </c>
      <c r="V217" s="59">
        <f t="shared" si="35"/>
      </c>
      <c r="W217" s="58">
        <f t="shared" si="31"/>
      </c>
      <c r="X217" s="58"/>
      <c r="Y217" s="58"/>
      <c r="Z217" s="58">
        <f t="shared" si="36"/>
      </c>
      <c r="AA217" s="63">
        <f t="shared" si="37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9"/>
        <v>/</v>
      </c>
      <c r="E218" s="62"/>
      <c r="F218" s="59"/>
      <c r="G218" s="55"/>
      <c r="H218" s="59"/>
      <c r="I218" s="55">
        <f t="shared" si="38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4"/>
      </c>
      <c r="T218" s="59"/>
      <c r="U218" s="59">
        <f t="shared" si="29"/>
      </c>
      <c r="V218" s="59">
        <f t="shared" si="35"/>
      </c>
      <c r="W218" s="58">
        <f t="shared" si="31"/>
      </c>
      <c r="X218" s="58"/>
      <c r="Y218" s="58"/>
      <c r="Z218" s="58">
        <f t="shared" si="36"/>
      </c>
      <c r="AA218" s="63">
        <f t="shared" si="37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9"/>
        <v>/</v>
      </c>
      <c r="E219" s="62"/>
      <c r="F219" s="59"/>
      <c r="G219" s="55"/>
      <c r="H219" s="59"/>
      <c r="I219" s="55">
        <f t="shared" si="38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4"/>
      </c>
      <c r="T219" s="59"/>
      <c r="U219" s="59">
        <f t="shared" si="29"/>
      </c>
      <c r="V219" s="59">
        <f t="shared" si="35"/>
      </c>
      <c r="W219" s="58">
        <f t="shared" si="31"/>
      </c>
      <c r="X219" s="58"/>
      <c r="Y219" s="58"/>
      <c r="Z219" s="58">
        <f t="shared" si="36"/>
      </c>
      <c r="AA219" s="63">
        <f t="shared" si="37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9"/>
        <v>/</v>
      </c>
      <c r="E220" s="62"/>
      <c r="F220" s="59"/>
      <c r="G220" s="55"/>
      <c r="H220" s="59"/>
      <c r="I220" s="55">
        <f t="shared" si="38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4"/>
      </c>
      <c r="T220" s="59"/>
      <c r="U220" s="59">
        <f t="shared" si="29"/>
      </c>
      <c r="V220" s="59">
        <f t="shared" si="35"/>
      </c>
      <c r="W220" s="58">
        <f t="shared" si="31"/>
      </c>
      <c r="X220" s="58"/>
      <c r="Y220" s="58"/>
      <c r="Z220" s="58">
        <f t="shared" si="36"/>
      </c>
      <c r="AA220" s="63">
        <f t="shared" si="37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8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4"/>
      </c>
      <c r="T221" s="59"/>
      <c r="U221" s="59">
        <f t="shared" si="29"/>
      </c>
      <c r="V221" s="59">
        <f t="shared" si="35"/>
      </c>
      <c r="W221" s="58">
        <f t="shared" si="31"/>
      </c>
      <c r="X221" s="58"/>
      <c r="Y221" s="58"/>
      <c r="Z221" s="58">
        <f t="shared" si="36"/>
      </c>
      <c r="AA221" s="63">
        <f t="shared" si="37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40" ref="D222:D240">A222&amp;"/"&amp;B222</f>
        <v>/</v>
      </c>
      <c r="E222" s="62"/>
      <c r="F222" s="59"/>
      <c r="G222" s="55"/>
      <c r="H222" s="59"/>
      <c r="I222" s="55">
        <f t="shared" si="38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4"/>
      </c>
      <c r="T222" s="59"/>
      <c r="U222" s="59">
        <f t="shared" si="29"/>
      </c>
      <c r="V222" s="59">
        <f t="shared" si="35"/>
      </c>
      <c r="W222" s="58">
        <f t="shared" si="31"/>
      </c>
      <c r="X222" s="58"/>
      <c r="Y222" s="58"/>
      <c r="Z222" s="58">
        <f t="shared" si="36"/>
      </c>
      <c r="AA222" s="63">
        <f t="shared" si="37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40"/>
        <v>/</v>
      </c>
      <c r="E223" s="62"/>
      <c r="F223" s="59"/>
      <c r="G223" s="55"/>
      <c r="H223" s="59"/>
      <c r="I223" s="55">
        <f t="shared" si="38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4"/>
      </c>
      <c r="T223" s="59"/>
      <c r="U223" s="59">
        <f t="shared" si="29"/>
      </c>
      <c r="V223" s="59">
        <f t="shared" si="35"/>
      </c>
      <c r="W223" s="58">
        <f t="shared" si="31"/>
      </c>
      <c r="X223" s="58"/>
      <c r="Y223" s="58"/>
      <c r="Z223" s="58">
        <f t="shared" si="36"/>
      </c>
      <c r="AA223" s="63">
        <f t="shared" si="37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40"/>
        <v>/</v>
      </c>
      <c r="E224" s="62"/>
      <c r="F224" s="59"/>
      <c r="G224" s="55"/>
      <c r="H224" s="59"/>
      <c r="I224" s="55">
        <f t="shared" si="38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4"/>
      </c>
      <c r="T224" s="59"/>
      <c r="U224" s="59">
        <f aca="true" t="shared" si="41" ref="U224:U250">IF(AND(ISBLANK(E224),ISBLANK(F224),ISBLANK(J224),ISBLANK(K224),ISBLANK(L224)),"",E224+F224+J224+K224+L224)</f>
      </c>
      <c r="V224" s="59">
        <f t="shared" si="35"/>
      </c>
      <c r="W224" s="58">
        <f aca="true" t="shared" si="42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6"/>
      </c>
      <c r="AA224" s="63">
        <f t="shared" si="37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40"/>
        <v>/</v>
      </c>
      <c r="E225" s="62"/>
      <c r="F225" s="59"/>
      <c r="G225" s="55"/>
      <c r="H225" s="59"/>
      <c r="I225" s="55">
        <f t="shared" si="38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4"/>
      </c>
      <c r="T225" s="59"/>
      <c r="U225" s="59">
        <f t="shared" si="41"/>
      </c>
      <c r="V225" s="59">
        <f t="shared" si="35"/>
      </c>
      <c r="W225" s="58">
        <f t="shared" si="42"/>
      </c>
      <c r="X225" s="58"/>
      <c r="Y225" s="58"/>
      <c r="Z225" s="58">
        <f t="shared" si="36"/>
      </c>
      <c r="AA225" s="63">
        <f t="shared" si="37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40"/>
        <v>/</v>
      </c>
      <c r="E226" s="62"/>
      <c r="F226" s="59"/>
      <c r="G226" s="55"/>
      <c r="H226" s="59"/>
      <c r="I226" s="55">
        <f t="shared" si="38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4"/>
      </c>
      <c r="T226" s="59"/>
      <c r="U226" s="59">
        <f t="shared" si="41"/>
      </c>
      <c r="V226" s="59">
        <f t="shared" si="35"/>
      </c>
      <c r="W226" s="58">
        <f t="shared" si="42"/>
      </c>
      <c r="X226" s="58"/>
      <c r="Y226" s="58"/>
      <c r="Z226" s="58">
        <f t="shared" si="36"/>
      </c>
      <c r="AA226" s="63">
        <f t="shared" si="37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40"/>
        <v>/</v>
      </c>
      <c r="E227" s="62"/>
      <c r="F227" s="59"/>
      <c r="G227" s="55"/>
      <c r="H227" s="59"/>
      <c r="I227" s="55">
        <f t="shared" si="38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4"/>
      </c>
      <c r="T227" s="59"/>
      <c r="U227" s="59">
        <f t="shared" si="41"/>
      </c>
      <c r="V227" s="59">
        <f t="shared" si="35"/>
      </c>
      <c r="W227" s="58">
        <f t="shared" si="42"/>
      </c>
      <c r="X227" s="58"/>
      <c r="Y227" s="58"/>
      <c r="Z227" s="58">
        <f t="shared" si="36"/>
      </c>
      <c r="AA227" s="63">
        <f t="shared" si="37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40"/>
        <v>/</v>
      </c>
      <c r="E228" s="62"/>
      <c r="F228" s="59"/>
      <c r="G228" s="55"/>
      <c r="H228" s="59"/>
      <c r="I228" s="55">
        <f t="shared" si="38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4"/>
      </c>
      <c r="T228" s="59"/>
      <c r="U228" s="59">
        <f t="shared" si="41"/>
      </c>
      <c r="V228" s="59">
        <f t="shared" si="35"/>
      </c>
      <c r="W228" s="58">
        <f t="shared" si="42"/>
      </c>
      <c r="X228" s="58"/>
      <c r="Y228" s="58"/>
      <c r="Z228" s="58">
        <f t="shared" si="36"/>
      </c>
      <c r="AA228" s="63">
        <f t="shared" si="37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40"/>
        <v>/</v>
      </c>
      <c r="E229" s="62"/>
      <c r="F229" s="59"/>
      <c r="G229" s="55"/>
      <c r="H229" s="59"/>
      <c r="I229" s="55">
        <f t="shared" si="38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1"/>
      </c>
      <c r="V229" s="59">
        <f>IF(AND(ISBLANK(M229),ISBLANK(N229),ISBLANK(O229),ISBLANK(P229),ISBLANK(T229)),"",M229+N229+O229+P229+T229)</f>
      </c>
      <c r="W229" s="58">
        <f t="shared" si="42"/>
      </c>
      <c r="X229" s="58"/>
      <c r="Y229" s="58"/>
      <c r="Z229" s="58">
        <f t="shared" si="36"/>
      </c>
      <c r="AA229" s="63">
        <f t="shared" si="37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40"/>
        <v>/</v>
      </c>
      <c r="E230" s="62"/>
      <c r="F230" s="59"/>
      <c r="G230" s="55"/>
      <c r="H230" s="59"/>
      <c r="I230" s="55">
        <f t="shared" si="38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3" ref="S230:S250">IF(ISBLANK(R230),(IF(ISBLANK(Q230),"",Q230)),(IF(ISBLANK(R230),"",R230)))</f>
      </c>
      <c r="T230" s="59"/>
      <c r="U230" s="59">
        <f t="shared" si="41"/>
      </c>
      <c r="V230" s="59">
        <f aca="true" t="shared" si="44" ref="V230:V250">IF(AND(ISBLANK(M230),ISBLANK(N230),ISBLANK(O230),ISBLANK(P230),ISBLANK(T230)),"",M230+N230+O230+P230+T230)</f>
      </c>
      <c r="W230" s="58">
        <f t="shared" si="42"/>
      </c>
      <c r="X230" s="58"/>
      <c r="Y230" s="58"/>
      <c r="Z230" s="58">
        <f t="shared" si="36"/>
      </c>
      <c r="AA230" s="63">
        <f t="shared" si="37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40"/>
        <v>/</v>
      </c>
      <c r="E231" s="62"/>
      <c r="F231" s="59"/>
      <c r="G231" s="55"/>
      <c r="H231" s="59"/>
      <c r="I231" s="55">
        <f t="shared" si="38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3"/>
      </c>
      <c r="T231" s="59"/>
      <c r="U231" s="59">
        <f t="shared" si="41"/>
      </c>
      <c r="V231" s="59">
        <f t="shared" si="44"/>
      </c>
      <c r="W231" s="58">
        <f t="shared" si="42"/>
      </c>
      <c r="X231" s="58"/>
      <c r="Y231" s="58"/>
      <c r="Z231" s="58">
        <f t="shared" si="36"/>
      </c>
      <c r="AA231" s="63">
        <f t="shared" si="37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40"/>
        <v>/</v>
      </c>
      <c r="E232" s="62"/>
      <c r="F232" s="59"/>
      <c r="G232" s="55"/>
      <c r="H232" s="59"/>
      <c r="I232" s="55">
        <f t="shared" si="38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3"/>
      </c>
      <c r="T232" s="59"/>
      <c r="U232" s="59">
        <f t="shared" si="41"/>
      </c>
      <c r="V232" s="59">
        <f t="shared" si="44"/>
      </c>
      <c r="W232" s="58">
        <f t="shared" si="42"/>
      </c>
      <c r="X232" s="58"/>
      <c r="Y232" s="58"/>
      <c r="Z232" s="58">
        <f t="shared" si="36"/>
      </c>
      <c r="AA232" s="63">
        <f t="shared" si="37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40"/>
        <v>/</v>
      </c>
      <c r="E233" s="62"/>
      <c r="F233" s="59"/>
      <c r="G233" s="55"/>
      <c r="H233" s="59"/>
      <c r="I233" s="55">
        <f t="shared" si="38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3"/>
      </c>
      <c r="T233" s="59"/>
      <c r="U233" s="59">
        <f t="shared" si="41"/>
      </c>
      <c r="V233" s="59">
        <f t="shared" si="44"/>
      </c>
      <c r="W233" s="58">
        <f t="shared" si="42"/>
      </c>
      <c r="X233" s="58"/>
      <c r="Y233" s="58"/>
      <c r="Z233" s="58">
        <f t="shared" si="36"/>
      </c>
      <c r="AA233" s="63">
        <f t="shared" si="37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40"/>
        <v>/</v>
      </c>
      <c r="E234" s="62"/>
      <c r="F234" s="59"/>
      <c r="G234" s="55"/>
      <c r="H234" s="59"/>
      <c r="I234" s="55">
        <f t="shared" si="38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3"/>
      </c>
      <c r="T234" s="59"/>
      <c r="U234" s="59">
        <f t="shared" si="41"/>
      </c>
      <c r="V234" s="59">
        <f t="shared" si="44"/>
      </c>
      <c r="W234" s="58">
        <f t="shared" si="42"/>
      </c>
      <c r="X234" s="58"/>
      <c r="Y234" s="58"/>
      <c r="Z234" s="58">
        <f t="shared" si="36"/>
      </c>
      <c r="AA234" s="63">
        <f t="shared" si="37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40"/>
        <v>/</v>
      </c>
      <c r="E235" s="62"/>
      <c r="F235" s="59"/>
      <c r="G235" s="55"/>
      <c r="H235" s="59"/>
      <c r="I235" s="55">
        <f t="shared" si="38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3"/>
      </c>
      <c r="T235" s="59"/>
      <c r="U235" s="59">
        <f t="shared" si="41"/>
      </c>
      <c r="V235" s="59">
        <f t="shared" si="44"/>
      </c>
      <c r="W235" s="58">
        <f t="shared" si="42"/>
      </c>
      <c r="X235" s="58"/>
      <c r="Y235" s="58"/>
      <c r="Z235" s="58">
        <f t="shared" si="36"/>
      </c>
      <c r="AA235" s="63">
        <f t="shared" si="37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40"/>
        <v>/</v>
      </c>
      <c r="E236" s="62"/>
      <c r="F236" s="59"/>
      <c r="G236" s="55"/>
      <c r="H236" s="59"/>
      <c r="I236" s="55">
        <f t="shared" si="38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3"/>
      </c>
      <c r="T236" s="59"/>
      <c r="U236" s="59">
        <f t="shared" si="41"/>
      </c>
      <c r="V236" s="59">
        <f t="shared" si="44"/>
      </c>
      <c r="W236" s="58">
        <f t="shared" si="42"/>
      </c>
      <c r="X236" s="58"/>
      <c r="Y236" s="58"/>
      <c r="Z236" s="58">
        <f t="shared" si="36"/>
      </c>
      <c r="AA236" s="63">
        <f t="shared" si="37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40"/>
        <v>/</v>
      </c>
      <c r="E237" s="62"/>
      <c r="F237" s="59"/>
      <c r="G237" s="55"/>
      <c r="H237" s="59"/>
      <c r="I237" s="55">
        <f t="shared" si="38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3"/>
      </c>
      <c r="T237" s="59"/>
      <c r="U237" s="59">
        <f t="shared" si="41"/>
      </c>
      <c r="V237" s="59">
        <f t="shared" si="44"/>
      </c>
      <c r="W237" s="58">
        <f t="shared" si="42"/>
      </c>
      <c r="X237" s="58"/>
      <c r="Y237" s="58"/>
      <c r="Z237" s="58">
        <f t="shared" si="36"/>
      </c>
      <c r="AA237" s="63">
        <f t="shared" si="37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40"/>
        <v>/</v>
      </c>
      <c r="E238" s="62"/>
      <c r="F238" s="59"/>
      <c r="G238" s="55"/>
      <c r="H238" s="59"/>
      <c r="I238" s="55">
        <f t="shared" si="38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3"/>
      </c>
      <c r="T238" s="59"/>
      <c r="U238" s="59">
        <f t="shared" si="41"/>
      </c>
      <c r="V238" s="59">
        <f t="shared" si="44"/>
      </c>
      <c r="W238" s="58">
        <f t="shared" si="42"/>
      </c>
      <c r="X238" s="58"/>
      <c r="Y238" s="58"/>
      <c r="Z238" s="58">
        <f t="shared" si="36"/>
      </c>
      <c r="AA238" s="63">
        <f t="shared" si="37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40"/>
        <v>/</v>
      </c>
      <c r="E239" s="62"/>
      <c r="F239" s="59"/>
      <c r="G239" s="55"/>
      <c r="H239" s="59"/>
      <c r="I239" s="55">
        <f t="shared" si="38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3"/>
      </c>
      <c r="T239" s="59"/>
      <c r="U239" s="59">
        <f t="shared" si="41"/>
      </c>
      <c r="V239" s="59">
        <f t="shared" si="44"/>
      </c>
      <c r="W239" s="58">
        <f t="shared" si="42"/>
      </c>
      <c r="X239" s="58"/>
      <c r="Y239" s="58"/>
      <c r="Z239" s="58">
        <f t="shared" si="36"/>
      </c>
      <c r="AA239" s="63">
        <f t="shared" si="37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40"/>
        <v>/</v>
      </c>
      <c r="E240" s="62"/>
      <c r="F240" s="59"/>
      <c r="G240" s="55"/>
      <c r="H240" s="59"/>
      <c r="I240" s="55">
        <f t="shared" si="38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3"/>
      </c>
      <c r="T240" s="59"/>
      <c r="U240" s="59">
        <f t="shared" si="41"/>
      </c>
      <c r="V240" s="59">
        <f t="shared" si="44"/>
      </c>
      <c r="W240" s="58">
        <f t="shared" si="42"/>
      </c>
      <c r="X240" s="58"/>
      <c r="Y240" s="58"/>
      <c r="Z240" s="58">
        <f t="shared" si="36"/>
      </c>
      <c r="AA240" s="63">
        <f t="shared" si="37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8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3"/>
      </c>
      <c r="T241" s="59"/>
      <c r="U241" s="59">
        <f t="shared" si="41"/>
      </c>
      <c r="V241" s="59">
        <f t="shared" si="44"/>
      </c>
      <c r="W241" s="58">
        <f t="shared" si="42"/>
      </c>
      <c r="X241" s="58"/>
      <c r="Y241" s="58"/>
      <c r="Z241" s="58">
        <f t="shared" si="36"/>
      </c>
      <c r="AA241" s="63">
        <f t="shared" si="37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5" ref="D242:D250">A242&amp;"/"&amp;B242</f>
        <v>/</v>
      </c>
      <c r="E242" s="62"/>
      <c r="F242" s="59"/>
      <c r="G242" s="55"/>
      <c r="H242" s="59"/>
      <c r="I242" s="55">
        <f t="shared" si="38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3"/>
      </c>
      <c r="T242" s="59"/>
      <c r="U242" s="59">
        <f t="shared" si="41"/>
      </c>
      <c r="V242" s="59">
        <f t="shared" si="44"/>
      </c>
      <c r="W242" s="58">
        <f t="shared" si="42"/>
      </c>
      <c r="X242" s="58"/>
      <c r="Y242" s="58"/>
      <c r="Z242" s="58">
        <f t="shared" si="36"/>
      </c>
      <c r="AA242" s="63">
        <f t="shared" si="37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5"/>
        <v>/</v>
      </c>
      <c r="E243" s="62"/>
      <c r="F243" s="59"/>
      <c r="G243" s="55"/>
      <c r="H243" s="59"/>
      <c r="I243" s="55">
        <f t="shared" si="38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3"/>
      </c>
      <c r="T243" s="59"/>
      <c r="U243" s="59">
        <f t="shared" si="41"/>
      </c>
      <c r="V243" s="59">
        <f t="shared" si="44"/>
      </c>
      <c r="W243" s="58">
        <f t="shared" si="42"/>
      </c>
      <c r="X243" s="58"/>
      <c r="Y243" s="58"/>
      <c r="Z243" s="58">
        <f t="shared" si="36"/>
      </c>
      <c r="AA243" s="63">
        <f t="shared" si="37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5"/>
        <v>/</v>
      </c>
      <c r="E244" s="62"/>
      <c r="F244" s="59"/>
      <c r="G244" s="55"/>
      <c r="H244" s="59"/>
      <c r="I244" s="55">
        <f t="shared" si="38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3"/>
      </c>
      <c r="T244" s="59"/>
      <c r="U244" s="59">
        <f t="shared" si="41"/>
      </c>
      <c r="V244" s="59">
        <f t="shared" si="44"/>
      </c>
      <c r="W244" s="58">
        <f t="shared" si="42"/>
      </c>
      <c r="X244" s="58"/>
      <c r="Y244" s="58"/>
      <c r="Z244" s="58">
        <f t="shared" si="36"/>
      </c>
      <c r="AA244" s="63">
        <f t="shared" si="37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5"/>
        <v>/</v>
      </c>
      <c r="E245" s="62"/>
      <c r="F245" s="59"/>
      <c r="G245" s="55"/>
      <c r="H245" s="59"/>
      <c r="I245" s="55">
        <f t="shared" si="38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3"/>
      </c>
      <c r="T245" s="59"/>
      <c r="U245" s="59">
        <f t="shared" si="41"/>
      </c>
      <c r="V245" s="59">
        <f t="shared" si="44"/>
      </c>
      <c r="W245" s="58">
        <f t="shared" si="42"/>
      </c>
      <c r="X245" s="58"/>
      <c r="Y245" s="58"/>
      <c r="Z245" s="58">
        <f t="shared" si="36"/>
      </c>
      <c r="AA245" s="63">
        <f t="shared" si="37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5"/>
        <v>/</v>
      </c>
      <c r="E246" s="62"/>
      <c r="F246" s="59"/>
      <c r="G246" s="55"/>
      <c r="H246" s="59"/>
      <c r="I246" s="55">
        <f t="shared" si="38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3"/>
      </c>
      <c r="T246" s="59"/>
      <c r="U246" s="59">
        <f t="shared" si="41"/>
      </c>
      <c r="V246" s="59">
        <f t="shared" si="44"/>
      </c>
      <c r="W246" s="58">
        <f t="shared" si="42"/>
      </c>
      <c r="X246" s="58"/>
      <c r="Y246" s="58"/>
      <c r="Z246" s="58">
        <f t="shared" si="36"/>
      </c>
      <c r="AA246" s="63">
        <f t="shared" si="37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5"/>
        <v>/</v>
      </c>
      <c r="E247" s="62"/>
      <c r="F247" s="59"/>
      <c r="G247" s="55"/>
      <c r="H247" s="59"/>
      <c r="I247" s="55">
        <f t="shared" si="38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3"/>
      </c>
      <c r="T247" s="59"/>
      <c r="U247" s="59">
        <f t="shared" si="41"/>
      </c>
      <c r="V247" s="59">
        <f t="shared" si="44"/>
      </c>
      <c r="W247" s="58">
        <f t="shared" si="42"/>
      </c>
      <c r="X247" s="58"/>
      <c r="Y247" s="58"/>
      <c r="Z247" s="58">
        <f t="shared" si="36"/>
      </c>
      <c r="AA247" s="63">
        <f t="shared" si="37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5"/>
        <v>/</v>
      </c>
      <c r="E248" s="62"/>
      <c r="F248" s="59"/>
      <c r="G248" s="55"/>
      <c r="H248" s="59"/>
      <c r="I248" s="55">
        <f t="shared" si="38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3"/>
      </c>
      <c r="T248" s="59"/>
      <c r="U248" s="59">
        <f t="shared" si="41"/>
      </c>
      <c r="V248" s="59">
        <f t="shared" si="44"/>
      </c>
      <c r="W248" s="58">
        <f t="shared" si="42"/>
      </c>
      <c r="X248" s="58"/>
      <c r="Y248" s="58"/>
      <c r="Z248" s="58">
        <f t="shared" si="36"/>
      </c>
      <c r="AA248" s="63">
        <f t="shared" si="37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5"/>
        <v>/</v>
      </c>
      <c r="E249" s="62"/>
      <c r="F249" s="59"/>
      <c r="G249" s="55"/>
      <c r="H249" s="59"/>
      <c r="I249" s="55">
        <f t="shared" si="38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3"/>
      </c>
      <c r="T249" s="59"/>
      <c r="U249" s="59">
        <f t="shared" si="41"/>
      </c>
      <c r="V249" s="59">
        <f t="shared" si="44"/>
      </c>
      <c r="W249" s="58">
        <f t="shared" si="42"/>
      </c>
      <c r="X249" s="58"/>
      <c r="Y249" s="58"/>
      <c r="Z249" s="58">
        <f t="shared" si="36"/>
      </c>
      <c r="AA249" s="63">
        <f t="shared" si="37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5"/>
        <v>/</v>
      </c>
      <c r="E250" s="62"/>
      <c r="F250" s="59"/>
      <c r="G250" s="55"/>
      <c r="H250" s="59"/>
      <c r="I250" s="55">
        <f t="shared" si="38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3"/>
      </c>
      <c r="T250" s="59"/>
      <c r="U250" s="59">
        <f t="shared" si="41"/>
      </c>
      <c r="V250" s="59">
        <f t="shared" si="44"/>
      </c>
      <c r="W250" s="58">
        <f t="shared" si="42"/>
      </c>
      <c r="X250" s="58"/>
      <c r="Y250" s="58"/>
      <c r="Z250" s="58">
        <f t="shared" si="36"/>
      </c>
      <c r="AA250" s="63">
        <f t="shared" si="37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106">
      <selection activeCell="A5" sqref="A5:B5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6" t="s">
        <v>296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302</v>
      </c>
      <c r="B5" s="85"/>
      <c r="C5" s="25"/>
      <c r="M5" s="21" t="s">
        <v>64</v>
      </c>
    </row>
    <row r="6" spans="1:3" ht="1.5" customHeight="1">
      <c r="A6" s="20"/>
      <c r="B6" s="20"/>
      <c r="C6" s="20"/>
    </row>
    <row r="7" spans="1:20" ht="15.75">
      <c r="A7" s="97" t="s">
        <v>38</v>
      </c>
      <c r="B7" s="97"/>
      <c r="C7" s="25" t="s">
        <v>295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297</v>
      </c>
      <c r="B8" s="21"/>
      <c r="C8" s="45"/>
      <c r="O8" s="22" t="s">
        <v>138</v>
      </c>
    </row>
    <row r="9" spans="1:20" s="28" customFormat="1" ht="14.25" customHeight="1">
      <c r="A9" s="98" t="s">
        <v>40</v>
      </c>
      <c r="B9" s="90" t="s">
        <v>41</v>
      </c>
      <c r="C9" s="103" t="s">
        <v>42</v>
      </c>
      <c r="D9" s="90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06" t="s">
        <v>44</v>
      </c>
      <c r="S9" s="91" t="s">
        <v>45</v>
      </c>
      <c r="T9" s="92"/>
    </row>
    <row r="10" spans="1:20" s="28" customFormat="1" ht="12.75" customHeight="1">
      <c r="A10" s="99"/>
      <c r="B10" s="101"/>
      <c r="C10" s="104"/>
      <c r="D10" s="101" t="s">
        <v>46</v>
      </c>
      <c r="E10" s="101"/>
      <c r="F10" s="101"/>
      <c r="G10" s="101"/>
      <c r="H10" s="101"/>
      <c r="I10" s="87" t="s">
        <v>47</v>
      </c>
      <c r="J10" s="88"/>
      <c r="K10" s="88"/>
      <c r="L10" s="88"/>
      <c r="M10" s="89"/>
      <c r="N10" s="101" t="s">
        <v>48</v>
      </c>
      <c r="O10" s="101"/>
      <c r="P10" s="101" t="s">
        <v>49</v>
      </c>
      <c r="Q10" s="101"/>
      <c r="R10" s="107"/>
      <c r="S10" s="93"/>
      <c r="T10" s="94"/>
    </row>
    <row r="11" spans="1:20" s="28" customFormat="1" ht="21" customHeight="1" thickBot="1">
      <c r="A11" s="100"/>
      <c r="B11" s="102"/>
      <c r="C11" s="105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8"/>
      <c r="S11" s="95"/>
      <c r="T11" s="96"/>
    </row>
    <row r="12" spans="1:20" s="17" customFormat="1" ht="12.75">
      <c r="A12" s="30" t="str">
        <f>Spisak!A2</f>
        <v>1</v>
      </c>
      <c r="B12" s="30" t="str">
        <f>Spisak!D2</f>
        <v>1/2016</v>
      </c>
      <c r="C12" s="46" t="str">
        <f>Spisak!C2</f>
        <v>Dušan Milić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29</v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29</v>
      </c>
      <c r="S12" s="42" t="str">
        <f>Spisak!AB2</f>
        <v>F</v>
      </c>
      <c r="T12" s="36" t="str">
        <f>ocjenaslovima(S12)</f>
        <v> (nedovoljan)</v>
      </c>
    </row>
    <row r="13" spans="1:20" s="17" customFormat="1" ht="12.75">
      <c r="A13" s="30" t="str">
        <f>Spisak!A3</f>
        <v>2</v>
      </c>
      <c r="B13" s="30" t="str">
        <f>Spisak!D3</f>
        <v>2/2016</v>
      </c>
      <c r="C13" s="46" t="str">
        <f>Spisak!C3</f>
        <v>Ognjen Bošković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40</v>
      </c>
      <c r="O13" s="32">
        <f>Spisak!S3</f>
      </c>
      <c r="P13" s="33">
        <f>Spisak!X3</f>
        <v>0</v>
      </c>
      <c r="Q13" s="34">
        <f>Spisak!Y3</f>
        <v>0</v>
      </c>
      <c r="R13" s="35">
        <f>Spisak!AA3</f>
        <v>40</v>
      </c>
      <c r="S13" s="42" t="str">
        <f>Spisak!AB3</f>
        <v>F</v>
      </c>
      <c r="T13" s="36" t="str">
        <f aca="true" t="shared" si="0" ref="T13:T76">ocjenaslovima(S13)</f>
        <v> (nedovoljan)</v>
      </c>
    </row>
    <row r="14" spans="1:20" s="17" customFormat="1" ht="12.75">
      <c r="A14" s="30" t="str">
        <f>Spisak!A4</f>
        <v>3</v>
      </c>
      <c r="B14" s="30" t="str">
        <f>Spisak!D4</f>
        <v>3/2016</v>
      </c>
      <c r="C14" s="46" t="str">
        <f>Spisak!C4</f>
        <v>Jasmin Čantić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31</v>
      </c>
      <c r="O14" s="32">
        <f>Spisak!S4</f>
      </c>
      <c r="P14" s="33">
        <f>Spisak!X4</f>
        <v>0</v>
      </c>
      <c r="Q14" s="34">
        <f>Spisak!Y4</f>
        <v>0</v>
      </c>
      <c r="R14" s="35">
        <f>Spisak!AA4</f>
        <v>31</v>
      </c>
      <c r="S14" s="42" t="str">
        <f>Spisak!AB4</f>
        <v>F</v>
      </c>
      <c r="T14" s="36" t="str">
        <f t="shared" si="0"/>
        <v> (nedovoljan)</v>
      </c>
    </row>
    <row r="15" spans="1:20" s="17" customFormat="1" ht="12.75">
      <c r="A15" s="30" t="str">
        <f>Spisak!A5</f>
        <v>4</v>
      </c>
      <c r="B15" s="30" t="str">
        <f>Spisak!D5</f>
        <v>4/2016</v>
      </c>
      <c r="C15" s="46" t="str">
        <f>Spisak!C5</f>
        <v>Đorđe Stanković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37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37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5</v>
      </c>
      <c r="B16" s="30" t="str">
        <f>Spisak!D6</f>
        <v>5/2016</v>
      </c>
      <c r="C16" s="46" t="str">
        <f>Spisak!C6</f>
        <v>Jovan Kaljević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30</v>
      </c>
      <c r="O16" s="32">
        <f>Spisak!S6</f>
      </c>
      <c r="P16" s="33">
        <f>Spisak!X6</f>
        <v>0</v>
      </c>
      <c r="Q16" s="34">
        <f>Spisak!Y6</f>
        <v>0</v>
      </c>
      <c r="R16" s="35">
        <f>Spisak!AA6</f>
        <v>30</v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6</v>
      </c>
      <c r="B17" s="30" t="str">
        <f>Spisak!D7</f>
        <v>6/2016</v>
      </c>
      <c r="C17" s="46" t="str">
        <f>Spisak!C7</f>
        <v>Aleksa Albijanić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29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29</v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7</v>
      </c>
      <c r="B18" s="30" t="str">
        <f>Spisak!D8</f>
        <v>7/2016</v>
      </c>
      <c r="C18" s="46" t="str">
        <f>Spisak!C8</f>
        <v>Marko Marković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31</v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31</v>
      </c>
      <c r="S18" s="42" t="str">
        <f>Spisak!AB8</f>
        <v>F</v>
      </c>
      <c r="T18" s="36" t="str">
        <f t="shared" si="0"/>
        <v> (nedovoljan)</v>
      </c>
    </row>
    <row r="19" spans="1:20" s="17" customFormat="1" ht="12.75">
      <c r="A19" s="30" t="str">
        <f>Spisak!A9</f>
        <v>8</v>
      </c>
      <c r="B19" s="30" t="str">
        <f>Spisak!D9</f>
        <v>8/2016</v>
      </c>
      <c r="C19" s="46" t="str">
        <f>Spisak!C9</f>
        <v>Olivera Nikčević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27</v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  <v>27</v>
      </c>
      <c r="S19" s="42" t="str">
        <f>Spisak!AB9</f>
        <v>F</v>
      </c>
      <c r="T19" s="36" t="str">
        <f t="shared" si="0"/>
        <v> (nedovoljan)</v>
      </c>
    </row>
    <row r="20" spans="1:20" s="17" customFormat="1" ht="12.75">
      <c r="A20" s="30" t="str">
        <f>Spisak!A10</f>
        <v>10</v>
      </c>
      <c r="B20" s="30" t="str">
        <f>Spisak!D10</f>
        <v>10/2016</v>
      </c>
      <c r="C20" s="46" t="str">
        <f>Spisak!C10</f>
        <v>Bojana Bujišić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35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35</v>
      </c>
      <c r="S20" s="42" t="str">
        <f>Spisak!AB10</f>
        <v>F</v>
      </c>
      <c r="T20" s="36" t="str">
        <f t="shared" si="0"/>
        <v> (nedovoljan)</v>
      </c>
    </row>
    <row r="21" spans="1:20" s="17" customFormat="1" ht="12.75">
      <c r="A21" s="30" t="str">
        <f>Spisak!A11</f>
        <v>11</v>
      </c>
      <c r="B21" s="30" t="str">
        <f>Spisak!D11</f>
        <v>11/2016</v>
      </c>
      <c r="C21" s="46" t="str">
        <f>Spisak!C11</f>
        <v>Anđela Vujačić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0</v>
      </c>
      <c r="Q21" s="34">
        <f>Spisak!Y11</f>
        <v>0</v>
      </c>
      <c r="R21" s="35">
        <f>Spisak!AA11</f>
        <v>35</v>
      </c>
      <c r="S21" s="42" t="str">
        <f>Spisak!AB11</f>
        <v>F</v>
      </c>
      <c r="T21" s="36" t="str">
        <f t="shared" si="0"/>
        <v> (nedovoljan)</v>
      </c>
    </row>
    <row r="22" spans="1:20" s="17" customFormat="1" ht="12.75">
      <c r="A22" s="30" t="str">
        <f>Spisak!A12</f>
        <v>12</v>
      </c>
      <c r="B22" s="30" t="str">
        <f>Spisak!D12</f>
        <v>12/2016</v>
      </c>
      <c r="C22" s="46" t="str">
        <f>Spisak!C12</f>
        <v>Anđela Vujačić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13</v>
      </c>
      <c r="B23" s="30" t="str">
        <f>Spisak!D13</f>
        <v>13/2016</v>
      </c>
      <c r="C23" s="46" t="str">
        <f>Spisak!C13</f>
        <v>Maja Jaredić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38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38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14</v>
      </c>
      <c r="B24" s="30" t="str">
        <f>Spisak!D14</f>
        <v>14/2016</v>
      </c>
      <c r="C24" s="46" t="str">
        <f>Spisak!C14</f>
        <v>Jovana Petrović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23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23</v>
      </c>
      <c r="S24" s="42" t="str">
        <f>Spisak!AB14</f>
        <v>F</v>
      </c>
      <c r="T24" s="36" t="str">
        <f t="shared" si="0"/>
        <v> (nedovoljan)</v>
      </c>
    </row>
    <row r="25" spans="1:20" s="17" customFormat="1" ht="12.75">
      <c r="A25" s="30" t="str">
        <f>Spisak!A15</f>
        <v>15</v>
      </c>
      <c r="B25" s="30" t="str">
        <f>Spisak!D15</f>
        <v>15/2016</v>
      </c>
      <c r="C25" s="46" t="str">
        <f>Spisak!C15</f>
        <v>Nikola Markuš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</c>
      <c r="S25" s="42" t="str">
        <f>Spisak!AB15</f>
        <v>F</v>
      </c>
      <c r="T25" s="36" t="str">
        <f t="shared" si="0"/>
        <v> (nedovoljan)</v>
      </c>
    </row>
    <row r="26" spans="1:20" s="17" customFormat="1" ht="12.75">
      <c r="A26" s="30" t="str">
        <f>Spisak!A16</f>
        <v>16</v>
      </c>
      <c r="B26" s="30" t="str">
        <f>Spisak!D16</f>
        <v>16/2016</v>
      </c>
      <c r="C26" s="46" t="str">
        <f>Spisak!C16</f>
        <v>Tijana Golubović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36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36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17</v>
      </c>
      <c r="B27" s="30" t="str">
        <f>Spisak!D17</f>
        <v>17/2016</v>
      </c>
      <c r="C27" s="46" t="str">
        <f>Spisak!C17</f>
        <v>Ardit Dreshaj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27.5</v>
      </c>
      <c r="O27" s="32">
        <f>Spisak!S17</f>
      </c>
      <c r="P27" s="33">
        <f>Spisak!X17</f>
        <v>0</v>
      </c>
      <c r="Q27" s="34">
        <f>Spisak!Y17</f>
        <v>0</v>
      </c>
      <c r="R27" s="35">
        <f>Spisak!AA17</f>
        <v>27.5</v>
      </c>
      <c r="S27" s="42" t="str">
        <f>Spisak!AB17</f>
        <v>F</v>
      </c>
      <c r="T27" s="36" t="str">
        <f t="shared" si="0"/>
        <v> (nedovoljan)</v>
      </c>
    </row>
    <row r="28" spans="1:20" s="17" customFormat="1" ht="12.75">
      <c r="A28" s="30" t="str">
        <f>Spisak!A18</f>
        <v>18</v>
      </c>
      <c r="B28" s="30" t="str">
        <f>Spisak!D18</f>
        <v>18/2016</v>
      </c>
      <c r="C28" s="46" t="str">
        <f>Spisak!C18</f>
        <v>Miloš Lazarević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28</v>
      </c>
      <c r="O28" s="32">
        <f>Spisak!S18</f>
      </c>
      <c r="P28" s="33">
        <f>Spisak!X18</f>
        <v>0</v>
      </c>
      <c r="Q28" s="34">
        <f>Spisak!Y18</f>
        <v>0</v>
      </c>
      <c r="R28" s="35">
        <f>Spisak!AA18</f>
        <v>28</v>
      </c>
      <c r="S28" s="42" t="str">
        <f>Spisak!AB18</f>
        <v>F</v>
      </c>
      <c r="T28" s="36" t="str">
        <f t="shared" si="0"/>
        <v> (nedovoljan)</v>
      </c>
    </row>
    <row r="29" spans="1:20" s="17" customFormat="1" ht="12.75">
      <c r="A29" s="30" t="str">
        <f>Spisak!A19</f>
        <v>20</v>
      </c>
      <c r="B29" s="30" t="str">
        <f>Spisak!D19</f>
        <v>20/2016</v>
      </c>
      <c r="C29" s="46" t="str">
        <f>Spisak!C19</f>
        <v>Luka Minić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38</v>
      </c>
      <c r="O29" s="32">
        <f>Spisak!S19</f>
      </c>
      <c r="P29" s="33">
        <f>Spisak!X19</f>
        <v>0</v>
      </c>
      <c r="Q29" s="34">
        <f>Spisak!Y19</f>
        <v>0</v>
      </c>
      <c r="R29" s="35">
        <f>Spisak!AA19</f>
        <v>38</v>
      </c>
      <c r="S29" s="42" t="str">
        <f>Spisak!AB19</f>
        <v>F</v>
      </c>
      <c r="T29" s="36" t="str">
        <f t="shared" si="0"/>
        <v> (nedovoljan)</v>
      </c>
    </row>
    <row r="30" spans="1:20" s="17" customFormat="1" ht="12.75">
      <c r="A30" s="30" t="str">
        <f>Spisak!A20</f>
        <v>21</v>
      </c>
      <c r="B30" s="30" t="str">
        <f>Spisak!D20</f>
        <v>21/2016</v>
      </c>
      <c r="C30" s="46" t="str">
        <f>Spisak!C20</f>
        <v>Ivana Vlahović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29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29</v>
      </c>
      <c r="S30" s="42" t="str">
        <f>Spisak!AB20</f>
        <v>F</v>
      </c>
      <c r="T30" s="36" t="str">
        <f t="shared" si="0"/>
        <v> (nedovoljan)</v>
      </c>
    </row>
    <row r="31" spans="1:20" s="17" customFormat="1" ht="12.75">
      <c r="A31" s="30" t="str">
        <f>Spisak!A21</f>
        <v>22</v>
      </c>
      <c r="B31" s="30" t="str">
        <f>Spisak!D21</f>
        <v>22/2016</v>
      </c>
      <c r="C31" s="46" t="str">
        <f>Spisak!C21</f>
        <v>Maša Raičković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</c>
      <c r="S31" s="42" t="str">
        <f>Spisak!AB21</f>
        <v>F</v>
      </c>
      <c r="T31" s="36" t="str">
        <f t="shared" si="0"/>
        <v> (nedovoljan)</v>
      </c>
    </row>
    <row r="32" spans="1:20" s="17" customFormat="1" ht="12.75">
      <c r="A32" s="30" t="str">
        <f>Spisak!A22</f>
        <v>23</v>
      </c>
      <c r="B32" s="30" t="str">
        <f>Spisak!D22</f>
        <v>23/2016</v>
      </c>
      <c r="C32" s="46" t="str">
        <f>Spisak!C22</f>
        <v>Milena Božović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40</v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  <v>40</v>
      </c>
      <c r="S32" s="42" t="str">
        <f>Spisak!AB22</f>
        <v>F</v>
      </c>
      <c r="T32" s="36" t="str">
        <f t="shared" si="0"/>
        <v> (nedovoljan)</v>
      </c>
    </row>
    <row r="33" spans="1:20" s="17" customFormat="1" ht="12.75">
      <c r="A33" s="30" t="str">
        <f>Spisak!A23</f>
        <v>24</v>
      </c>
      <c r="B33" s="30" t="str">
        <f>Spisak!D23</f>
        <v>24/2016</v>
      </c>
      <c r="C33" s="46" t="str">
        <f>Spisak!C23</f>
        <v>Jelena Stanić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38.5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38.5</v>
      </c>
      <c r="S33" s="42" t="str">
        <f>Spisak!AB23</f>
        <v>F</v>
      </c>
      <c r="T33" s="36" t="str">
        <f t="shared" si="0"/>
        <v> (nedovoljan)</v>
      </c>
    </row>
    <row r="34" spans="1:20" s="17" customFormat="1" ht="12.75">
      <c r="A34" s="30" t="str">
        <f>Spisak!A24</f>
        <v>25</v>
      </c>
      <c r="B34" s="30" t="str">
        <f>Spisak!D24</f>
        <v>25/2016</v>
      </c>
      <c r="C34" s="46" t="str">
        <f>Spisak!C24</f>
        <v>Dušica Nišavić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31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31</v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26</v>
      </c>
      <c r="B35" s="30" t="str">
        <f>Spisak!D25</f>
        <v>26/2016</v>
      </c>
      <c r="C35" s="46" t="str">
        <f>Spisak!C25</f>
        <v>Alida Mehonjić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31</v>
      </c>
      <c r="O35" s="32">
        <f>Spisak!S25</f>
      </c>
      <c r="P35" s="33">
        <f>Spisak!X25</f>
        <v>0</v>
      </c>
      <c r="Q35" s="34">
        <f>Spisak!Y25</f>
        <v>0</v>
      </c>
      <c r="R35" s="35">
        <f>Spisak!AA25</f>
        <v>31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27</v>
      </c>
      <c r="B36" s="30" t="str">
        <f>Spisak!D26</f>
        <v>27/2016</v>
      </c>
      <c r="C36" s="46" t="str">
        <f>Spisak!C26</f>
        <v>Tijana Radojičić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38.5</v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  <v>38.5</v>
      </c>
      <c r="S36" s="42" t="str">
        <f>Spisak!AB26</f>
        <v>F</v>
      </c>
      <c r="T36" s="36" t="str">
        <f t="shared" si="0"/>
        <v> (nedovoljan)</v>
      </c>
    </row>
    <row r="37" spans="1:20" s="17" customFormat="1" ht="12.75">
      <c r="A37" s="30" t="str">
        <f>Spisak!A27</f>
        <v>28</v>
      </c>
      <c r="B37" s="30" t="str">
        <f>Spisak!D27</f>
        <v>28/2016</v>
      </c>
      <c r="C37" s="46" t="str">
        <f>Spisak!C27</f>
        <v>MIljan Radnjić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20</v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  <v>20</v>
      </c>
      <c r="S37" s="42" t="str">
        <f>Spisak!AB27</f>
        <v>F</v>
      </c>
      <c r="T37" s="36" t="str">
        <f t="shared" si="0"/>
        <v> (nedovoljan)</v>
      </c>
    </row>
    <row r="38" spans="1:20" s="17" customFormat="1" ht="12.75">
      <c r="A38" s="30" t="str">
        <f>Spisak!A28</f>
        <v>29</v>
      </c>
      <c r="B38" s="30" t="str">
        <f>Spisak!D28</f>
        <v>29/2016</v>
      </c>
      <c r="C38" s="46" t="str">
        <f>Spisak!C28</f>
        <v>Đorđe Petrović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40</v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  <v>40</v>
      </c>
      <c r="S38" s="42" t="str">
        <f>Spisak!AB28</f>
        <v>F</v>
      </c>
      <c r="T38" s="36" t="str">
        <f t="shared" si="0"/>
        <v> (nedovoljan)</v>
      </c>
    </row>
    <row r="39" spans="1:20" s="17" customFormat="1" ht="12.75">
      <c r="A39" s="30" t="str">
        <f>Spisak!A29</f>
        <v>30</v>
      </c>
      <c r="B39" s="30" t="str">
        <f>Spisak!D29</f>
        <v>30/2016</v>
      </c>
      <c r="C39" s="46" t="str">
        <f>Spisak!C29</f>
        <v>Irfan Nikočević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16</v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  <v>16</v>
      </c>
      <c r="S39" s="42" t="str">
        <f>Spisak!AB29</f>
        <v>F</v>
      </c>
      <c r="T39" s="36" t="str">
        <f t="shared" si="0"/>
        <v> (nedovoljan)</v>
      </c>
    </row>
    <row r="40" spans="1:20" s="17" customFormat="1" ht="12.75">
      <c r="A40" s="30" t="str">
        <f>Spisak!A30</f>
        <v>31</v>
      </c>
      <c r="B40" s="30" t="str">
        <f>Spisak!D30</f>
        <v>31/2016</v>
      </c>
      <c r="C40" s="46" t="str">
        <f>Spisak!C30</f>
        <v>Neđeljko Bezarević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28</v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  <v>28</v>
      </c>
      <c r="S40" s="42" t="str">
        <f>Spisak!AB30</f>
        <v>F</v>
      </c>
      <c r="T40" s="36" t="str">
        <f t="shared" si="0"/>
        <v> (nedovoljan)</v>
      </c>
    </row>
    <row r="41" spans="1:20" s="17" customFormat="1" ht="12.75">
      <c r="A41" s="30" t="str">
        <f>Spisak!A31</f>
        <v>33</v>
      </c>
      <c r="B41" s="30" t="str">
        <f>Spisak!D31</f>
        <v>33/2016</v>
      </c>
      <c r="C41" s="46" t="str">
        <f>Spisak!C31</f>
        <v>Filip Živković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40</v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  <v>40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34</v>
      </c>
      <c r="B42" s="30" t="str">
        <f>Spisak!D32</f>
        <v>34/2016</v>
      </c>
      <c r="C42" s="46" t="str">
        <f>Spisak!C32</f>
        <v>Vasilije Vujadinović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</c>
      <c r="S42" s="42" t="str">
        <f>Spisak!AB32</f>
        <v>F</v>
      </c>
      <c r="T42" s="36" t="str">
        <f t="shared" si="0"/>
        <v> (nedovoljan)</v>
      </c>
    </row>
    <row r="43" spans="1:20" s="17" customFormat="1" ht="12.75">
      <c r="A43" s="30" t="str">
        <f>Spisak!A33</f>
        <v>35</v>
      </c>
      <c r="B43" s="30" t="str">
        <f>Spisak!D33</f>
        <v>35/2016</v>
      </c>
      <c r="C43" s="46" t="str">
        <f>Spisak!C33</f>
        <v>Stefan Ščepanović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35</v>
      </c>
      <c r="O43" s="32">
        <f>Spisak!S33</f>
      </c>
      <c r="P43" s="33">
        <f>Spisak!X33</f>
        <v>0</v>
      </c>
      <c r="Q43" s="34">
        <f>Spisak!Y33</f>
        <v>0</v>
      </c>
      <c r="R43" s="35">
        <f>Spisak!AA33</f>
        <v>35</v>
      </c>
      <c r="S43" s="42" t="str">
        <f>Spisak!AB33</f>
        <v>F</v>
      </c>
      <c r="T43" s="36" t="str">
        <f t="shared" si="0"/>
        <v> (nedovoljan)</v>
      </c>
    </row>
    <row r="44" spans="1:20" s="17" customFormat="1" ht="12.75">
      <c r="A44" s="30" t="str">
        <f>Spisak!A34</f>
        <v>38</v>
      </c>
      <c r="B44" s="30" t="str">
        <f>Spisak!D34</f>
        <v>38/2016</v>
      </c>
      <c r="C44" s="46" t="str">
        <f>Spisak!C34</f>
        <v>Mia Kovač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</c>
      <c r="S44" s="42" t="str">
        <f>Spisak!AB34</f>
        <v>F</v>
      </c>
      <c r="T44" s="36" t="str">
        <f t="shared" si="0"/>
        <v> (nedovoljan)</v>
      </c>
    </row>
    <row r="45" spans="1:20" s="17" customFormat="1" ht="12.75">
      <c r="A45" s="30" t="str">
        <f>Spisak!A35</f>
        <v>40</v>
      </c>
      <c r="B45" s="30" t="str">
        <f>Spisak!D35</f>
        <v>40/2016</v>
      </c>
      <c r="C45" s="46" t="str">
        <f>Spisak!C35</f>
        <v>Isidora Ščepanović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29.5</v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  <v>29.5</v>
      </c>
      <c r="S45" s="42" t="str">
        <f>Spisak!AB35</f>
        <v>F</v>
      </c>
      <c r="T45" s="36" t="str">
        <f t="shared" si="0"/>
        <v> (nedovoljan)</v>
      </c>
    </row>
    <row r="46" spans="1:20" s="17" customFormat="1" ht="12.75">
      <c r="A46" s="30" t="str">
        <f>Spisak!A36</f>
        <v>41</v>
      </c>
      <c r="B46" s="30" t="str">
        <f>Spisak!D36</f>
        <v>41/2016</v>
      </c>
      <c r="C46" s="46" t="str">
        <f>Spisak!C36</f>
        <v>Elena Popović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40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40</v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42</v>
      </c>
      <c r="B47" s="30" t="str">
        <f>Spisak!D37</f>
        <v>42/2016</v>
      </c>
      <c r="C47" s="46" t="str">
        <f>Spisak!C37</f>
        <v>Ana Nišavić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38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38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 t="str">
        <f>Spisak!A38</f>
        <v>44</v>
      </c>
      <c r="B48" s="30" t="str">
        <f>Spisak!D38</f>
        <v>44/2016</v>
      </c>
      <c r="C48" s="46" t="str">
        <f>Spisak!C38</f>
        <v>Naida Ćatović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34.5</v>
      </c>
      <c r="O48" s="32">
        <f>Spisak!S38</f>
      </c>
      <c r="P48" s="33">
        <f>Spisak!X38</f>
        <v>0</v>
      </c>
      <c r="Q48" s="34">
        <f>Spisak!Y38</f>
        <v>0</v>
      </c>
      <c r="R48" s="35">
        <f>Spisak!AA38</f>
        <v>34.5</v>
      </c>
      <c r="S48" s="42" t="str">
        <f>Spisak!AB38</f>
        <v>F</v>
      </c>
      <c r="T48" s="36" t="str">
        <f t="shared" si="0"/>
        <v> (nedovoljan)</v>
      </c>
    </row>
    <row r="49" spans="1:20" s="17" customFormat="1" ht="12.75">
      <c r="A49" s="30" t="str">
        <f>Spisak!A39</f>
        <v>46</v>
      </c>
      <c r="B49" s="30" t="str">
        <f>Spisak!D39</f>
        <v>46/2016</v>
      </c>
      <c r="C49" s="46" t="str">
        <f>Spisak!C39</f>
        <v>Admir Ljuca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32</v>
      </c>
      <c r="O49" s="32">
        <f>Spisak!S39</f>
      </c>
      <c r="P49" s="33">
        <f>Spisak!X39</f>
        <v>0</v>
      </c>
      <c r="Q49" s="34">
        <f>Spisak!Y39</f>
        <v>0</v>
      </c>
      <c r="R49" s="35">
        <f>Spisak!AA39</f>
        <v>32</v>
      </c>
      <c r="S49" s="42" t="str">
        <f>Spisak!AB39</f>
        <v>F</v>
      </c>
      <c r="T49" s="36" t="str">
        <f t="shared" si="0"/>
        <v> (nedovoljan)</v>
      </c>
    </row>
    <row r="50" spans="1:20" s="17" customFormat="1" ht="12.75">
      <c r="A50" s="30" t="str">
        <f>Spisak!A40</f>
        <v>47</v>
      </c>
      <c r="B50" s="30" t="str">
        <f>Spisak!D40</f>
        <v>47/2016</v>
      </c>
      <c r="C50" s="46" t="str">
        <f>Spisak!C40</f>
        <v>Budimir Anđelić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40</v>
      </c>
      <c r="O50" s="32">
        <f>Spisak!S40</f>
      </c>
      <c r="P50" s="33">
        <f>Spisak!X40</f>
        <v>0</v>
      </c>
      <c r="Q50" s="34">
        <f>Spisak!Y40</f>
        <v>0</v>
      </c>
      <c r="R50" s="35">
        <f>Spisak!AA40</f>
        <v>40</v>
      </c>
      <c r="S50" s="42" t="str">
        <f>Spisak!AB40</f>
        <v>F</v>
      </c>
      <c r="T50" s="36" t="str">
        <f t="shared" si="0"/>
        <v> (nedovoljan)</v>
      </c>
    </row>
    <row r="51" spans="1:20" s="17" customFormat="1" ht="12.75">
      <c r="A51" s="30" t="str">
        <f>Spisak!A41</f>
        <v>49</v>
      </c>
      <c r="B51" s="30" t="str">
        <f>Spisak!D41</f>
        <v>49/2016</v>
      </c>
      <c r="C51" s="46" t="str">
        <f>Spisak!C41</f>
        <v>Darko Glišić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39</v>
      </c>
      <c r="O51" s="32">
        <f>Spisak!S41</f>
      </c>
      <c r="P51" s="33">
        <f>Spisak!X41</f>
        <v>0</v>
      </c>
      <c r="Q51" s="34">
        <f>Spisak!Y41</f>
        <v>0</v>
      </c>
      <c r="R51" s="35">
        <f>Spisak!AA41</f>
        <v>39</v>
      </c>
      <c r="S51" s="42" t="str">
        <f>Spisak!AB41</f>
        <v>F</v>
      </c>
      <c r="T51" s="36" t="str">
        <f t="shared" si="0"/>
        <v> (nedovoljan)</v>
      </c>
    </row>
    <row r="52" spans="1:20" s="17" customFormat="1" ht="12.75">
      <c r="A52" s="30" t="str">
        <f>Spisak!A42</f>
        <v>50</v>
      </c>
      <c r="B52" s="30" t="str">
        <f>Spisak!D42</f>
        <v>50/2016</v>
      </c>
      <c r="C52" s="46" t="str">
        <f>Spisak!C42</f>
        <v>Marko Tadić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  <v>38</v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  <v>38</v>
      </c>
      <c r="S52" s="42" t="str">
        <f>Spisak!AB42</f>
        <v>F</v>
      </c>
      <c r="T52" s="36" t="str">
        <f t="shared" si="0"/>
        <v> (nedovoljan)</v>
      </c>
    </row>
    <row r="53" spans="1:20" s="17" customFormat="1" ht="12.75">
      <c r="A53" s="30" t="str">
        <f>Spisak!A43</f>
        <v>51</v>
      </c>
      <c r="B53" s="30" t="str">
        <f>Spisak!D43</f>
        <v>51/2016</v>
      </c>
      <c r="C53" s="46" t="str">
        <f>Spisak!C43</f>
        <v>Ena Kožar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30</v>
      </c>
      <c r="O53" s="32">
        <f>Spisak!S43</f>
      </c>
      <c r="P53" s="33">
        <f>Spisak!X43</f>
        <v>0</v>
      </c>
      <c r="Q53" s="34">
        <f>Spisak!Y43</f>
        <v>0</v>
      </c>
      <c r="R53" s="35">
        <f>Spisak!AA43</f>
        <v>30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57</v>
      </c>
      <c r="B54" s="30" t="str">
        <f>Spisak!D44</f>
        <v>57/2016</v>
      </c>
      <c r="C54" s="46" t="str">
        <f>Spisak!C44</f>
        <v>Jelena Prelević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  <v>17</v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  <v>17</v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58</v>
      </c>
      <c r="B55" s="30" t="str">
        <f>Spisak!D45</f>
        <v>58/2016</v>
      </c>
      <c r="C55" s="46" t="str">
        <f>Spisak!C45</f>
        <v>Ognjen Vujičić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40</v>
      </c>
      <c r="O55" s="32">
        <f>Spisak!S45</f>
      </c>
      <c r="P55" s="33">
        <f>Spisak!X45</f>
        <v>0</v>
      </c>
      <c r="Q55" s="34">
        <f>Spisak!Y45</f>
        <v>0</v>
      </c>
      <c r="R55" s="35">
        <f>Spisak!AA45</f>
        <v>40</v>
      </c>
      <c r="S55" s="42" t="str">
        <f>Spisak!AB45</f>
        <v>F</v>
      </c>
      <c r="T55" s="36" t="str">
        <f t="shared" si="0"/>
        <v> (nedovoljan)</v>
      </c>
    </row>
    <row r="56" spans="1:20" s="17" customFormat="1" ht="12.75">
      <c r="A56" s="30" t="str">
        <f>Spisak!A46</f>
        <v>60</v>
      </c>
      <c r="B56" s="30" t="str">
        <f>Spisak!D46</f>
        <v>60/2016</v>
      </c>
      <c r="C56" s="46" t="str">
        <f>Spisak!C46</f>
        <v>Uroš Ognjenović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  <v>40</v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  <v>40</v>
      </c>
      <c r="S56" s="42" t="str">
        <f>Spisak!AB46</f>
        <v>F</v>
      </c>
      <c r="T56" s="36" t="str">
        <f t="shared" si="0"/>
        <v> (nedovoljan)</v>
      </c>
    </row>
    <row r="57" spans="1:20" s="17" customFormat="1" ht="12.75">
      <c r="A57" s="30" t="str">
        <f>Spisak!A47</f>
        <v>61</v>
      </c>
      <c r="B57" s="30" t="str">
        <f>Spisak!D47</f>
        <v>61/2016</v>
      </c>
      <c r="C57" s="46" t="str">
        <f>Spisak!C47</f>
        <v>Tamara Dobrović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  <v>14.5</v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  <v>14.5</v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64</v>
      </c>
      <c r="B58" s="30" t="str">
        <f>Spisak!D48</f>
        <v>64/2016</v>
      </c>
      <c r="C58" s="46" t="str">
        <f>Spisak!C48</f>
        <v>Lazar Jovanović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66</v>
      </c>
      <c r="B59" s="30" t="str">
        <f>Spisak!D49</f>
        <v>66/2016</v>
      </c>
      <c r="C59" s="46" t="str">
        <f>Spisak!C49</f>
        <v>Nikoleta Lazarević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0</v>
      </c>
      <c r="Q59" s="34">
        <f>Spisak!Y49</f>
        <v>0</v>
      </c>
      <c r="R59" s="35">
        <f>Spisak!AA49</f>
        <v>27</v>
      </c>
      <c r="S59" s="42" t="str">
        <f>Spisak!AB49</f>
        <v>F</v>
      </c>
      <c r="T59" s="36" t="str">
        <f t="shared" si="0"/>
        <v> (nedovoljan)</v>
      </c>
    </row>
    <row r="60" spans="1:20" s="17" customFormat="1" ht="12.75">
      <c r="A60" s="30" t="str">
        <f>Spisak!A50</f>
        <v>67</v>
      </c>
      <c r="B60" s="30" t="str">
        <f>Spisak!D50</f>
        <v>67/2016</v>
      </c>
      <c r="C60" s="46" t="str">
        <f>Spisak!C50</f>
        <v>Jelena Mijanović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29.5</v>
      </c>
      <c r="O60" s="32">
        <f>Spisak!S50</f>
      </c>
      <c r="P60" s="33">
        <f>Spisak!X50</f>
        <v>0</v>
      </c>
      <c r="Q60" s="34">
        <f>Spisak!Y50</f>
        <v>0</v>
      </c>
      <c r="R60" s="35">
        <f>Spisak!AA50</f>
        <v>29.5</v>
      </c>
      <c r="S60" s="42" t="str">
        <f>Spisak!AB50</f>
        <v>F</v>
      </c>
      <c r="T60" s="36" t="str">
        <f t="shared" si="0"/>
        <v> (nedovoljan)</v>
      </c>
    </row>
    <row r="61" spans="1:20" s="17" customFormat="1" ht="12.75">
      <c r="A61" s="30" t="str">
        <f>Spisak!A51</f>
        <v>68</v>
      </c>
      <c r="B61" s="30" t="str">
        <f>Spisak!D51</f>
        <v>68/2016</v>
      </c>
      <c r="C61" s="46" t="str">
        <f>Spisak!C51</f>
        <v>Enis Čindrak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70</v>
      </c>
      <c r="B62" s="30" t="str">
        <f>Spisak!D52</f>
        <v>70/2016</v>
      </c>
      <c r="C62" s="46" t="str">
        <f>Spisak!C52</f>
        <v>Milica Maljević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36</v>
      </c>
      <c r="O62" s="32">
        <f>Spisak!S52</f>
      </c>
      <c r="P62" s="33">
        <f>Spisak!X52</f>
        <v>0</v>
      </c>
      <c r="Q62" s="34">
        <f>Spisak!Y52</f>
        <v>0</v>
      </c>
      <c r="R62" s="35">
        <f>Spisak!AA52</f>
        <v>36</v>
      </c>
      <c r="S62" s="42" t="str">
        <f>Spisak!AB52</f>
        <v>F</v>
      </c>
      <c r="T62" s="36" t="str">
        <f t="shared" si="0"/>
        <v> (nedovoljan)</v>
      </c>
    </row>
    <row r="63" spans="1:20" ht="12.75">
      <c r="A63" s="30" t="str">
        <f>Spisak!A53</f>
        <v>73</v>
      </c>
      <c r="B63" s="30" t="str">
        <f>Spisak!D53</f>
        <v>73/2016</v>
      </c>
      <c r="C63" s="46" t="str">
        <f>Spisak!C53</f>
        <v>Aleksandar Radičević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  <v>33</v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  <v>33</v>
      </c>
      <c r="S63" s="42" t="str">
        <f>Spisak!AB53</f>
        <v>F</v>
      </c>
      <c r="T63" s="36" t="str">
        <f t="shared" si="0"/>
        <v> (nedovoljan)</v>
      </c>
    </row>
    <row r="64" spans="1:20" ht="12.75">
      <c r="A64" s="30" t="str">
        <f>Spisak!A54</f>
        <v>80</v>
      </c>
      <c r="B64" s="30" t="str">
        <f>Spisak!D54</f>
        <v>80/2016</v>
      </c>
      <c r="C64" s="46" t="str">
        <f>Spisak!C54</f>
        <v>Stefan Zajović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19.5</v>
      </c>
      <c r="O64" s="32">
        <f>Spisak!S54</f>
      </c>
      <c r="P64" s="33">
        <f>Spisak!X54</f>
        <v>0</v>
      </c>
      <c r="Q64" s="34">
        <f>Spisak!Y54</f>
        <v>0</v>
      </c>
      <c r="R64" s="35">
        <f>Spisak!AA54</f>
        <v>19.5</v>
      </c>
      <c r="S64" s="42" t="str">
        <f>Spisak!AB54</f>
        <v>F</v>
      </c>
      <c r="T64" s="36" t="str">
        <f t="shared" si="0"/>
        <v> (nedovoljan)</v>
      </c>
    </row>
    <row r="65" spans="1:20" ht="12.75">
      <c r="A65" s="30" t="str">
        <f>Spisak!A55</f>
        <v>90</v>
      </c>
      <c r="B65" s="30" t="str">
        <f>Spisak!D55</f>
        <v>90/2016</v>
      </c>
      <c r="C65" s="46" t="str">
        <f>Spisak!C55</f>
        <v>Miljan Đurišić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</c>
      <c r="O65" s="32">
        <f>Spisak!S55</f>
      </c>
      <c r="P65" s="33">
        <f>Spisak!X55</f>
        <v>0</v>
      </c>
      <c r="Q65" s="34">
        <f>Spisak!Y55</f>
        <v>0</v>
      </c>
      <c r="R65" s="35">
        <f>Spisak!AA55</f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91</v>
      </c>
      <c r="B66" s="30" t="str">
        <f>Spisak!D56</f>
        <v>91/2016</v>
      </c>
      <c r="C66" s="46" t="str">
        <f>Spisak!C56</f>
        <v>Nina Blagojević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  <v>40</v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  <v>40</v>
      </c>
      <c r="S66" s="42" t="str">
        <f>Spisak!AB56</f>
        <v>F</v>
      </c>
      <c r="T66" s="36" t="str">
        <f t="shared" si="0"/>
        <v> (nedovoljan)</v>
      </c>
    </row>
    <row r="67" spans="1:20" ht="12.75">
      <c r="A67" s="30" t="str">
        <f>Spisak!A57</f>
        <v>17</v>
      </c>
      <c r="B67" s="30" t="str">
        <f>Spisak!D57</f>
        <v>17/2015</v>
      </c>
      <c r="C67" s="46" t="str">
        <f>Spisak!C57</f>
        <v>Uroš Milačić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29</v>
      </c>
      <c r="O67" s="32">
        <f>Spisak!S57</f>
      </c>
      <c r="P67" s="33">
        <f>Spisak!X57</f>
        <v>0</v>
      </c>
      <c r="Q67" s="34">
        <f>Spisak!Y57</f>
        <v>0</v>
      </c>
      <c r="R67" s="35">
        <f>Spisak!AA57</f>
        <v>29</v>
      </c>
      <c r="S67" s="42" t="str">
        <f>Spisak!AB57</f>
        <v>F</v>
      </c>
      <c r="T67" s="36" t="str">
        <f t="shared" si="0"/>
        <v> (nedovoljan)</v>
      </c>
    </row>
    <row r="68" spans="1:20" ht="12.75">
      <c r="A68" s="30" t="str">
        <f>Spisak!A58</f>
        <v>23</v>
      </c>
      <c r="B68" s="30" t="str">
        <f>Spisak!D58</f>
        <v>23/2015</v>
      </c>
      <c r="C68" s="46" t="str">
        <f>Spisak!C58</f>
        <v>Vasilije Samardžić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31</v>
      </c>
      <c r="B69" s="30" t="str">
        <f>Spisak!D59</f>
        <v>31/2015</v>
      </c>
      <c r="C69" s="46" t="str">
        <f>Spisak!C59</f>
        <v>Milena Vujadinović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</c>
      <c r="O69" s="32">
        <f>Spisak!S59</f>
      </c>
      <c r="P69" s="33">
        <f>Spisak!X59</f>
        <v>0</v>
      </c>
      <c r="Q69" s="34">
        <f>Spisak!Y59</f>
        <v>0</v>
      </c>
      <c r="R69" s="35">
        <f>Spisak!AA59</f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34</v>
      </c>
      <c r="B70" s="30" t="str">
        <f>Spisak!D60</f>
        <v>34/2015</v>
      </c>
      <c r="C70" s="46" t="str">
        <f>Spisak!C60</f>
        <v>Igor Došljak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41</v>
      </c>
      <c r="B71" s="30" t="str">
        <f>Spisak!D61</f>
        <v>41/2015</v>
      </c>
      <c r="C71" s="46" t="str">
        <f>Spisak!C61</f>
        <v>Marija Burić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24.5</v>
      </c>
      <c r="O71" s="32">
        <f>Spisak!S61</f>
      </c>
      <c r="P71" s="33">
        <f>Spisak!X61</f>
        <v>0</v>
      </c>
      <c r="Q71" s="34">
        <f>Spisak!Y61</f>
        <v>0</v>
      </c>
      <c r="R71" s="35">
        <f>Spisak!AA61</f>
        <v>24.5</v>
      </c>
      <c r="S71" s="42" t="str">
        <f>Spisak!AB61</f>
        <v>F</v>
      </c>
      <c r="T71" s="36" t="str">
        <f t="shared" si="0"/>
        <v> (nedovoljan)</v>
      </c>
    </row>
    <row r="72" spans="1:20" ht="12.75">
      <c r="A72" s="30" t="str">
        <f>Spisak!A62</f>
        <v>44</v>
      </c>
      <c r="B72" s="30" t="str">
        <f>Spisak!D62</f>
        <v>44/2015</v>
      </c>
      <c r="C72" s="46" t="str">
        <f>Spisak!C62</f>
        <v>Lazar Lekić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14</v>
      </c>
      <c r="O72" s="32">
        <f>Spisak!S62</f>
      </c>
      <c r="P72" s="33">
        <f>Spisak!X62</f>
        <v>0</v>
      </c>
      <c r="Q72" s="34">
        <f>Spisak!Y62</f>
        <v>0</v>
      </c>
      <c r="R72" s="35">
        <f>Spisak!AA62</f>
        <v>14</v>
      </c>
      <c r="S72" s="42" t="str">
        <f>Spisak!AB62</f>
        <v>F</v>
      </c>
      <c r="T72" s="36" t="str">
        <f t="shared" si="0"/>
        <v> (nedovoljan)</v>
      </c>
    </row>
    <row r="73" spans="1:20" ht="12.75">
      <c r="A73" s="30" t="str">
        <f>Spisak!A63</f>
        <v>48</v>
      </c>
      <c r="B73" s="30" t="str">
        <f>Spisak!D63</f>
        <v>48/2015</v>
      </c>
      <c r="C73" s="46" t="str">
        <f>Spisak!C63</f>
        <v>Nikola Pavićević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27</v>
      </c>
      <c r="O73" s="32">
        <f>Spisak!S63</f>
      </c>
      <c r="P73" s="33">
        <f>Spisak!X63</f>
        <v>0</v>
      </c>
      <c r="Q73" s="34">
        <f>Spisak!Y63</f>
        <v>0</v>
      </c>
      <c r="R73" s="35">
        <f>Spisak!AA63</f>
        <v>27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55</v>
      </c>
      <c r="B74" s="30" t="str">
        <f>Spisak!D64</f>
        <v>55/2015</v>
      </c>
      <c r="C74" s="46" t="str">
        <f>Spisak!C64</f>
        <v>Adam Klica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</c>
      <c r="O74" s="32">
        <f>Spisak!S64</f>
      </c>
      <c r="P74" s="33">
        <f>Spisak!X64</f>
        <v>0</v>
      </c>
      <c r="Q74" s="34">
        <f>Spisak!Y64</f>
        <v>0</v>
      </c>
      <c r="R74" s="35">
        <f>Spisak!AA64</f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64</v>
      </c>
      <c r="B75" s="30" t="str">
        <f>Spisak!D65</f>
        <v>64/2015</v>
      </c>
      <c r="C75" s="46" t="str">
        <f>Spisak!C65</f>
        <v>Jelica Bulajić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11</v>
      </c>
      <c r="O75" s="32">
        <f>Spisak!S65</f>
      </c>
      <c r="P75" s="33">
        <v>0</v>
      </c>
      <c r="Q75" s="34">
        <v>0</v>
      </c>
      <c r="R75" s="35">
        <f>Spisak!AA65</f>
        <v>11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68</v>
      </c>
      <c r="B76" s="30" t="str">
        <f>Spisak!D66</f>
        <v>68/2015</v>
      </c>
      <c r="C76" s="46" t="str">
        <f>Spisak!C66</f>
        <v>Svetozar Kljajić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30</v>
      </c>
      <c r="O76" s="32">
        <f>Spisak!S66</f>
      </c>
      <c r="P76" s="33">
        <f>Spisak!X66</f>
        <v>0</v>
      </c>
      <c r="Q76" s="34">
        <f>Spisak!Y66</f>
        <v>0</v>
      </c>
      <c r="R76" s="35">
        <f>Spisak!AA66</f>
        <v>30</v>
      </c>
      <c r="S76" s="42" t="str">
        <f>Spisak!AB66</f>
        <v>F</v>
      </c>
      <c r="T76" s="36" t="str">
        <f t="shared" si="0"/>
        <v> (nedovoljan)</v>
      </c>
    </row>
    <row r="77" spans="1:20" ht="12.75">
      <c r="A77" s="30" t="str">
        <f>Spisak!A67</f>
        <v>74</v>
      </c>
      <c r="B77" s="30" t="str">
        <f>Spisak!D67</f>
        <v>74/2015</v>
      </c>
      <c r="C77" s="46" t="str">
        <f>Spisak!C67</f>
        <v>Petar Drašković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27.5</v>
      </c>
      <c r="O77" s="32">
        <f>Spisak!S67</f>
      </c>
      <c r="P77" s="33">
        <f>Spisak!X67</f>
        <v>0</v>
      </c>
      <c r="Q77" s="34">
        <f>Spisak!Y67</f>
        <v>0</v>
      </c>
      <c r="R77" s="35">
        <f>Spisak!AA67</f>
        <v>27.5</v>
      </c>
      <c r="S77" s="42" t="str">
        <f>Spisak!AB67</f>
        <v>F</v>
      </c>
      <c r="T77" s="36" t="str">
        <f aca="true" t="shared" si="1" ref="T77:T89">ocjenaslovima(S77)</f>
        <v> (nedovoljan)</v>
      </c>
    </row>
    <row r="78" spans="1:20" ht="12.75">
      <c r="A78" s="30" t="str">
        <f>Spisak!A68</f>
        <v>84</v>
      </c>
      <c r="B78" s="30" t="str">
        <f>Spisak!D68</f>
        <v>84/2015</v>
      </c>
      <c r="C78" s="46" t="str">
        <f>Spisak!C68</f>
        <v>Anđela Radonjić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28</v>
      </c>
      <c r="O78" s="32">
        <f>Spisak!S68</f>
      </c>
      <c r="P78" s="33">
        <f>Spisak!X68</f>
        <v>0</v>
      </c>
      <c r="Q78" s="34">
        <f>Spisak!Y68</f>
        <v>0</v>
      </c>
      <c r="R78" s="35">
        <f>Spisak!AA68</f>
        <v>28</v>
      </c>
      <c r="S78" s="42" t="str">
        <f>Spisak!AB68</f>
        <v>F</v>
      </c>
      <c r="T78" s="36" t="str">
        <f t="shared" si="1"/>
        <v> (nedovoljan)</v>
      </c>
    </row>
    <row r="79" spans="1:20" ht="12.75">
      <c r="A79" s="30" t="str">
        <f>Spisak!A69</f>
        <v>96</v>
      </c>
      <c r="B79" s="30" t="str">
        <f>Spisak!D69</f>
        <v>96/2015</v>
      </c>
      <c r="C79" s="46" t="str">
        <f>Spisak!C69</f>
        <v>Darko Ralević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24</v>
      </c>
      <c r="O79" s="32">
        <f>Spisak!S69</f>
      </c>
      <c r="P79" s="33">
        <f>Spisak!X69</f>
        <v>0</v>
      </c>
      <c r="Q79" s="34">
        <f>Spisak!Y69</f>
        <v>0</v>
      </c>
      <c r="R79" s="35">
        <f>Spisak!AA69</f>
        <v>24</v>
      </c>
      <c r="S79" s="42" t="str">
        <f>Spisak!AB69</f>
        <v>F</v>
      </c>
      <c r="T79" s="36" t="str">
        <f t="shared" si="1"/>
        <v> (nedovoljan)</v>
      </c>
    </row>
    <row r="80" spans="1:20" ht="12.75">
      <c r="A80" s="30" t="str">
        <f>Spisak!A70</f>
        <v>99</v>
      </c>
      <c r="B80" s="30" t="str">
        <f>Spisak!D70</f>
        <v>99/2015</v>
      </c>
      <c r="C80" s="46" t="str">
        <f>Spisak!C70</f>
        <v>Žarko Rakočević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2</v>
      </c>
      <c r="B81" s="30" t="str">
        <f>Spisak!D71</f>
        <v>2/2014</v>
      </c>
      <c r="C81" s="46" t="str">
        <f>Spisak!C71</f>
        <v>Vesna Lješević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</c>
      <c r="O81" s="32">
        <f>Spisak!S71</f>
      </c>
      <c r="P81" s="33">
        <f>Spisak!X71</f>
        <v>0</v>
      </c>
      <c r="Q81" s="34">
        <f>Spisak!Y71</f>
        <v>0</v>
      </c>
      <c r="R81" s="35">
        <f>Spisak!AA71</f>
      </c>
      <c r="S81" s="42" t="str">
        <f>Spisak!AB71</f>
        <v>F</v>
      </c>
      <c r="T81" s="36" t="str">
        <f t="shared" si="1"/>
        <v> (nedovoljan)</v>
      </c>
    </row>
    <row r="82" spans="1:20" ht="12.75">
      <c r="A82" s="30" t="str">
        <f>Spisak!A72</f>
        <v>61</v>
      </c>
      <c r="B82" s="30" t="str">
        <f>Spisak!D72</f>
        <v>61/2014</v>
      </c>
      <c r="C82" s="46" t="str">
        <f>Spisak!C72</f>
        <v>Katarina Stevanović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29</v>
      </c>
      <c r="O82" s="32">
        <f>Spisak!S72</f>
      </c>
      <c r="P82" s="33">
        <f>Spisak!X72</f>
        <v>0</v>
      </c>
      <c r="Q82" s="34">
        <f>Spisak!Y72</f>
        <v>0</v>
      </c>
      <c r="R82" s="35">
        <f>Spisak!AA72</f>
        <v>29</v>
      </c>
      <c r="S82" s="42" t="str">
        <f>Spisak!AB72</f>
        <v>F</v>
      </c>
      <c r="T82" s="36" t="str">
        <f t="shared" si="1"/>
        <v> (nedovoljan)</v>
      </c>
    </row>
    <row r="83" spans="1:20" ht="12.75">
      <c r="A83" s="30" t="str">
        <f>Spisak!A73</f>
        <v>94</v>
      </c>
      <c r="B83" s="30" t="str">
        <f>Spisak!D73</f>
        <v>94/2014</v>
      </c>
      <c r="C83" s="46" t="str">
        <f>Spisak!C73</f>
        <v>Jelena Grbović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10</v>
      </c>
      <c r="B84" s="30" t="str">
        <f>Spisak!D74</f>
        <v>10/2013</v>
      </c>
      <c r="C84" s="46" t="str">
        <f>Spisak!C74</f>
        <v>Asmir Đešević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28</v>
      </c>
      <c r="O84" s="32">
        <f>Spisak!S74</f>
      </c>
      <c r="P84" s="33">
        <f>Spisak!X74</f>
        <v>0</v>
      </c>
      <c r="Q84" s="34">
        <f>Spisak!Y74</f>
        <v>0</v>
      </c>
      <c r="R84" s="35">
        <f>Spisak!AA74</f>
        <v>28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68</v>
      </c>
      <c r="B85" s="30" t="str">
        <f>Spisak!D75</f>
        <v>68/2013</v>
      </c>
      <c r="C85" s="46" t="str">
        <f>Spisak!C75</f>
        <v>Jasmina Metjahić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63</v>
      </c>
      <c r="B86" s="30" t="str">
        <f>Spisak!D76</f>
        <v>63/2012</v>
      </c>
      <c r="C86" s="46" t="str">
        <f>Spisak!C76</f>
        <v>Aleksandar Bulatović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38</v>
      </c>
      <c r="B87" s="30" t="str">
        <f>Spisak!D77</f>
        <v>38/2011</v>
      </c>
      <c r="C87" s="46" t="str">
        <f>Spisak!C77</f>
        <v>Momčilo Mitrić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</c>
      <c r="O87" s="32">
        <f>Spisak!S77</f>
      </c>
      <c r="P87" s="33">
        <f>Spisak!X77</f>
        <v>0</v>
      </c>
      <c r="Q87" s="34">
        <f>Spisak!Y77</f>
        <v>0</v>
      </c>
      <c r="R87" s="35">
        <f>Spisak!AA77</f>
      </c>
      <c r="S87" s="42" t="str">
        <f>Spisak!AB77</f>
        <v>F</v>
      </c>
      <c r="T87" s="36" t="str">
        <f t="shared" si="1"/>
        <v> (nedovoljan)</v>
      </c>
    </row>
    <row r="88" spans="1:20" ht="12.75">
      <c r="A88" s="30" t="str">
        <f>Spisak!A78</f>
        <v>70</v>
      </c>
      <c r="B88" s="30" t="str">
        <f>Spisak!D78</f>
        <v>70/2010</v>
      </c>
      <c r="C88" s="46" t="str">
        <f>Spisak!C78</f>
        <v>Ana Krstajić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</c>
      <c r="O88" s="32">
        <f>Spisak!S78</f>
      </c>
      <c r="P88" s="33">
        <f>Spisak!X78</f>
        <v>0</v>
      </c>
      <c r="Q88" s="34">
        <f>Spisak!Y78</f>
        <v>0</v>
      </c>
      <c r="R88" s="35">
        <f>Spisak!AA78</f>
      </c>
      <c r="S88" s="42" t="str">
        <f>Spisak!AB78</f>
        <v>F</v>
      </c>
      <c r="T88" s="36" t="str">
        <f t="shared" si="1"/>
        <v> (nedovoljan)</v>
      </c>
    </row>
    <row r="89" spans="1:20" ht="12.75">
      <c r="A89" s="30">
        <f>Spisak!A79</f>
        <v>0</v>
      </c>
      <c r="B89" s="30">
        <f>Spisak!D79</f>
        <v>0</v>
      </c>
      <c r="C89" s="46">
        <f>Spisak!C79</f>
        <v>0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0</v>
      </c>
      <c r="O89" s="32">
        <f>Spisak!S79</f>
        <v>0</v>
      </c>
      <c r="P89" s="33">
        <f>Spisak!X79</f>
        <v>0</v>
      </c>
      <c r="Q89" s="34">
        <f>Spisak!Y79</f>
        <v>0</v>
      </c>
      <c r="R89" s="35">
        <f>Spisak!AA79</f>
        <v>0</v>
      </c>
      <c r="S89" s="42">
        <f>Spisak!AB79</f>
        <v>0</v>
      </c>
      <c r="T89" s="36">
        <f t="shared" si="1"/>
      </c>
    </row>
    <row r="90" spans="1:20" ht="12.75">
      <c r="A90" s="37"/>
      <c r="B90" s="47"/>
      <c r="C90" s="21"/>
      <c r="N90" s="22"/>
      <c r="O90" s="23"/>
      <c r="Q90" s="2"/>
      <c r="R90" s="24"/>
      <c r="S90" s="4"/>
      <c r="T90" s="1"/>
    </row>
    <row r="91" spans="1:20" ht="12.75">
      <c r="A91" s="37"/>
      <c r="B91" s="47"/>
      <c r="C91" s="21"/>
      <c r="N91" s="22"/>
      <c r="O91" s="23"/>
      <c r="Q91" s="2"/>
      <c r="R91" s="24"/>
      <c r="S91" s="4"/>
      <c r="T91" s="1"/>
    </row>
    <row r="92" spans="1:18" ht="12.75">
      <c r="A92" s="37"/>
      <c r="B92" s="47"/>
      <c r="C92" s="21"/>
      <c r="N92" s="22"/>
      <c r="O92" s="23"/>
      <c r="R92" s="4" t="s">
        <v>57</v>
      </c>
    </row>
    <row r="93" spans="1:18" ht="12.75">
      <c r="A93" s="37"/>
      <c r="B93" s="47"/>
      <c r="C93" s="21"/>
      <c r="N93" s="22"/>
      <c r="O93" s="23"/>
      <c r="R93" s="4" t="s">
        <v>294</v>
      </c>
    </row>
    <row r="94" spans="1:15" ht="12.75">
      <c r="A94" s="37"/>
      <c r="B94" s="47"/>
      <c r="C94" s="21"/>
      <c r="N94" s="22"/>
      <c r="O94" s="23"/>
    </row>
    <row r="95" spans="1:18" ht="12.75">
      <c r="A95" s="37"/>
      <c r="B95" s="47"/>
      <c r="C95" s="21"/>
      <c r="N95" s="22"/>
      <c r="O95" s="23"/>
      <c r="R95" s="4" t="s">
        <v>58</v>
      </c>
    </row>
    <row r="96" spans="1:15" ht="12.75">
      <c r="A96" s="37"/>
      <c r="B96" s="47"/>
      <c r="C96" s="21"/>
      <c r="N96" s="22"/>
      <c r="O96" s="23"/>
    </row>
    <row r="97" spans="1:20" ht="12.75">
      <c r="A97" s="37"/>
      <c r="B97" s="47"/>
      <c r="C97" s="21"/>
      <c r="N97" s="22"/>
      <c r="O97" s="23"/>
      <c r="Q97" s="2"/>
      <c r="R97" s="24"/>
      <c r="S97" s="4"/>
      <c r="T97" s="1"/>
    </row>
    <row r="98" spans="1:20" ht="12.75">
      <c r="A98" s="37"/>
      <c r="B98" s="47"/>
      <c r="C98" s="21"/>
      <c r="N98" s="22"/>
      <c r="O98" s="23"/>
      <c r="Q98" s="2"/>
      <c r="R98" s="24"/>
      <c r="S98" s="4"/>
      <c r="T98" s="1"/>
    </row>
    <row r="99" spans="1:20" ht="12.75">
      <c r="A99" s="37"/>
      <c r="B99" s="47"/>
      <c r="C99" s="21"/>
      <c r="N99" s="22"/>
      <c r="O99" s="23"/>
      <c r="Q99" s="2"/>
      <c r="R99" s="24"/>
      <c r="S99" s="4"/>
      <c r="T99" s="1"/>
    </row>
    <row r="100" spans="1:20" ht="12.75">
      <c r="A100" s="37"/>
      <c r="B100" s="47"/>
      <c r="C100" s="21"/>
      <c r="N100" s="22"/>
      <c r="O100" s="23"/>
      <c r="Q100" s="2"/>
      <c r="R100" s="24"/>
      <c r="S100" s="4"/>
      <c r="T100" s="1"/>
    </row>
    <row r="101" spans="1:20" ht="12.75">
      <c r="A101" s="37"/>
      <c r="B101" s="47"/>
      <c r="C101" s="21"/>
      <c r="N101" s="22"/>
      <c r="O101" s="23"/>
      <c r="Q101" s="2"/>
      <c r="R101" s="24"/>
      <c r="S101" s="4"/>
      <c r="T101" s="1"/>
    </row>
    <row r="102" spans="1:20" ht="12.75">
      <c r="A102" s="37"/>
      <c r="B102" s="47"/>
      <c r="C102" s="21"/>
      <c r="N102" s="22"/>
      <c r="O102" s="23"/>
      <c r="Q102" s="2"/>
      <c r="R102" s="24"/>
      <c r="S102" s="4"/>
      <c r="T102" s="1"/>
    </row>
    <row r="103" spans="1:20" ht="12.75">
      <c r="A103" s="37"/>
      <c r="B103" s="47"/>
      <c r="C103" s="21"/>
      <c r="N103" s="22"/>
      <c r="O103" s="23"/>
      <c r="Q103" s="2"/>
      <c r="R103" s="24"/>
      <c r="S103" s="4"/>
      <c r="T103" s="1"/>
    </row>
    <row r="104" spans="1:15" ht="12.75">
      <c r="A104" s="37"/>
      <c r="B104" s="47"/>
      <c r="C104" s="21"/>
      <c r="N104" s="22"/>
      <c r="O104" s="23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P10:Q10"/>
    <mergeCell ref="N10:O10"/>
    <mergeCell ref="A1:Q1"/>
    <mergeCell ref="I10:M10"/>
    <mergeCell ref="D9:Q9"/>
    <mergeCell ref="S9:T11"/>
    <mergeCell ref="A7:B7"/>
    <mergeCell ref="A9:A11"/>
    <mergeCell ref="B9:B11"/>
    <mergeCell ref="C9:C11"/>
    <mergeCell ref="R9:R11"/>
    <mergeCell ref="D10:H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11"/>
  <sheetViews>
    <sheetView showZeros="0" zoomScalePageLayoutView="0" workbookViewId="0" topLeftCell="A58">
      <selection activeCell="A6" sqref="A6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6" t="s">
        <v>298</v>
      </c>
      <c r="B1" s="86"/>
      <c r="C1" s="86"/>
      <c r="D1" s="86"/>
      <c r="E1" s="86"/>
      <c r="F1" s="86"/>
      <c r="G1" s="86"/>
      <c r="H1" s="86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63</v>
      </c>
      <c r="B4" s="20"/>
      <c r="C4" s="20"/>
      <c r="D4" s="43" t="s">
        <v>301</v>
      </c>
    </row>
    <row r="5" spans="1:9" s="28" customFormat="1" ht="12.75">
      <c r="A5" s="84" t="s">
        <v>302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299</v>
      </c>
      <c r="B7" s="84"/>
      <c r="C7" s="38"/>
      <c r="D7" s="21"/>
      <c r="E7" s="21"/>
      <c r="F7" s="21"/>
      <c r="G7" s="21"/>
      <c r="H7" s="40" t="s">
        <v>300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8" t="s">
        <v>40</v>
      </c>
      <c r="B9" s="90" t="s">
        <v>41</v>
      </c>
      <c r="C9" s="90" t="s">
        <v>42</v>
      </c>
      <c r="D9" s="91" t="s">
        <v>61</v>
      </c>
      <c r="E9" s="112"/>
      <c r="F9" s="90" t="s">
        <v>44</v>
      </c>
      <c r="G9" s="90" t="s">
        <v>45</v>
      </c>
      <c r="H9" s="109"/>
    </row>
    <row r="10" spans="1:8" s="28" customFormat="1" ht="0.75" customHeight="1">
      <c r="A10" s="99"/>
      <c r="B10" s="101"/>
      <c r="C10" s="101"/>
      <c r="D10" s="113"/>
      <c r="E10" s="114"/>
      <c r="F10" s="101"/>
      <c r="G10" s="101"/>
      <c r="H10" s="110"/>
    </row>
    <row r="11" spans="1:8" s="28" customFormat="1" ht="29.25" customHeight="1" thickBot="1">
      <c r="A11" s="100"/>
      <c r="B11" s="102"/>
      <c r="C11" s="102"/>
      <c r="D11" s="29" t="s">
        <v>59</v>
      </c>
      <c r="E11" s="29" t="s">
        <v>60</v>
      </c>
      <c r="F11" s="102"/>
      <c r="G11" s="102"/>
      <c r="H11" s="111"/>
    </row>
    <row r="12" spans="1:8" s="17" customFormat="1" ht="12.75">
      <c r="A12" s="30" t="str">
        <f>Spisak!A2</f>
        <v>1</v>
      </c>
      <c r="B12" s="30" t="str">
        <f>Spisak!D2</f>
        <v>1/2016</v>
      </c>
      <c r="C12" s="41" t="str">
        <f>Spisak!C2</f>
        <v>Dušan Milić</v>
      </c>
      <c r="D12" s="34">
        <f>Spisak!W2</f>
        <v>29</v>
      </c>
      <c r="E12" s="34">
        <f>Spisak!Z2</f>
      </c>
      <c r="F12" s="35">
        <f>Spisak!AA2</f>
        <v>29</v>
      </c>
      <c r="G12" s="42" t="str">
        <f>Spisak!AB2</f>
        <v>F</v>
      </c>
      <c r="H12" s="36" t="str">
        <f>ocjenaslovima(G12)</f>
        <v> (nedovoljan)</v>
      </c>
    </row>
    <row r="13" spans="1:8" s="17" customFormat="1" ht="12.75">
      <c r="A13" s="30" t="str">
        <f>Spisak!A3</f>
        <v>2</v>
      </c>
      <c r="B13" s="30" t="str">
        <f>Spisak!D3</f>
        <v>2/2016</v>
      </c>
      <c r="C13" s="41" t="str">
        <f>Spisak!C3</f>
        <v>Ognjen Bošković</v>
      </c>
      <c r="D13" s="34">
        <f>Spisak!W3</f>
        <v>40</v>
      </c>
      <c r="E13" s="34">
        <f>Spisak!Z3</f>
      </c>
      <c r="F13" s="35">
        <f>Spisak!AA3</f>
        <v>40</v>
      </c>
      <c r="G13" s="42" t="str">
        <f>Spisak!AB3</f>
        <v>F</v>
      </c>
      <c r="H13" s="36" t="str">
        <f aca="true" t="shared" si="0" ref="H13:H76">ocjenaslovima(G13)</f>
        <v> (nedovoljan)</v>
      </c>
    </row>
    <row r="14" spans="1:8" s="17" customFormat="1" ht="12.75">
      <c r="A14" s="30" t="str">
        <f>Spisak!A4</f>
        <v>3</v>
      </c>
      <c r="B14" s="30" t="str">
        <f>Spisak!D4</f>
        <v>3/2016</v>
      </c>
      <c r="C14" s="41" t="str">
        <f>Spisak!C4</f>
        <v>Jasmin Čantić</v>
      </c>
      <c r="D14" s="34">
        <f>Spisak!W4</f>
        <v>31</v>
      </c>
      <c r="E14" s="34">
        <f>Spisak!Z4</f>
      </c>
      <c r="F14" s="35">
        <f>Spisak!AA4</f>
        <v>31</v>
      </c>
      <c r="G14" s="42" t="str">
        <f>Spisak!AB4</f>
        <v>F</v>
      </c>
      <c r="H14" s="36" t="str">
        <f t="shared" si="0"/>
        <v> (nedovoljan)</v>
      </c>
    </row>
    <row r="15" spans="1:8" s="17" customFormat="1" ht="12.75">
      <c r="A15" s="30" t="str">
        <f>Spisak!A5</f>
        <v>4</v>
      </c>
      <c r="B15" s="30" t="str">
        <f>Spisak!D5</f>
        <v>4/2016</v>
      </c>
      <c r="C15" s="41" t="str">
        <f>Spisak!C5</f>
        <v>Đorđe Stanković</v>
      </c>
      <c r="D15" s="34">
        <f>Spisak!W5</f>
        <v>37</v>
      </c>
      <c r="E15" s="34">
        <f>Spisak!Z5</f>
      </c>
      <c r="F15" s="35">
        <f>Spisak!AA5</f>
        <v>37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5</v>
      </c>
      <c r="B16" s="30" t="str">
        <f>Spisak!D6</f>
        <v>5/2016</v>
      </c>
      <c r="C16" s="41" t="str">
        <f>Spisak!C6</f>
        <v>Jovan Kaljević</v>
      </c>
      <c r="D16" s="34">
        <f>Spisak!W6</f>
        <v>30</v>
      </c>
      <c r="E16" s="34">
        <f>Spisak!Z6</f>
      </c>
      <c r="F16" s="35">
        <f>Spisak!AA6</f>
        <v>30</v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6</v>
      </c>
      <c r="B17" s="30" t="str">
        <f>Spisak!D7</f>
        <v>6/2016</v>
      </c>
      <c r="C17" s="41" t="str">
        <f>Spisak!C7</f>
        <v>Aleksa Albijanić</v>
      </c>
      <c r="D17" s="34">
        <f>Spisak!W7</f>
        <v>29</v>
      </c>
      <c r="E17" s="34">
        <f>Spisak!Z7</f>
      </c>
      <c r="F17" s="35">
        <f>Spisak!AA7</f>
        <v>29</v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7</v>
      </c>
      <c r="B18" s="30" t="str">
        <f>Spisak!D8</f>
        <v>7/2016</v>
      </c>
      <c r="C18" s="41" t="str">
        <f>Spisak!C8</f>
        <v>Marko Marković</v>
      </c>
      <c r="D18" s="34">
        <f>Spisak!W8</f>
        <v>31</v>
      </c>
      <c r="E18" s="34">
        <f>Spisak!Z8</f>
      </c>
      <c r="F18" s="35">
        <f>Spisak!AA8</f>
        <v>31</v>
      </c>
      <c r="G18" s="42" t="str">
        <f>Spisak!AB8</f>
        <v>F</v>
      </c>
      <c r="H18" s="36" t="str">
        <f t="shared" si="0"/>
        <v> (nedovoljan)</v>
      </c>
    </row>
    <row r="19" spans="1:8" s="17" customFormat="1" ht="12.75">
      <c r="A19" s="30" t="str">
        <f>Spisak!A9</f>
        <v>8</v>
      </c>
      <c r="B19" s="30" t="str">
        <f>Spisak!D9</f>
        <v>8/2016</v>
      </c>
      <c r="C19" s="41" t="str">
        <f>Spisak!C9</f>
        <v>Olivera Nikčević</v>
      </c>
      <c r="D19" s="34">
        <f>Spisak!W9</f>
        <v>27</v>
      </c>
      <c r="E19" s="34">
        <f>Spisak!Z9</f>
      </c>
      <c r="F19" s="35">
        <f>Spisak!AA9</f>
        <v>27</v>
      </c>
      <c r="G19" s="42" t="str">
        <f>Spisak!AB9</f>
        <v>F</v>
      </c>
      <c r="H19" s="36" t="str">
        <f t="shared" si="0"/>
        <v> (nedovoljan)</v>
      </c>
    </row>
    <row r="20" spans="1:8" s="17" customFormat="1" ht="12.75">
      <c r="A20" s="30" t="str">
        <f>Spisak!A10</f>
        <v>10</v>
      </c>
      <c r="B20" s="30" t="str">
        <f>Spisak!D10</f>
        <v>10/2016</v>
      </c>
      <c r="C20" s="41" t="str">
        <f>Spisak!C10</f>
        <v>Bojana Bujišić</v>
      </c>
      <c r="D20" s="34">
        <f>Spisak!W10</f>
        <v>35</v>
      </c>
      <c r="E20" s="34">
        <f>Spisak!Z10</f>
      </c>
      <c r="F20" s="35">
        <f>Spisak!AA10</f>
        <v>35</v>
      </c>
      <c r="G20" s="42" t="str">
        <f>Spisak!AB10</f>
        <v>F</v>
      </c>
      <c r="H20" s="36" t="str">
        <f t="shared" si="0"/>
        <v> (nedovoljan)</v>
      </c>
    </row>
    <row r="21" spans="1:8" s="17" customFormat="1" ht="12.75">
      <c r="A21" s="30" t="str">
        <f>Spisak!A11</f>
        <v>11</v>
      </c>
      <c r="B21" s="30" t="str">
        <f>Spisak!D11</f>
        <v>11/2016</v>
      </c>
      <c r="C21" s="41" t="str">
        <f>Spisak!C11</f>
        <v>Anđela Vujačić</v>
      </c>
      <c r="D21" s="34">
        <f>Spisak!W11</f>
        <v>35</v>
      </c>
      <c r="E21" s="34">
        <f>Spisak!Z11</f>
      </c>
      <c r="F21" s="35">
        <f>Spisak!AA11</f>
        <v>35</v>
      </c>
      <c r="G21" s="42" t="str">
        <f>Spisak!AB11</f>
        <v>F</v>
      </c>
      <c r="H21" s="36" t="str">
        <f t="shared" si="0"/>
        <v> (nedovoljan)</v>
      </c>
    </row>
    <row r="22" spans="1:8" s="17" customFormat="1" ht="12.75">
      <c r="A22" s="30" t="str">
        <f>Spisak!A12</f>
        <v>12</v>
      </c>
      <c r="B22" s="30" t="str">
        <f>Spisak!D12</f>
        <v>12/2016</v>
      </c>
      <c r="C22" s="41" t="str">
        <f>Spisak!C12</f>
        <v>Anđela Vujačić</v>
      </c>
      <c r="D22" s="34">
        <f>Spisak!W12</f>
      </c>
      <c r="E22" s="34">
        <f>Spisak!Z12</f>
      </c>
      <c r="F22" s="35">
        <f>Spisak!AA12</f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13</v>
      </c>
      <c r="B23" s="30" t="str">
        <f>Spisak!D13</f>
        <v>13/2016</v>
      </c>
      <c r="C23" s="41" t="str">
        <f>Spisak!C13</f>
        <v>Maja Jaredić</v>
      </c>
      <c r="D23" s="34">
        <f>Spisak!W13</f>
        <v>38</v>
      </c>
      <c r="E23" s="34">
        <f>Spisak!Z13</f>
      </c>
      <c r="F23" s="35">
        <f>Spisak!AA13</f>
        <v>38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14</v>
      </c>
      <c r="B24" s="30" t="str">
        <f>Spisak!D14</f>
        <v>14/2016</v>
      </c>
      <c r="C24" s="41" t="str">
        <f>Spisak!C14</f>
        <v>Jovana Petrović</v>
      </c>
      <c r="D24" s="34">
        <f>Spisak!W14</f>
        <v>23</v>
      </c>
      <c r="E24" s="34">
        <f>Spisak!Z14</f>
      </c>
      <c r="F24" s="35">
        <f>Spisak!AA14</f>
        <v>23</v>
      </c>
      <c r="G24" s="42" t="str">
        <f>Spisak!AB14</f>
        <v>F</v>
      </c>
      <c r="H24" s="36" t="str">
        <f t="shared" si="0"/>
        <v> (nedovoljan)</v>
      </c>
    </row>
    <row r="25" spans="1:8" s="17" customFormat="1" ht="12.75">
      <c r="A25" s="30" t="str">
        <f>Spisak!A15</f>
        <v>15</v>
      </c>
      <c r="B25" s="30" t="str">
        <f>Spisak!D15</f>
        <v>15/2016</v>
      </c>
      <c r="C25" s="41" t="str">
        <f>Spisak!C15</f>
        <v>Nikola Markuš</v>
      </c>
      <c r="D25" s="34">
        <f>Spisak!W15</f>
      </c>
      <c r="E25" s="34">
        <f>Spisak!Z15</f>
      </c>
      <c r="F25" s="35">
        <f>Spisak!AA15</f>
      </c>
      <c r="G25" s="42" t="str">
        <f>Spisak!AB15</f>
        <v>F</v>
      </c>
      <c r="H25" s="36" t="str">
        <f t="shared" si="0"/>
        <v> (nedovoljan)</v>
      </c>
    </row>
    <row r="26" spans="1:8" s="17" customFormat="1" ht="12.75">
      <c r="A26" s="30" t="str">
        <f>Spisak!A16</f>
        <v>16</v>
      </c>
      <c r="B26" s="30" t="str">
        <f>Spisak!D16</f>
        <v>16/2016</v>
      </c>
      <c r="C26" s="41" t="str">
        <f>Spisak!C16</f>
        <v>Tijana Golubović</v>
      </c>
      <c r="D26" s="34">
        <f>Spisak!W16</f>
        <v>36</v>
      </c>
      <c r="E26" s="34">
        <f>Spisak!Z16</f>
      </c>
      <c r="F26" s="35">
        <f>Spisak!AA16</f>
        <v>36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17</v>
      </c>
      <c r="B27" s="30" t="str">
        <f>Spisak!D17</f>
        <v>17/2016</v>
      </c>
      <c r="C27" s="41" t="str">
        <f>Spisak!C17</f>
        <v>Ardit Dreshaj</v>
      </c>
      <c r="D27" s="34">
        <f>Spisak!W17</f>
        <v>27.5</v>
      </c>
      <c r="E27" s="34">
        <f>Spisak!Z17</f>
      </c>
      <c r="F27" s="35">
        <f>Spisak!AA17</f>
        <v>27.5</v>
      </c>
      <c r="G27" s="42" t="str">
        <f>Spisak!AB17</f>
        <v>F</v>
      </c>
      <c r="H27" s="36" t="str">
        <f t="shared" si="0"/>
        <v> (nedovoljan)</v>
      </c>
    </row>
    <row r="28" spans="1:8" s="17" customFormat="1" ht="12.75">
      <c r="A28" s="30" t="str">
        <f>Spisak!A18</f>
        <v>18</v>
      </c>
      <c r="B28" s="30" t="str">
        <f>Spisak!D18</f>
        <v>18/2016</v>
      </c>
      <c r="C28" s="41" t="str">
        <f>Spisak!C18</f>
        <v>Miloš Lazarević</v>
      </c>
      <c r="D28" s="34">
        <f>Spisak!W18</f>
        <v>28</v>
      </c>
      <c r="E28" s="34">
        <f>Spisak!Z18</f>
      </c>
      <c r="F28" s="35">
        <f>Spisak!AA18</f>
        <v>28</v>
      </c>
      <c r="G28" s="42" t="str">
        <f>Spisak!AB18</f>
        <v>F</v>
      </c>
      <c r="H28" s="36" t="str">
        <f t="shared" si="0"/>
        <v> (nedovoljan)</v>
      </c>
    </row>
    <row r="29" spans="1:8" s="17" customFormat="1" ht="12.75">
      <c r="A29" s="30" t="str">
        <f>Spisak!A19</f>
        <v>20</v>
      </c>
      <c r="B29" s="30" t="str">
        <f>Spisak!D19</f>
        <v>20/2016</v>
      </c>
      <c r="C29" s="41" t="str">
        <f>Spisak!C19</f>
        <v>Luka Minić</v>
      </c>
      <c r="D29" s="34">
        <f>Spisak!W19</f>
        <v>38</v>
      </c>
      <c r="E29" s="34">
        <f>Spisak!Z19</f>
      </c>
      <c r="F29" s="35">
        <f>Spisak!AA19</f>
        <v>38</v>
      </c>
      <c r="G29" s="42" t="str">
        <f>Spisak!AB19</f>
        <v>F</v>
      </c>
      <c r="H29" s="36" t="str">
        <f t="shared" si="0"/>
        <v> (nedovoljan)</v>
      </c>
    </row>
    <row r="30" spans="1:8" s="17" customFormat="1" ht="12.75">
      <c r="A30" s="30" t="str">
        <f>Spisak!A20</f>
        <v>21</v>
      </c>
      <c r="B30" s="30" t="str">
        <f>Spisak!D20</f>
        <v>21/2016</v>
      </c>
      <c r="C30" s="41" t="str">
        <f>Spisak!C20</f>
        <v>Ivana Vlahović</v>
      </c>
      <c r="D30" s="34">
        <f>Spisak!W20</f>
        <v>29</v>
      </c>
      <c r="E30" s="34">
        <f>Spisak!Z20</f>
      </c>
      <c r="F30" s="35">
        <f>Spisak!AA20</f>
        <v>29</v>
      </c>
      <c r="G30" s="42" t="str">
        <f>Spisak!AB20</f>
        <v>F</v>
      </c>
      <c r="H30" s="36" t="str">
        <f t="shared" si="0"/>
        <v> (nedovoljan)</v>
      </c>
    </row>
    <row r="31" spans="1:8" s="17" customFormat="1" ht="12.75">
      <c r="A31" s="30" t="str">
        <f>Spisak!A21</f>
        <v>22</v>
      </c>
      <c r="B31" s="30" t="str">
        <f>Spisak!D21</f>
        <v>22/2016</v>
      </c>
      <c r="C31" s="41" t="str">
        <f>Spisak!C21</f>
        <v>Maša Raičković</v>
      </c>
      <c r="D31" s="34">
        <f>Spisak!W21</f>
      </c>
      <c r="E31" s="34">
        <f>Spisak!Z21</f>
      </c>
      <c r="F31" s="35">
        <f>Spisak!AA21</f>
      </c>
      <c r="G31" s="42" t="str">
        <f>Spisak!AB21</f>
        <v>F</v>
      </c>
      <c r="H31" s="36" t="str">
        <f t="shared" si="0"/>
        <v> (nedovoljan)</v>
      </c>
    </row>
    <row r="32" spans="1:8" s="17" customFormat="1" ht="12.75">
      <c r="A32" s="30" t="str">
        <f>Spisak!A22</f>
        <v>23</v>
      </c>
      <c r="B32" s="30" t="str">
        <f>Spisak!D22</f>
        <v>23/2016</v>
      </c>
      <c r="C32" s="41" t="str">
        <f>Spisak!C22</f>
        <v>Milena Božović</v>
      </c>
      <c r="D32" s="34">
        <f>Spisak!W22</f>
        <v>40</v>
      </c>
      <c r="E32" s="34">
        <f>Spisak!Z22</f>
      </c>
      <c r="F32" s="35">
        <f>Spisak!AA22</f>
        <v>40</v>
      </c>
      <c r="G32" s="42" t="str">
        <f>Spisak!AB22</f>
        <v>F</v>
      </c>
      <c r="H32" s="36" t="str">
        <f t="shared" si="0"/>
        <v> (nedovoljan)</v>
      </c>
    </row>
    <row r="33" spans="1:8" s="17" customFormat="1" ht="12.75">
      <c r="A33" s="30" t="str">
        <f>Spisak!A23</f>
        <v>24</v>
      </c>
      <c r="B33" s="30" t="str">
        <f>Spisak!D23</f>
        <v>24/2016</v>
      </c>
      <c r="C33" s="41" t="str">
        <f>Spisak!C23</f>
        <v>Jelena Stanić</v>
      </c>
      <c r="D33" s="34">
        <f>Spisak!W23</f>
        <v>38.5</v>
      </c>
      <c r="E33" s="34">
        <f>Spisak!Z23</f>
      </c>
      <c r="F33" s="35">
        <f>Spisak!AA23</f>
        <v>38.5</v>
      </c>
      <c r="G33" s="42" t="str">
        <f>Spisak!AB23</f>
        <v>F</v>
      </c>
      <c r="H33" s="36" t="str">
        <f t="shared" si="0"/>
        <v> (nedovoljan)</v>
      </c>
    </row>
    <row r="34" spans="1:8" s="17" customFormat="1" ht="12.75">
      <c r="A34" s="30" t="str">
        <f>Spisak!A24</f>
        <v>25</v>
      </c>
      <c r="B34" s="30" t="str">
        <f>Spisak!D24</f>
        <v>25/2016</v>
      </c>
      <c r="C34" s="41" t="str">
        <f>Spisak!C24</f>
        <v>Dušica Nišavić</v>
      </c>
      <c r="D34" s="34">
        <f>Spisak!W24</f>
        <v>31</v>
      </c>
      <c r="E34" s="34">
        <f>Spisak!Z24</f>
      </c>
      <c r="F34" s="35">
        <f>Spisak!AA24</f>
        <v>31</v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26</v>
      </c>
      <c r="B35" s="30" t="str">
        <f>Spisak!D25</f>
        <v>26/2016</v>
      </c>
      <c r="C35" s="41" t="str">
        <f>Spisak!C25</f>
        <v>Alida Mehonjić</v>
      </c>
      <c r="D35" s="34">
        <f>Spisak!W25</f>
        <v>31</v>
      </c>
      <c r="E35" s="34">
        <f>Spisak!Z25</f>
      </c>
      <c r="F35" s="35">
        <f>Spisak!AA25</f>
        <v>31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27</v>
      </c>
      <c r="B36" s="30" t="str">
        <f>Spisak!D26</f>
        <v>27/2016</v>
      </c>
      <c r="C36" s="41" t="str">
        <f>Spisak!C26</f>
        <v>Tijana Radojičić</v>
      </c>
      <c r="D36" s="34">
        <f>Spisak!W26</f>
        <v>38.5</v>
      </c>
      <c r="E36" s="34">
        <f>Spisak!Z26</f>
      </c>
      <c r="F36" s="35">
        <f>Spisak!AA26</f>
        <v>38.5</v>
      </c>
      <c r="G36" s="42" t="str">
        <f>Spisak!AB26</f>
        <v>F</v>
      </c>
      <c r="H36" s="36" t="str">
        <f t="shared" si="0"/>
        <v> (nedovoljan)</v>
      </c>
    </row>
    <row r="37" spans="1:8" s="17" customFormat="1" ht="12.75">
      <c r="A37" s="30" t="str">
        <f>Spisak!A27</f>
        <v>28</v>
      </c>
      <c r="B37" s="30" t="str">
        <f>Spisak!D27</f>
        <v>28/2016</v>
      </c>
      <c r="C37" s="41" t="str">
        <f>Spisak!C27</f>
        <v>MIljan Radnjić</v>
      </c>
      <c r="D37" s="34">
        <f>Spisak!W27</f>
        <v>20</v>
      </c>
      <c r="E37" s="34">
        <f>Spisak!Z27</f>
      </c>
      <c r="F37" s="35">
        <f>Spisak!AA27</f>
        <v>20</v>
      </c>
      <c r="G37" s="42" t="str">
        <f>Spisak!AB27</f>
        <v>F</v>
      </c>
      <c r="H37" s="36" t="str">
        <f t="shared" si="0"/>
        <v> (nedovoljan)</v>
      </c>
    </row>
    <row r="38" spans="1:8" s="17" customFormat="1" ht="12.75">
      <c r="A38" s="30" t="str">
        <f>Spisak!A28</f>
        <v>29</v>
      </c>
      <c r="B38" s="30" t="str">
        <f>Spisak!D28</f>
        <v>29/2016</v>
      </c>
      <c r="C38" s="41" t="str">
        <f>Spisak!C28</f>
        <v>Đorđe Petrović</v>
      </c>
      <c r="D38" s="34">
        <f>Spisak!W28</f>
        <v>40</v>
      </c>
      <c r="E38" s="34">
        <f>Spisak!Z28</f>
      </c>
      <c r="F38" s="35">
        <f>Spisak!AA28</f>
        <v>40</v>
      </c>
      <c r="G38" s="42" t="str">
        <f>Spisak!AB28</f>
        <v>F</v>
      </c>
      <c r="H38" s="36" t="str">
        <f t="shared" si="0"/>
        <v> (nedovoljan)</v>
      </c>
    </row>
    <row r="39" spans="1:8" s="17" customFormat="1" ht="12.75">
      <c r="A39" s="30" t="str">
        <f>Spisak!A29</f>
        <v>30</v>
      </c>
      <c r="B39" s="30" t="str">
        <f>Spisak!D29</f>
        <v>30/2016</v>
      </c>
      <c r="C39" s="41" t="str">
        <f>Spisak!C29</f>
        <v>Irfan Nikočević</v>
      </c>
      <c r="D39" s="34">
        <f>Spisak!W29</f>
        <v>16</v>
      </c>
      <c r="E39" s="34">
        <f>Spisak!Z29</f>
      </c>
      <c r="F39" s="35">
        <f>Spisak!AA29</f>
        <v>16</v>
      </c>
      <c r="G39" s="42" t="str">
        <f>Spisak!AB29</f>
        <v>F</v>
      </c>
      <c r="H39" s="36" t="str">
        <f t="shared" si="0"/>
        <v> (nedovoljan)</v>
      </c>
    </row>
    <row r="40" spans="1:8" s="17" customFormat="1" ht="12.75">
      <c r="A40" s="30" t="str">
        <f>Spisak!A30</f>
        <v>31</v>
      </c>
      <c r="B40" s="30" t="str">
        <f>Spisak!D30</f>
        <v>31/2016</v>
      </c>
      <c r="C40" s="41" t="str">
        <f>Spisak!C30</f>
        <v>Neđeljko Bezarević</v>
      </c>
      <c r="D40" s="34">
        <f>Spisak!W30</f>
        <v>28</v>
      </c>
      <c r="E40" s="34">
        <f>Spisak!Z30</f>
      </c>
      <c r="F40" s="35">
        <f>Spisak!AA30</f>
        <v>28</v>
      </c>
      <c r="G40" s="42" t="str">
        <f>Spisak!AB30</f>
        <v>F</v>
      </c>
      <c r="H40" s="36" t="str">
        <f t="shared" si="0"/>
        <v> (nedovoljan)</v>
      </c>
    </row>
    <row r="41" spans="1:8" s="17" customFormat="1" ht="12.75">
      <c r="A41" s="30" t="str">
        <f>Spisak!A31</f>
        <v>33</v>
      </c>
      <c r="B41" s="30" t="str">
        <f>Spisak!D31</f>
        <v>33/2016</v>
      </c>
      <c r="C41" s="41" t="str">
        <f>Spisak!C31</f>
        <v>Filip Živković</v>
      </c>
      <c r="D41" s="34">
        <f>Spisak!W31</f>
        <v>40</v>
      </c>
      <c r="E41" s="34">
        <f>Spisak!Z31</f>
      </c>
      <c r="F41" s="35">
        <f>Spisak!AA31</f>
        <v>40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34</v>
      </c>
      <c r="B42" s="30" t="str">
        <f>Spisak!D32</f>
        <v>34/2016</v>
      </c>
      <c r="C42" s="41" t="str">
        <f>Spisak!C32</f>
        <v>Vasilije Vujadinović</v>
      </c>
      <c r="D42" s="34">
        <f>Spisak!W32</f>
      </c>
      <c r="E42" s="34">
        <f>Spisak!Z32</f>
      </c>
      <c r="F42" s="35">
        <f>Spisak!AA32</f>
      </c>
      <c r="G42" s="42" t="str">
        <f>Spisak!AB32</f>
        <v>F</v>
      </c>
      <c r="H42" s="36" t="str">
        <f t="shared" si="0"/>
        <v> (nedovoljan)</v>
      </c>
    </row>
    <row r="43" spans="1:8" s="17" customFormat="1" ht="12.75">
      <c r="A43" s="30" t="str">
        <f>Spisak!A33</f>
        <v>35</v>
      </c>
      <c r="B43" s="30" t="str">
        <f>Spisak!D33</f>
        <v>35/2016</v>
      </c>
      <c r="C43" s="41" t="str">
        <f>Spisak!C33</f>
        <v>Stefan Ščepanović</v>
      </c>
      <c r="D43" s="34">
        <f>Spisak!W33</f>
        <v>35</v>
      </c>
      <c r="E43" s="34">
        <f>Spisak!Z33</f>
      </c>
      <c r="F43" s="35">
        <f>Spisak!AA33</f>
        <v>35</v>
      </c>
      <c r="G43" s="42" t="str">
        <f>Spisak!AB33</f>
        <v>F</v>
      </c>
      <c r="H43" s="36" t="str">
        <f t="shared" si="0"/>
        <v> (nedovoljan)</v>
      </c>
    </row>
    <row r="44" spans="1:8" s="17" customFormat="1" ht="12.75">
      <c r="A44" s="30" t="str">
        <f>Spisak!A34</f>
        <v>38</v>
      </c>
      <c r="B44" s="30" t="str">
        <f>Spisak!D34</f>
        <v>38/2016</v>
      </c>
      <c r="C44" s="41" t="str">
        <f>Spisak!C34</f>
        <v>Mia Kovač</v>
      </c>
      <c r="D44" s="34">
        <f>Spisak!W34</f>
      </c>
      <c r="E44" s="34">
        <f>Spisak!Z34</f>
      </c>
      <c r="F44" s="35">
        <f>Spisak!AA34</f>
      </c>
      <c r="G44" s="42" t="str">
        <f>Spisak!AB34</f>
        <v>F</v>
      </c>
      <c r="H44" s="36" t="str">
        <f t="shared" si="0"/>
        <v> (nedovoljan)</v>
      </c>
    </row>
    <row r="45" spans="1:8" s="17" customFormat="1" ht="12.75">
      <c r="A45" s="30" t="str">
        <f>Spisak!A35</f>
        <v>40</v>
      </c>
      <c r="B45" s="30" t="str">
        <f>Spisak!D35</f>
        <v>40/2016</v>
      </c>
      <c r="C45" s="41" t="str">
        <f>Spisak!C35</f>
        <v>Isidora Ščepanović</v>
      </c>
      <c r="D45" s="34">
        <f>Spisak!W35</f>
        <v>29.5</v>
      </c>
      <c r="E45" s="34">
        <f>Spisak!Z35</f>
      </c>
      <c r="F45" s="35">
        <f>Spisak!AA35</f>
        <v>29.5</v>
      </c>
      <c r="G45" s="42" t="str">
        <f>Spisak!AB35</f>
        <v>F</v>
      </c>
      <c r="H45" s="36" t="str">
        <f t="shared" si="0"/>
        <v> (nedovoljan)</v>
      </c>
    </row>
    <row r="46" spans="1:8" s="17" customFormat="1" ht="12.75">
      <c r="A46" s="30" t="str">
        <f>Spisak!A36</f>
        <v>41</v>
      </c>
      <c r="B46" s="30" t="str">
        <f>Spisak!D36</f>
        <v>41/2016</v>
      </c>
      <c r="C46" s="41" t="str">
        <f>Spisak!C36</f>
        <v>Elena Popović</v>
      </c>
      <c r="D46" s="34">
        <f>Spisak!W36</f>
        <v>40</v>
      </c>
      <c r="E46" s="34">
        <f>Spisak!Z36</f>
      </c>
      <c r="F46" s="35">
        <f>Spisak!AA36</f>
        <v>40</v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42</v>
      </c>
      <c r="B47" s="30" t="str">
        <f>Spisak!D37</f>
        <v>42/2016</v>
      </c>
      <c r="C47" s="41" t="str">
        <f>Spisak!C37</f>
        <v>Ana Nišavić</v>
      </c>
      <c r="D47" s="34">
        <f>Spisak!W37</f>
        <v>38</v>
      </c>
      <c r="E47" s="34">
        <f>Spisak!Z37</f>
      </c>
      <c r="F47" s="35">
        <f>Spisak!AA37</f>
        <v>38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0" t="str">
        <f>Spisak!A38</f>
        <v>44</v>
      </c>
      <c r="B48" s="30" t="str">
        <f>Spisak!D38</f>
        <v>44/2016</v>
      </c>
      <c r="C48" s="41" t="str">
        <f>Spisak!C38</f>
        <v>Naida Ćatović</v>
      </c>
      <c r="D48" s="34">
        <f>Spisak!W38</f>
        <v>34.5</v>
      </c>
      <c r="E48" s="34">
        <f>Spisak!Z38</f>
      </c>
      <c r="F48" s="35">
        <f>Spisak!AA38</f>
        <v>34.5</v>
      </c>
      <c r="G48" s="42" t="str">
        <f>Spisak!AB38</f>
        <v>F</v>
      </c>
      <c r="H48" s="36" t="str">
        <f t="shared" si="0"/>
        <v> (nedovoljan)</v>
      </c>
    </row>
    <row r="49" spans="1:8" s="17" customFormat="1" ht="12.75">
      <c r="A49" s="30" t="str">
        <f>Spisak!A39</f>
        <v>46</v>
      </c>
      <c r="B49" s="30" t="str">
        <f>Spisak!D39</f>
        <v>46/2016</v>
      </c>
      <c r="C49" s="41" t="str">
        <f>Spisak!C39</f>
        <v>Admir Ljuca</v>
      </c>
      <c r="D49" s="34">
        <f>Spisak!W39</f>
        <v>32</v>
      </c>
      <c r="E49" s="34">
        <f>Spisak!Z39</f>
      </c>
      <c r="F49" s="35">
        <f>Spisak!AA39</f>
        <v>32</v>
      </c>
      <c r="G49" s="42" t="str">
        <f>Spisak!AB39</f>
        <v>F</v>
      </c>
      <c r="H49" s="36" t="str">
        <f t="shared" si="0"/>
        <v> (nedovoljan)</v>
      </c>
    </row>
    <row r="50" spans="1:8" s="17" customFormat="1" ht="12.75">
      <c r="A50" s="30" t="str">
        <f>Spisak!A40</f>
        <v>47</v>
      </c>
      <c r="B50" s="30" t="str">
        <f>Spisak!D40</f>
        <v>47/2016</v>
      </c>
      <c r="C50" s="41" t="str">
        <f>Spisak!C40</f>
        <v>Budimir Anđelić</v>
      </c>
      <c r="D50" s="34">
        <f>Spisak!W40</f>
        <v>40</v>
      </c>
      <c r="E50" s="34">
        <f>Spisak!Z40</f>
      </c>
      <c r="F50" s="35">
        <f>Spisak!AA40</f>
        <v>40</v>
      </c>
      <c r="G50" s="42" t="str">
        <f>Spisak!AB40</f>
        <v>F</v>
      </c>
      <c r="H50" s="36" t="str">
        <f t="shared" si="0"/>
        <v> (nedovoljan)</v>
      </c>
    </row>
    <row r="51" spans="1:8" s="17" customFormat="1" ht="12.75">
      <c r="A51" s="30" t="str">
        <f>Spisak!A41</f>
        <v>49</v>
      </c>
      <c r="B51" s="30" t="str">
        <f>Spisak!D41</f>
        <v>49/2016</v>
      </c>
      <c r="C51" s="41" t="str">
        <f>Spisak!C41</f>
        <v>Darko Glišić</v>
      </c>
      <c r="D51" s="34">
        <f>Spisak!W41</f>
        <v>39</v>
      </c>
      <c r="E51" s="34">
        <f>Spisak!Z41</f>
      </c>
      <c r="F51" s="35">
        <f>Spisak!AA41</f>
        <v>39</v>
      </c>
      <c r="G51" s="42" t="str">
        <f>Spisak!AB41</f>
        <v>F</v>
      </c>
      <c r="H51" s="36" t="str">
        <f t="shared" si="0"/>
        <v> (nedovoljan)</v>
      </c>
    </row>
    <row r="52" spans="1:8" s="17" customFormat="1" ht="12.75">
      <c r="A52" s="30" t="str">
        <f>Spisak!A42</f>
        <v>50</v>
      </c>
      <c r="B52" s="30" t="str">
        <f>Spisak!D42</f>
        <v>50/2016</v>
      </c>
      <c r="C52" s="41" t="str">
        <f>Spisak!C42</f>
        <v>Marko Tadić</v>
      </c>
      <c r="D52" s="34">
        <f>Spisak!W42</f>
        <v>38</v>
      </c>
      <c r="E52" s="34">
        <f>Spisak!Z42</f>
      </c>
      <c r="F52" s="35">
        <f>Spisak!AA42</f>
        <v>38</v>
      </c>
      <c r="G52" s="42" t="str">
        <f>Spisak!AB42</f>
        <v>F</v>
      </c>
      <c r="H52" s="36" t="str">
        <f t="shared" si="0"/>
        <v> (nedovoljan)</v>
      </c>
    </row>
    <row r="53" spans="1:8" s="17" customFormat="1" ht="12.75">
      <c r="A53" s="30" t="str">
        <f>Spisak!A43</f>
        <v>51</v>
      </c>
      <c r="B53" s="30" t="str">
        <f>Spisak!D43</f>
        <v>51/2016</v>
      </c>
      <c r="C53" s="41" t="str">
        <f>Spisak!C43</f>
        <v>Ena Kožar</v>
      </c>
      <c r="D53" s="34">
        <f>Spisak!W43</f>
        <v>30</v>
      </c>
      <c r="E53" s="34">
        <f>Spisak!Z43</f>
      </c>
      <c r="F53" s="35">
        <f>Spisak!AA43</f>
        <v>30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57</v>
      </c>
      <c r="B54" s="30" t="str">
        <f>Spisak!D44</f>
        <v>57/2016</v>
      </c>
      <c r="C54" s="41" t="str">
        <f>Spisak!C44</f>
        <v>Jelena Prelević</v>
      </c>
      <c r="D54" s="34">
        <f>Spisak!W44</f>
        <v>17</v>
      </c>
      <c r="E54" s="34">
        <f>Spisak!Z44</f>
      </c>
      <c r="F54" s="35">
        <f>Spisak!AA44</f>
        <v>17</v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58</v>
      </c>
      <c r="B55" s="30" t="str">
        <f>Spisak!D45</f>
        <v>58/2016</v>
      </c>
      <c r="C55" s="41" t="str">
        <f>Spisak!C45</f>
        <v>Ognjen Vujičić</v>
      </c>
      <c r="D55" s="34">
        <f>Spisak!W45</f>
        <v>40</v>
      </c>
      <c r="E55" s="34">
        <f>Spisak!Z45</f>
      </c>
      <c r="F55" s="35">
        <f>Spisak!AA45</f>
        <v>40</v>
      </c>
      <c r="G55" s="42" t="str">
        <f>Spisak!AB45</f>
        <v>F</v>
      </c>
      <c r="H55" s="36" t="str">
        <f t="shared" si="0"/>
        <v> (nedovoljan)</v>
      </c>
    </row>
    <row r="56" spans="1:8" s="17" customFormat="1" ht="12.75">
      <c r="A56" s="30" t="str">
        <f>Spisak!A46</f>
        <v>60</v>
      </c>
      <c r="B56" s="30" t="str">
        <f>Spisak!D46</f>
        <v>60/2016</v>
      </c>
      <c r="C56" s="41" t="str">
        <f>Spisak!C46</f>
        <v>Uroš Ognjenović</v>
      </c>
      <c r="D56" s="34">
        <f>Spisak!W46</f>
        <v>40</v>
      </c>
      <c r="E56" s="34">
        <f>Spisak!Z46</f>
      </c>
      <c r="F56" s="35">
        <f>Spisak!AA46</f>
        <v>40</v>
      </c>
      <c r="G56" s="42" t="str">
        <f>Spisak!AB46</f>
        <v>F</v>
      </c>
      <c r="H56" s="36" t="str">
        <f t="shared" si="0"/>
        <v> (nedovoljan)</v>
      </c>
    </row>
    <row r="57" spans="1:8" s="17" customFormat="1" ht="12.75">
      <c r="A57" s="30" t="str">
        <f>Spisak!A47</f>
        <v>61</v>
      </c>
      <c r="B57" s="30" t="str">
        <f>Spisak!D47</f>
        <v>61/2016</v>
      </c>
      <c r="C57" s="41" t="str">
        <f>Spisak!C47</f>
        <v>Tamara Dobrović</v>
      </c>
      <c r="D57" s="34">
        <f>Spisak!W47</f>
        <v>14.5</v>
      </c>
      <c r="E57" s="34">
        <f>Spisak!Z47</f>
      </c>
      <c r="F57" s="35">
        <f>Spisak!AA47</f>
        <v>14.5</v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64</v>
      </c>
      <c r="B58" s="30" t="str">
        <f>Spisak!D48</f>
        <v>64/2016</v>
      </c>
      <c r="C58" s="41" t="str">
        <f>Spisak!C48</f>
        <v>Lazar Jovanović</v>
      </c>
      <c r="D58" s="34">
        <f>Spisak!W48</f>
      </c>
      <c r="E58" s="34">
        <f>Spisak!Z48</f>
      </c>
      <c r="F58" s="35">
        <f>Spisak!AA48</f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66</v>
      </c>
      <c r="B59" s="30" t="str">
        <f>Spisak!D49</f>
        <v>66/2016</v>
      </c>
      <c r="C59" s="41" t="str">
        <f>Spisak!C49</f>
        <v>Nikoleta Lazarević</v>
      </c>
      <c r="D59" s="34">
        <f>Spisak!W49</f>
        <v>27</v>
      </c>
      <c r="E59" s="34">
        <f>Spisak!Z49</f>
      </c>
      <c r="F59" s="35">
        <f>Spisak!AA49</f>
        <v>27</v>
      </c>
      <c r="G59" s="42" t="str">
        <f>Spisak!AB49</f>
        <v>F</v>
      </c>
      <c r="H59" s="36" t="str">
        <f t="shared" si="0"/>
        <v> (nedovoljan)</v>
      </c>
    </row>
    <row r="60" spans="1:8" s="17" customFormat="1" ht="12.75">
      <c r="A60" s="30" t="str">
        <f>Spisak!A50</f>
        <v>67</v>
      </c>
      <c r="B60" s="30" t="str">
        <f>Spisak!D50</f>
        <v>67/2016</v>
      </c>
      <c r="C60" s="41" t="str">
        <f>Spisak!C50</f>
        <v>Jelena Mijanović</v>
      </c>
      <c r="D60" s="34">
        <f>Spisak!W50</f>
        <v>29.5</v>
      </c>
      <c r="E60" s="34">
        <f>Spisak!Z50</f>
      </c>
      <c r="F60" s="35">
        <f>Spisak!AA50</f>
        <v>29.5</v>
      </c>
      <c r="G60" s="42" t="str">
        <f>Spisak!AB50</f>
        <v>F</v>
      </c>
      <c r="H60" s="36" t="str">
        <f t="shared" si="0"/>
        <v> (nedovoljan)</v>
      </c>
    </row>
    <row r="61" spans="1:8" s="17" customFormat="1" ht="12.75">
      <c r="A61" s="30" t="str">
        <f>Spisak!A51</f>
        <v>68</v>
      </c>
      <c r="B61" s="30" t="str">
        <f>Spisak!D51</f>
        <v>68/2016</v>
      </c>
      <c r="C61" s="41" t="str">
        <f>Spisak!C51</f>
        <v>Enis Čindrak</v>
      </c>
      <c r="D61" s="34">
        <f>Spisak!W51</f>
      </c>
      <c r="E61" s="34">
        <f>Spisak!Z51</f>
      </c>
      <c r="F61" s="35">
        <f>Spisak!AA51</f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70</v>
      </c>
      <c r="B62" s="30" t="str">
        <f>Spisak!D52</f>
        <v>70/2016</v>
      </c>
      <c r="C62" s="41" t="str">
        <f>Spisak!C52</f>
        <v>Milica Maljević</v>
      </c>
      <c r="D62" s="34">
        <f>Spisak!W52</f>
        <v>36</v>
      </c>
      <c r="E62" s="34">
        <f>Spisak!Z52</f>
      </c>
      <c r="F62" s="35">
        <f>Spisak!AA52</f>
        <v>36</v>
      </c>
      <c r="G62" s="42" t="str">
        <f>Spisak!AB52</f>
        <v>F</v>
      </c>
      <c r="H62" s="36" t="str">
        <f t="shared" si="0"/>
        <v> (nedovoljan)</v>
      </c>
    </row>
    <row r="63" spans="1:8" ht="12.75">
      <c r="A63" s="30" t="str">
        <f>Spisak!A53</f>
        <v>73</v>
      </c>
      <c r="B63" s="30" t="str">
        <f>Spisak!D53</f>
        <v>73/2016</v>
      </c>
      <c r="C63" s="41" t="str">
        <f>Spisak!C53</f>
        <v>Aleksandar Radičević</v>
      </c>
      <c r="D63" s="34">
        <f>Spisak!W53</f>
        <v>33</v>
      </c>
      <c r="E63" s="34">
        <f>Spisak!Z53</f>
      </c>
      <c r="F63" s="35">
        <f>Spisak!AA53</f>
        <v>33</v>
      </c>
      <c r="G63" s="42" t="str">
        <f>Spisak!AB53</f>
        <v>F</v>
      </c>
      <c r="H63" s="36" t="str">
        <f t="shared" si="0"/>
        <v> (nedovoljan)</v>
      </c>
    </row>
    <row r="64" spans="1:8" ht="12.75">
      <c r="A64" s="30" t="str">
        <f>Spisak!A54</f>
        <v>80</v>
      </c>
      <c r="B64" s="30" t="str">
        <f>Spisak!D54</f>
        <v>80/2016</v>
      </c>
      <c r="C64" s="41" t="str">
        <f>Spisak!C54</f>
        <v>Stefan Zajović</v>
      </c>
      <c r="D64" s="34">
        <f>Spisak!W54</f>
        <v>19.5</v>
      </c>
      <c r="E64" s="34">
        <f>Spisak!Z54</f>
      </c>
      <c r="F64" s="35">
        <f>Spisak!AA54</f>
        <v>19.5</v>
      </c>
      <c r="G64" s="42" t="str">
        <f>Spisak!AB54</f>
        <v>F</v>
      </c>
      <c r="H64" s="36" t="str">
        <f t="shared" si="0"/>
        <v> (nedovoljan)</v>
      </c>
    </row>
    <row r="65" spans="1:8" ht="12.75">
      <c r="A65" s="30" t="str">
        <f>Spisak!A55</f>
        <v>90</v>
      </c>
      <c r="B65" s="30" t="str">
        <f>Spisak!D55</f>
        <v>90/2016</v>
      </c>
      <c r="C65" s="41" t="str">
        <f>Spisak!C55</f>
        <v>Miljan Đurišić</v>
      </c>
      <c r="D65" s="34">
        <f>Spisak!W55</f>
      </c>
      <c r="E65" s="34">
        <f>Spisak!Z55</f>
      </c>
      <c r="F65" s="35">
        <f>Spisak!AA55</f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91</v>
      </c>
      <c r="B66" s="30" t="str">
        <f>Spisak!D56</f>
        <v>91/2016</v>
      </c>
      <c r="C66" s="41" t="str">
        <f>Spisak!C56</f>
        <v>Nina Blagojević</v>
      </c>
      <c r="D66" s="34">
        <f>Spisak!W56</f>
        <v>40</v>
      </c>
      <c r="E66" s="34">
        <f>Spisak!Z56</f>
      </c>
      <c r="F66" s="35">
        <f>Spisak!AA56</f>
        <v>40</v>
      </c>
      <c r="G66" s="42" t="str">
        <f>Spisak!AB56</f>
        <v>F</v>
      </c>
      <c r="H66" s="36" t="str">
        <f t="shared" si="0"/>
        <v> (nedovoljan)</v>
      </c>
    </row>
    <row r="67" spans="1:8" ht="12.75">
      <c r="A67" s="30" t="str">
        <f>Spisak!A57</f>
        <v>17</v>
      </c>
      <c r="B67" s="30" t="str">
        <f>Spisak!D57</f>
        <v>17/2015</v>
      </c>
      <c r="C67" s="41" t="str">
        <f>Spisak!C57</f>
        <v>Uroš Milačić</v>
      </c>
      <c r="D67" s="34">
        <f>Spisak!W57</f>
        <v>29</v>
      </c>
      <c r="E67" s="34">
        <f>Spisak!Z57</f>
      </c>
      <c r="F67" s="35">
        <f>Spisak!AA57</f>
        <v>29</v>
      </c>
      <c r="G67" s="42" t="str">
        <f>Spisak!AB57</f>
        <v>F</v>
      </c>
      <c r="H67" s="36" t="str">
        <f t="shared" si="0"/>
        <v> (nedovoljan)</v>
      </c>
    </row>
    <row r="68" spans="1:8" ht="12.75">
      <c r="A68" s="30" t="str">
        <f>Spisak!A58</f>
        <v>23</v>
      </c>
      <c r="B68" s="30" t="str">
        <f>Spisak!D58</f>
        <v>23/2015</v>
      </c>
      <c r="C68" s="41" t="str">
        <f>Spisak!C58</f>
        <v>Vasilije Samardžić</v>
      </c>
      <c r="D68" s="34">
        <f>Spisak!W58</f>
      </c>
      <c r="E68" s="34">
        <f>Spisak!Z58</f>
      </c>
      <c r="F68" s="35">
        <f>Spisak!AA58</f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31</v>
      </c>
      <c r="B69" s="30" t="str">
        <f>Spisak!D59</f>
        <v>31/2015</v>
      </c>
      <c r="C69" s="41" t="str">
        <f>Spisak!C59</f>
        <v>Milena Vujadinović</v>
      </c>
      <c r="D69" s="34">
        <f>Spisak!W59</f>
      </c>
      <c r="E69" s="34">
        <f>Spisak!Z59</f>
      </c>
      <c r="F69" s="35">
        <f>Spisak!AA59</f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34</v>
      </c>
      <c r="B70" s="30" t="str">
        <f>Spisak!D60</f>
        <v>34/2015</v>
      </c>
      <c r="C70" s="41" t="str">
        <f>Spisak!C60</f>
        <v>Igor Došljak</v>
      </c>
      <c r="D70" s="34">
        <f>Spisak!W60</f>
      </c>
      <c r="E70" s="34">
        <f>Spisak!Z60</f>
      </c>
      <c r="F70" s="35">
        <f>Spisak!AA60</f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41</v>
      </c>
      <c r="B71" s="30" t="str">
        <f>Spisak!D61</f>
        <v>41/2015</v>
      </c>
      <c r="C71" s="41" t="str">
        <f>Spisak!C61</f>
        <v>Marija Burić</v>
      </c>
      <c r="D71" s="34">
        <f>Spisak!W61</f>
        <v>24.5</v>
      </c>
      <c r="E71" s="34">
        <f>Spisak!Z61</f>
      </c>
      <c r="F71" s="35">
        <f>Spisak!AA61</f>
        <v>24.5</v>
      </c>
      <c r="G71" s="42" t="str">
        <f>Spisak!AB61</f>
        <v>F</v>
      </c>
      <c r="H71" s="36" t="str">
        <f t="shared" si="0"/>
        <v> (nedovoljan)</v>
      </c>
    </row>
    <row r="72" spans="1:8" ht="12.75">
      <c r="A72" s="30" t="str">
        <f>Spisak!A62</f>
        <v>44</v>
      </c>
      <c r="B72" s="30" t="str">
        <f>Spisak!D62</f>
        <v>44/2015</v>
      </c>
      <c r="C72" s="41" t="str">
        <f>Spisak!C62</f>
        <v>Lazar Lekić</v>
      </c>
      <c r="D72" s="34">
        <f>Spisak!W62</f>
        <v>14</v>
      </c>
      <c r="E72" s="34">
        <f>Spisak!Z62</f>
      </c>
      <c r="F72" s="35">
        <f>Spisak!AA62</f>
        <v>14</v>
      </c>
      <c r="G72" s="42" t="str">
        <f>Spisak!AB62</f>
        <v>F</v>
      </c>
      <c r="H72" s="36" t="str">
        <f t="shared" si="0"/>
        <v> (nedovoljan)</v>
      </c>
    </row>
    <row r="73" spans="1:8" ht="12.75">
      <c r="A73" s="30" t="str">
        <f>Spisak!A63</f>
        <v>48</v>
      </c>
      <c r="B73" s="30" t="str">
        <f>Spisak!D63</f>
        <v>48/2015</v>
      </c>
      <c r="C73" s="41" t="str">
        <f>Spisak!C63</f>
        <v>Nikola Pavićević</v>
      </c>
      <c r="D73" s="34">
        <f>Spisak!W63</f>
        <v>27</v>
      </c>
      <c r="E73" s="34">
        <f>Spisak!Z63</f>
      </c>
      <c r="F73" s="35">
        <f>Spisak!AA63</f>
        <v>27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55</v>
      </c>
      <c r="B74" s="30" t="str">
        <f>Spisak!D64</f>
        <v>55/2015</v>
      </c>
      <c r="C74" s="41" t="str">
        <f>Spisak!C64</f>
        <v>Adam Klica</v>
      </c>
      <c r="D74" s="34">
        <f>Spisak!W64</f>
      </c>
      <c r="E74" s="34">
        <f>Spisak!Z64</f>
      </c>
      <c r="F74" s="35">
        <f>Spisak!AA64</f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64</v>
      </c>
      <c r="B75" s="30" t="str">
        <f>Spisak!D65</f>
        <v>64/2015</v>
      </c>
      <c r="C75" s="41" t="str">
        <f>Spisak!C65</f>
        <v>Jelica Bulajić</v>
      </c>
      <c r="D75" s="34">
        <f>Spisak!W65</f>
        <v>11</v>
      </c>
      <c r="E75" s="34">
        <f>Spisak!Z65</f>
      </c>
      <c r="F75" s="35">
        <f>Spisak!AA65</f>
        <v>11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68</v>
      </c>
      <c r="B76" s="30" t="str">
        <f>Spisak!D66</f>
        <v>68/2015</v>
      </c>
      <c r="C76" s="41" t="str">
        <f>Spisak!C66</f>
        <v>Svetozar Kljajić</v>
      </c>
      <c r="D76" s="34">
        <f>Spisak!W66</f>
        <v>30</v>
      </c>
      <c r="E76" s="34">
        <f>Spisak!Z66</f>
      </c>
      <c r="F76" s="35">
        <f>Spisak!AA66</f>
        <v>30</v>
      </c>
      <c r="G76" s="42" t="str">
        <f>Spisak!AB66</f>
        <v>F</v>
      </c>
      <c r="H76" s="36" t="str">
        <f t="shared" si="0"/>
        <v> (nedovoljan)</v>
      </c>
    </row>
    <row r="77" spans="1:8" ht="12.75">
      <c r="A77" s="30" t="str">
        <f>Spisak!A67</f>
        <v>74</v>
      </c>
      <c r="B77" s="30" t="str">
        <f>Spisak!D67</f>
        <v>74/2015</v>
      </c>
      <c r="C77" s="41" t="str">
        <f>Spisak!C67</f>
        <v>Petar Drašković</v>
      </c>
      <c r="D77" s="34">
        <f>Spisak!W67</f>
        <v>27.5</v>
      </c>
      <c r="E77" s="34">
        <f>Spisak!Z67</f>
      </c>
      <c r="F77" s="35">
        <f>Spisak!AA67</f>
        <v>27.5</v>
      </c>
      <c r="G77" s="42" t="str">
        <f>Spisak!AB67</f>
        <v>F</v>
      </c>
      <c r="H77" s="36" t="str">
        <f aca="true" t="shared" si="1" ref="H77:H88">ocjenaslovima(G77)</f>
        <v> (nedovoljan)</v>
      </c>
    </row>
    <row r="78" spans="1:8" ht="12.75">
      <c r="A78" s="30" t="str">
        <f>Spisak!A68</f>
        <v>84</v>
      </c>
      <c r="B78" s="30" t="str">
        <f>Spisak!D68</f>
        <v>84/2015</v>
      </c>
      <c r="C78" s="41" t="str">
        <f>Spisak!C68</f>
        <v>Anđela Radonjić</v>
      </c>
      <c r="D78" s="34">
        <f>Spisak!W68</f>
        <v>28</v>
      </c>
      <c r="E78" s="34">
        <f>Spisak!Z68</f>
      </c>
      <c r="F78" s="35">
        <f>Spisak!AA68</f>
        <v>28</v>
      </c>
      <c r="G78" s="42" t="str">
        <f>Spisak!AB68</f>
        <v>F</v>
      </c>
      <c r="H78" s="36" t="str">
        <f t="shared" si="1"/>
        <v> (nedovoljan)</v>
      </c>
    </row>
    <row r="79" spans="1:8" ht="12.75">
      <c r="A79" s="30" t="str">
        <f>Spisak!A69</f>
        <v>96</v>
      </c>
      <c r="B79" s="30" t="str">
        <f>Spisak!D69</f>
        <v>96/2015</v>
      </c>
      <c r="C79" s="41" t="str">
        <f>Spisak!C69</f>
        <v>Darko Ralević</v>
      </c>
      <c r="D79" s="34">
        <f>Spisak!W69</f>
        <v>24</v>
      </c>
      <c r="E79" s="34">
        <f>Spisak!Z69</f>
      </c>
      <c r="F79" s="35">
        <f>Spisak!AA69</f>
        <v>24</v>
      </c>
      <c r="G79" s="42" t="str">
        <f>Spisak!AB69</f>
        <v>F</v>
      </c>
      <c r="H79" s="36" t="str">
        <f t="shared" si="1"/>
        <v> (nedovoljan)</v>
      </c>
    </row>
    <row r="80" spans="1:8" ht="12.75">
      <c r="A80" s="30" t="str">
        <f>Spisak!A70</f>
        <v>99</v>
      </c>
      <c r="B80" s="30" t="str">
        <f>Spisak!D70</f>
        <v>99/2015</v>
      </c>
      <c r="C80" s="41" t="str">
        <f>Spisak!C70</f>
        <v>Žarko Rakočević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2</v>
      </c>
      <c r="B81" s="30" t="str">
        <f>Spisak!D71</f>
        <v>2/2014</v>
      </c>
      <c r="C81" s="41" t="str">
        <f>Spisak!C71</f>
        <v>Vesna Lješević</v>
      </c>
      <c r="D81" s="34">
        <f>Spisak!W71</f>
      </c>
      <c r="E81" s="34">
        <f>Spisak!Z71</f>
      </c>
      <c r="F81" s="35">
        <f>Spisak!AA71</f>
      </c>
      <c r="G81" s="42" t="str">
        <f>Spisak!AB71</f>
        <v>F</v>
      </c>
      <c r="H81" s="36" t="str">
        <f t="shared" si="1"/>
        <v> (nedovoljan)</v>
      </c>
    </row>
    <row r="82" spans="1:8" ht="12.75">
      <c r="A82" s="30" t="str">
        <f>Spisak!A72</f>
        <v>61</v>
      </c>
      <c r="B82" s="30" t="str">
        <f>Spisak!D72</f>
        <v>61/2014</v>
      </c>
      <c r="C82" s="41" t="str">
        <f>Spisak!C72</f>
        <v>Katarina Stevanović</v>
      </c>
      <c r="D82" s="34">
        <f>Spisak!W72</f>
        <v>29</v>
      </c>
      <c r="E82" s="34">
        <f>Spisak!Z72</f>
      </c>
      <c r="F82" s="35">
        <f>Spisak!AA72</f>
        <v>29</v>
      </c>
      <c r="G82" s="42" t="str">
        <f>Spisak!AB72</f>
        <v>F</v>
      </c>
      <c r="H82" s="36" t="str">
        <f t="shared" si="1"/>
        <v> (nedovoljan)</v>
      </c>
    </row>
    <row r="83" spans="1:8" ht="12.75">
      <c r="A83" s="30" t="str">
        <f>Spisak!A73</f>
        <v>94</v>
      </c>
      <c r="B83" s="30" t="str">
        <f>Spisak!D73</f>
        <v>94/2014</v>
      </c>
      <c r="C83" s="41" t="str">
        <f>Spisak!C73</f>
        <v>Jelena Grbović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10</v>
      </c>
      <c r="B84" s="30" t="str">
        <f>Spisak!D74</f>
        <v>10/2013</v>
      </c>
      <c r="C84" s="41" t="str">
        <f>Spisak!C74</f>
        <v>Asmir Đešević</v>
      </c>
      <c r="D84" s="34">
        <f>Spisak!W74</f>
        <v>28</v>
      </c>
      <c r="E84" s="34">
        <f>Spisak!Z74</f>
      </c>
      <c r="F84" s="35">
        <f>Spisak!AA74</f>
        <v>28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68</v>
      </c>
      <c r="B85" s="30" t="str">
        <f>Spisak!D75</f>
        <v>68/2013</v>
      </c>
      <c r="C85" s="41" t="str">
        <f>Spisak!C75</f>
        <v>Jasmina Metjahić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63</v>
      </c>
      <c r="B86" s="30" t="str">
        <f>Spisak!D76</f>
        <v>63/2012</v>
      </c>
      <c r="C86" s="41" t="str">
        <f>Spisak!C76</f>
        <v>Aleksandar Bulatović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38</v>
      </c>
      <c r="B87" s="30" t="str">
        <f>Spisak!D77</f>
        <v>38/2011</v>
      </c>
      <c r="C87" s="41" t="str">
        <f>Spisak!C77</f>
        <v>Momčilo Mitrić</v>
      </c>
      <c r="D87" s="34">
        <f>Spisak!W77</f>
      </c>
      <c r="E87" s="34">
        <f>Spisak!Z77</f>
      </c>
      <c r="F87" s="35">
        <f>Spisak!AA77</f>
      </c>
      <c r="G87" s="42" t="str">
        <f>Spisak!AB77</f>
        <v>F</v>
      </c>
      <c r="H87" s="36" t="str">
        <f t="shared" si="1"/>
        <v> (nedovoljan)</v>
      </c>
    </row>
    <row r="88" spans="1:8" ht="12.75">
      <c r="A88" s="30" t="str">
        <f>Spisak!A78</f>
        <v>70</v>
      </c>
      <c r="B88" s="30" t="str">
        <f>Spisak!D78</f>
        <v>70/2010</v>
      </c>
      <c r="C88" s="41" t="str">
        <f>Spisak!C78</f>
        <v>Ana Krstajić</v>
      </c>
      <c r="D88" s="34">
        <f>Spisak!W78</f>
      </c>
      <c r="E88" s="34">
        <f>Spisak!Z78</f>
      </c>
      <c r="F88" s="35">
        <f>Spisak!AA78</f>
      </c>
      <c r="G88" s="42" t="str">
        <f>Spisak!AB78</f>
        <v>F</v>
      </c>
      <c r="H88" s="36" t="str">
        <f t="shared" si="1"/>
        <v> (nedovoljan)</v>
      </c>
    </row>
    <row r="89" ht="12.75">
      <c r="C89" s="51">
        <f>Spisak!C186</f>
        <v>0</v>
      </c>
    </row>
    <row r="90" ht="12.75">
      <c r="C90" s="51">
        <f>Spisak!C187</f>
        <v>0</v>
      </c>
    </row>
    <row r="91" ht="12.75">
      <c r="C91" s="51">
        <f>Spisak!C188</f>
        <v>0</v>
      </c>
    </row>
    <row r="92" ht="12.75">
      <c r="C92" s="51">
        <f>Spisak!C189</f>
        <v>0</v>
      </c>
    </row>
    <row r="93" spans="3:8" ht="12.75">
      <c r="C93" s="51">
        <f>Spisak!C190</f>
        <v>0</v>
      </c>
      <c r="F93" s="23"/>
      <c r="G93" s="4" t="s">
        <v>57</v>
      </c>
      <c r="H93" s="24"/>
    </row>
    <row r="94" spans="3:8" ht="12.75">
      <c r="C94" s="51"/>
      <c r="F94" s="23"/>
      <c r="G94" s="4" t="s">
        <v>294</v>
      </c>
      <c r="H94" s="24"/>
    </row>
    <row r="95" spans="3:7" ht="12.75">
      <c r="C95" s="51"/>
      <c r="G95" s="2"/>
    </row>
    <row r="96" spans="3:7" ht="12.75">
      <c r="C96" s="51"/>
      <c r="G96" s="4" t="s">
        <v>58</v>
      </c>
    </row>
    <row r="97" spans="3:8" ht="12.75">
      <c r="C97" s="51"/>
      <c r="F97" s="48"/>
      <c r="G97" s="49"/>
      <c r="H97" s="52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spans="3:9" ht="12.75">
      <c r="C152" s="51"/>
      <c r="I152" s="52"/>
    </row>
    <row r="153" spans="3:9" ht="12.75">
      <c r="C153" s="51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spans="3:9" ht="12.75">
      <c r="C172" s="53"/>
      <c r="I172" s="52"/>
    </row>
    <row r="173" spans="3:9" ht="12.75">
      <c r="C173" s="53"/>
      <c r="I173" s="52"/>
    </row>
    <row r="174" spans="3:9" ht="12.75">
      <c r="C174" s="53"/>
      <c r="I174" s="52"/>
    </row>
    <row r="175" spans="3:9" ht="12.75">
      <c r="C175" s="53"/>
      <c r="I175" s="52"/>
    </row>
    <row r="176" spans="3:9" ht="12.75">
      <c r="C176" s="53"/>
      <c r="I176" s="52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spans="3:9" ht="12.75">
      <c r="C200" s="53"/>
      <c r="I200" s="1"/>
    </row>
    <row r="201" spans="3:9" ht="12.75">
      <c r="C201" s="53"/>
      <c r="I201" s="1"/>
    </row>
    <row r="202" spans="3:9" ht="12.75">
      <c r="C202" s="53"/>
      <c r="I202" s="1"/>
    </row>
    <row r="203" spans="3:9" ht="12.75">
      <c r="C203" s="53"/>
      <c r="I203" s="1"/>
    </row>
    <row r="204" spans="3:9" ht="12.75">
      <c r="C204" s="53"/>
      <c r="I204" s="1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90" zoomScaleNormal="90" zoomScalePageLayoutView="0" workbookViewId="0" topLeftCell="A1">
      <selection activeCell="G7" sqref="G7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5" t="s">
        <v>98</v>
      </c>
      <c r="T2" s="115"/>
    </row>
    <row r="3" spans="1:20" ht="12.75" customHeight="1">
      <c r="A3" s="116" t="s">
        <v>99</v>
      </c>
      <c r="B3" s="116"/>
      <c r="C3" s="116"/>
      <c r="D3" s="116"/>
      <c r="E3" s="116"/>
      <c r="G3" s="117" t="s">
        <v>105</v>
      </c>
      <c r="H3" s="117"/>
      <c r="I3" s="73"/>
      <c r="J3" s="116" t="s">
        <v>110</v>
      </c>
      <c r="K3" s="116"/>
      <c r="L3" s="116"/>
      <c r="M3" s="116"/>
      <c r="N3" s="116"/>
      <c r="P3" s="117" t="s">
        <v>111</v>
      </c>
      <c r="Q3" s="117"/>
      <c r="S3" s="68" t="b">
        <f>ISTEXT(Spisak!AA2)</f>
        <v>0</v>
      </c>
      <c r="T3" s="68" t="s">
        <v>93</v>
      </c>
    </row>
    <row r="4" spans="1:20" ht="12.75">
      <c r="A4" s="116"/>
      <c r="B4" s="116"/>
      <c r="C4" s="116"/>
      <c r="D4" s="116"/>
      <c r="E4" s="116"/>
      <c r="G4" s="117"/>
      <c r="H4" s="117"/>
      <c r="I4" s="73"/>
      <c r="J4" s="116"/>
      <c r="K4" s="116"/>
      <c r="L4" s="116"/>
      <c r="M4" s="116"/>
      <c r="N4" s="116"/>
      <c r="P4" s="117"/>
      <c r="Q4" s="117"/>
      <c r="S4" s="72">
        <v>0</v>
      </c>
      <c r="T4" s="72" t="s">
        <v>93</v>
      </c>
    </row>
    <row r="5" spans="1:20" ht="12.75">
      <c r="A5" s="68" t="s">
        <v>100</v>
      </c>
      <c r="B5" s="68" t="s">
        <v>104</v>
      </c>
      <c r="C5" s="68" t="s">
        <v>101</v>
      </c>
      <c r="D5" s="68" t="s">
        <v>102</v>
      </c>
      <c r="E5" s="68" t="s">
        <v>103</v>
      </c>
      <c r="G5" s="118">
        <v>40</v>
      </c>
      <c r="H5" s="118"/>
      <c r="I5" s="73"/>
      <c r="J5" s="68" t="s">
        <v>100</v>
      </c>
      <c r="K5" s="68" t="s">
        <v>104</v>
      </c>
      <c r="L5" s="68" t="s">
        <v>101</v>
      </c>
      <c r="M5" s="68" t="s">
        <v>102</v>
      </c>
      <c r="N5" s="68" t="s">
        <v>103</v>
      </c>
      <c r="P5" s="118">
        <v>50</v>
      </c>
      <c r="Q5" s="118"/>
      <c r="S5" s="72">
        <v>50</v>
      </c>
      <c r="T5" s="72" t="s">
        <v>97</v>
      </c>
    </row>
    <row r="6" spans="1:20" ht="12.75">
      <c r="A6" s="69">
        <f>COUNTA(Spisak!G2:G250)</f>
        <v>58</v>
      </c>
      <c r="B6" s="69">
        <f>COUNTIF(Spisak!G2:G250,0)</f>
        <v>0</v>
      </c>
      <c r="C6" s="69">
        <f>COUNTIF(Spisak!G2:G250,"&lt;="&amp;0.1*G5)-COUNTIF(Spisak!G2:G250,0)</f>
        <v>0</v>
      </c>
      <c r="D6" s="69">
        <f>COUNTIF(Spisak!G2:G250,"&gt;="&amp;0.5*G5)</f>
        <v>52</v>
      </c>
      <c r="E6" s="69">
        <f>COUNTIF(Spisak!G2:G250,"&gt;="&amp;0.9*G5)</f>
        <v>19</v>
      </c>
      <c r="G6" s="118"/>
      <c r="H6" s="118"/>
      <c r="I6" s="73"/>
      <c r="J6" s="69">
        <f>COUNTA(Spisak!X2:X260)</f>
        <v>0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0</v>
      </c>
      <c r="N6" s="69">
        <f>COUNTIF(Spisak!X2:X260,"&gt;="&amp;0.9*P5)</f>
        <v>0</v>
      </c>
      <c r="P6" s="118"/>
      <c r="Q6" s="118"/>
      <c r="S6" s="72">
        <v>60</v>
      </c>
      <c r="T6" s="72" t="s">
        <v>96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0.896551724137931</v>
      </c>
      <c r="E7" s="75">
        <f>E6/A6</f>
        <v>0.3275862068965517</v>
      </c>
      <c r="I7" s="73"/>
      <c r="J7" s="69"/>
      <c r="K7" s="75" t="e">
        <f>K6/J6</f>
        <v>#DIV/0!</v>
      </c>
      <c r="L7" s="75" t="e">
        <f>L6/J6</f>
        <v>#DIV/0!</v>
      </c>
      <c r="M7" s="75" t="e">
        <f>M6/J6</f>
        <v>#DIV/0!</v>
      </c>
      <c r="N7" s="75" t="e">
        <f>N6/J6</f>
        <v>#DIV/0!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6" t="s">
        <v>106</v>
      </c>
      <c r="B9" s="116"/>
      <c r="C9" s="116"/>
      <c r="D9" s="116"/>
      <c r="E9" s="116"/>
      <c r="G9" s="70"/>
      <c r="H9" s="70"/>
      <c r="I9" s="73"/>
      <c r="S9" s="72">
        <v>90</v>
      </c>
      <c r="T9" s="72" t="s">
        <v>14</v>
      </c>
    </row>
    <row r="10" spans="1:14" ht="12.75">
      <c r="A10" s="116"/>
      <c r="B10" s="116"/>
      <c r="C10" s="116"/>
      <c r="D10" s="116"/>
      <c r="E10" s="116"/>
      <c r="G10" s="70"/>
      <c r="H10" s="70"/>
      <c r="I10" s="73"/>
      <c r="J10" s="116" t="s">
        <v>112</v>
      </c>
      <c r="K10" s="116"/>
      <c r="L10" s="116"/>
      <c r="M10" s="116"/>
      <c r="N10" s="116"/>
    </row>
    <row r="11" spans="1:14" ht="12.75">
      <c r="A11" s="68" t="s">
        <v>100</v>
      </c>
      <c r="B11" s="68" t="s">
        <v>104</v>
      </c>
      <c r="C11" s="68" t="s">
        <v>101</v>
      </c>
      <c r="D11" s="68" t="s">
        <v>102</v>
      </c>
      <c r="E11" s="68" t="s">
        <v>103</v>
      </c>
      <c r="G11" s="71"/>
      <c r="H11" s="71"/>
      <c r="I11" s="73"/>
      <c r="J11" s="116"/>
      <c r="K11" s="116"/>
      <c r="L11" s="116"/>
      <c r="M11" s="116"/>
      <c r="N11" s="116"/>
    </row>
    <row r="12" spans="1:14" ht="12.75">
      <c r="A12" s="69">
        <f>COUNTA(Spisak!H2:H256)</f>
        <v>0</v>
      </c>
      <c r="B12" s="69">
        <f>COUNTIF(Spisak!H2:H256,0)</f>
        <v>0</v>
      </c>
      <c r="C12" s="69">
        <f>COUNTIF(Spisak!H2:H256,"&lt;="&amp;0.1*G5)-COUNTIF(Spisak!H2:H256,0)</f>
        <v>0</v>
      </c>
      <c r="D12" s="69">
        <f>COUNTIF(Spisak!H2:H256,"&gt;="&amp;0.5*G5)</f>
        <v>0</v>
      </c>
      <c r="E12" s="69">
        <f>COUNTIF(Spisak!H2:H256,"&gt;="&amp;0.9*G5)</f>
        <v>0</v>
      </c>
      <c r="G12" s="71"/>
      <c r="H12" s="71"/>
      <c r="I12" s="73"/>
      <c r="J12" s="68" t="s">
        <v>100</v>
      </c>
      <c r="K12" s="68" t="s">
        <v>104</v>
      </c>
      <c r="L12" s="68" t="s">
        <v>101</v>
      </c>
      <c r="M12" s="68" t="s">
        <v>102</v>
      </c>
      <c r="N12" s="68" t="s">
        <v>103</v>
      </c>
    </row>
    <row r="13" spans="1:14" ht="12.75">
      <c r="A13" s="69"/>
      <c r="B13" s="75" t="e">
        <f>B12/A12</f>
        <v>#DIV/0!</v>
      </c>
      <c r="C13" s="75" t="e">
        <f>C12/A12</f>
        <v>#DIV/0!</v>
      </c>
      <c r="D13" s="75" t="e">
        <f>D12/A12</f>
        <v>#DIV/0!</v>
      </c>
      <c r="E13" s="75" t="e">
        <f>E12/A12</f>
        <v>#DIV/0!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6" t="s">
        <v>107</v>
      </c>
      <c r="B15" s="116"/>
      <c r="C15" s="116"/>
      <c r="D15" s="116"/>
      <c r="E15" s="116"/>
      <c r="G15" s="117" t="s">
        <v>109</v>
      </c>
      <c r="H15" s="117"/>
      <c r="I15" s="73"/>
      <c r="O15" s="76"/>
    </row>
    <row r="16" spans="1:15" ht="12.75">
      <c r="A16" s="116"/>
      <c r="B16" s="116"/>
      <c r="C16" s="116"/>
      <c r="D16" s="116"/>
      <c r="E16" s="116"/>
      <c r="G16" s="117"/>
      <c r="H16" s="117"/>
      <c r="I16" s="73"/>
      <c r="O16" s="76"/>
    </row>
    <row r="17" spans="1:15" ht="12.75">
      <c r="A17" s="68" t="s">
        <v>100</v>
      </c>
      <c r="B17" s="68" t="s">
        <v>104</v>
      </c>
      <c r="C17" s="68" t="s">
        <v>101</v>
      </c>
      <c r="D17" s="68" t="s">
        <v>102</v>
      </c>
      <c r="E17" s="68" t="s">
        <v>103</v>
      </c>
      <c r="G17" s="118">
        <v>50</v>
      </c>
      <c r="H17" s="118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8"/>
      <c r="H18" s="118"/>
      <c r="I18" s="73"/>
      <c r="J18" s="124" t="s">
        <v>115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9:20" ht="15">
      <c r="I20" s="73"/>
      <c r="J20" s="121" t="s">
        <v>116</v>
      </c>
      <c r="K20" s="122"/>
      <c r="L20" s="122"/>
      <c r="M20" s="123"/>
      <c r="N20" s="124" t="s">
        <v>117</v>
      </c>
      <c r="O20" s="124"/>
      <c r="P20" s="124"/>
      <c r="Q20" s="124"/>
      <c r="R20" s="124"/>
      <c r="S20" s="124"/>
      <c r="T20" s="124"/>
    </row>
    <row r="21" spans="1:20" ht="12.75" customHeight="1">
      <c r="A21" s="116" t="s">
        <v>108</v>
      </c>
      <c r="B21" s="116"/>
      <c r="C21" s="116"/>
      <c r="D21" s="116"/>
      <c r="E21" s="116"/>
      <c r="G21" s="70"/>
      <c r="H21" s="70"/>
      <c r="I21" s="73"/>
      <c r="J21" s="119" t="s">
        <v>100</v>
      </c>
      <c r="K21" s="119" t="s">
        <v>104</v>
      </c>
      <c r="L21" s="119" t="s">
        <v>113</v>
      </c>
      <c r="M21" s="119" t="s">
        <v>114</v>
      </c>
      <c r="N21" s="119" t="s">
        <v>14</v>
      </c>
      <c r="O21" s="119" t="s">
        <v>15</v>
      </c>
      <c r="P21" s="119" t="s">
        <v>16</v>
      </c>
      <c r="Q21" s="119" t="s">
        <v>96</v>
      </c>
      <c r="R21" s="119" t="s">
        <v>97</v>
      </c>
      <c r="S21" s="119" t="s">
        <v>93</v>
      </c>
      <c r="T21" s="119" t="s">
        <v>113</v>
      </c>
    </row>
    <row r="22" spans="1:20" ht="12.75" customHeight="1">
      <c r="A22" s="116"/>
      <c r="B22" s="116"/>
      <c r="C22" s="116"/>
      <c r="D22" s="116"/>
      <c r="E22" s="116"/>
      <c r="G22" s="70"/>
      <c r="H22" s="70"/>
      <c r="I22" s="7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ht="12.75" customHeight="1">
      <c r="A23" s="68" t="s">
        <v>100</v>
      </c>
      <c r="B23" s="68" t="s">
        <v>104</v>
      </c>
      <c r="C23" s="68" t="s">
        <v>101</v>
      </c>
      <c r="D23" s="68" t="s">
        <v>102</v>
      </c>
      <c r="E23" s="68" t="s">
        <v>103</v>
      </c>
      <c r="G23" s="71"/>
      <c r="H23" s="71"/>
      <c r="I23" s="73"/>
      <c r="J23" s="119">
        <f>COUNT(Spisak!AA2:AA267)</f>
        <v>58</v>
      </c>
      <c r="K23" s="119">
        <f>COUNTIF(Spisak!AA2:AA250,0)</f>
        <v>0</v>
      </c>
      <c r="L23" s="119">
        <f>COUNTIF(Spisak!AA2:AA250,"&gt;="&amp;50)</f>
        <v>0</v>
      </c>
      <c r="M23" s="119">
        <f>COUNTIF(Spisak!AA2:AA250,"&lt;"&amp;50)</f>
        <v>58</v>
      </c>
      <c r="N23" s="119">
        <f>COUNTIF(Spisak!AB2:AB250,"A")</f>
        <v>0</v>
      </c>
      <c r="O23" s="119">
        <f>COUNTIF(Spisak!AB2:AB250,"B")</f>
        <v>0</v>
      </c>
      <c r="P23" s="119">
        <f>COUNTIF(Spisak!AB2:AB250,"C")</f>
        <v>0</v>
      </c>
      <c r="Q23" s="119">
        <f>COUNTIF(Spisak!AB2:AB250,"D")</f>
        <v>0</v>
      </c>
      <c r="R23" s="119">
        <f>COUNTIF(Spisak!AB2:AB250,"E")</f>
        <v>0</v>
      </c>
      <c r="S23" s="119">
        <f>COUNTIF(Spisak!AB2:AB250,"F")</f>
        <v>77</v>
      </c>
      <c r="T23" s="119">
        <f>COUNTA(Spisak!C2:C250)-COUNTIF(Spisak!AB2:AB250,"F")</f>
        <v>0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9"/>
      <c r="K25" s="125">
        <f>K23/J23</f>
        <v>0</v>
      </c>
      <c r="L25" s="125">
        <f>L23/J23</f>
        <v>0</v>
      </c>
      <c r="M25" s="125">
        <f>M23/J23</f>
        <v>1</v>
      </c>
      <c r="N25" s="125">
        <f>N23/COUNTA(Spisak!C2:C250)</f>
        <v>0</v>
      </c>
      <c r="O25" s="125">
        <f>O23/COUNTA(Spisak!C2:C250)</f>
        <v>0</v>
      </c>
      <c r="P25" s="125">
        <f>P23/COUNTA(Spisak!C2:C250)</f>
        <v>0</v>
      </c>
      <c r="Q25" s="125">
        <f>Q23/COUNTA(Spisak!C2:C250)</f>
        <v>0</v>
      </c>
      <c r="R25" s="125">
        <f>R23/COUNTA(Spisak!C2:C250)</f>
        <v>0</v>
      </c>
      <c r="S25" s="125">
        <f>S23/COUNTA(Spisak!C2:C250)</f>
        <v>1</v>
      </c>
      <c r="T25" s="125">
        <f>T23/COUNTA(Spisak!C2:C250)</f>
        <v>0</v>
      </c>
    </row>
    <row r="26" spans="9:20" ht="12.75">
      <c r="I26" s="73"/>
      <c r="J26" s="120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4" ht="12.75">
      <c r="A1" t="s">
        <v>139</v>
      </c>
      <c r="B1" t="s">
        <v>140</v>
      </c>
      <c r="C1" t="s">
        <v>141</v>
      </c>
      <c r="D1" t="s">
        <v>142</v>
      </c>
    </row>
    <row r="2" spans="1:4" ht="12.75">
      <c r="A2" t="s">
        <v>82</v>
      </c>
      <c r="B2" t="s">
        <v>140</v>
      </c>
      <c r="C2" t="s">
        <v>143</v>
      </c>
      <c r="D2" t="s">
        <v>144</v>
      </c>
    </row>
    <row r="3" spans="1:4" ht="12.75">
      <c r="A3" t="s">
        <v>79</v>
      </c>
      <c r="B3" t="s">
        <v>140</v>
      </c>
      <c r="C3" t="s">
        <v>145</v>
      </c>
      <c r="D3" t="s">
        <v>146</v>
      </c>
    </row>
    <row r="4" spans="1:4" ht="12.75">
      <c r="A4" t="s">
        <v>66</v>
      </c>
      <c r="B4" t="s">
        <v>140</v>
      </c>
      <c r="C4" t="s">
        <v>147</v>
      </c>
      <c r="D4" t="s">
        <v>148</v>
      </c>
    </row>
    <row r="5" spans="1:4" ht="12.75">
      <c r="A5" t="s">
        <v>67</v>
      </c>
      <c r="B5" t="s">
        <v>140</v>
      </c>
      <c r="C5" t="s">
        <v>149</v>
      </c>
      <c r="D5" t="s">
        <v>150</v>
      </c>
    </row>
    <row r="6" spans="1:4" ht="12.75">
      <c r="A6" t="s">
        <v>151</v>
      </c>
      <c r="B6" t="s">
        <v>140</v>
      </c>
      <c r="C6" t="s">
        <v>152</v>
      </c>
      <c r="D6" t="s">
        <v>153</v>
      </c>
    </row>
    <row r="7" spans="1:4" ht="12.75">
      <c r="A7" t="s">
        <v>68</v>
      </c>
      <c r="B7" t="s">
        <v>140</v>
      </c>
      <c r="C7" t="s">
        <v>154</v>
      </c>
      <c r="D7" t="s">
        <v>155</v>
      </c>
    </row>
    <row r="8" spans="1:4" ht="12.75">
      <c r="A8" t="s">
        <v>156</v>
      </c>
      <c r="B8" t="s">
        <v>140</v>
      </c>
      <c r="C8" t="s">
        <v>157</v>
      </c>
      <c r="D8" t="s">
        <v>158</v>
      </c>
    </row>
    <row r="9" spans="1:4" ht="12.75">
      <c r="A9" t="s">
        <v>159</v>
      </c>
      <c r="B9" t="s">
        <v>140</v>
      </c>
      <c r="C9" t="s">
        <v>160</v>
      </c>
      <c r="D9" t="s">
        <v>161</v>
      </c>
    </row>
    <row r="10" spans="1:4" ht="12.75">
      <c r="A10" t="s">
        <v>69</v>
      </c>
      <c r="B10" t="s">
        <v>140</v>
      </c>
      <c r="C10" t="s">
        <v>162</v>
      </c>
      <c r="D10" t="s">
        <v>163</v>
      </c>
    </row>
    <row r="11" spans="1:4" ht="12.75">
      <c r="A11" t="s">
        <v>80</v>
      </c>
      <c r="B11" t="s">
        <v>140</v>
      </c>
      <c r="C11" t="s">
        <v>162</v>
      </c>
      <c r="D11" t="s">
        <v>163</v>
      </c>
    </row>
    <row r="12" spans="1:4" ht="12.75">
      <c r="A12" t="s">
        <v>164</v>
      </c>
      <c r="B12" t="s">
        <v>140</v>
      </c>
      <c r="C12" t="s">
        <v>165</v>
      </c>
      <c r="D12" t="s">
        <v>166</v>
      </c>
    </row>
    <row r="13" spans="1:4" ht="12.75">
      <c r="A13" t="s">
        <v>83</v>
      </c>
      <c r="B13" t="s">
        <v>140</v>
      </c>
      <c r="C13" t="s">
        <v>167</v>
      </c>
      <c r="D13" t="s">
        <v>168</v>
      </c>
    </row>
    <row r="14" spans="1:4" ht="12.75">
      <c r="A14" t="s">
        <v>169</v>
      </c>
      <c r="B14" t="s">
        <v>140</v>
      </c>
      <c r="C14" t="s">
        <v>170</v>
      </c>
      <c r="D14" t="s">
        <v>171</v>
      </c>
    </row>
    <row r="15" spans="1:4" ht="12.75">
      <c r="A15" t="s">
        <v>70</v>
      </c>
      <c r="B15" t="s">
        <v>140</v>
      </c>
      <c r="C15" t="s">
        <v>172</v>
      </c>
      <c r="D15" t="s">
        <v>173</v>
      </c>
    </row>
    <row r="16" spans="1:4" ht="12.75">
      <c r="A16" t="s">
        <v>174</v>
      </c>
      <c r="B16" t="s">
        <v>140</v>
      </c>
      <c r="C16" t="s">
        <v>175</v>
      </c>
      <c r="D16" t="s">
        <v>176</v>
      </c>
    </row>
    <row r="17" spans="1:4" ht="12.75">
      <c r="A17" t="s">
        <v>177</v>
      </c>
      <c r="B17" t="s">
        <v>140</v>
      </c>
      <c r="C17" t="s">
        <v>178</v>
      </c>
      <c r="D17" t="s">
        <v>179</v>
      </c>
    </row>
    <row r="18" spans="1:4" ht="12.75">
      <c r="A18" t="s">
        <v>71</v>
      </c>
      <c r="B18" t="s">
        <v>140</v>
      </c>
      <c r="C18" t="s">
        <v>180</v>
      </c>
      <c r="D18" t="s">
        <v>181</v>
      </c>
    </row>
    <row r="19" spans="1:4" ht="12.75">
      <c r="A19" t="s">
        <v>84</v>
      </c>
      <c r="B19" t="s">
        <v>140</v>
      </c>
      <c r="C19" t="s">
        <v>182</v>
      </c>
      <c r="D19" t="s">
        <v>183</v>
      </c>
    </row>
    <row r="20" spans="1:4" ht="12.75">
      <c r="A20" t="s">
        <v>72</v>
      </c>
      <c r="B20" t="s">
        <v>140</v>
      </c>
      <c r="C20" t="s">
        <v>184</v>
      </c>
      <c r="D20" t="s">
        <v>185</v>
      </c>
    </row>
    <row r="21" spans="1:4" ht="12.75">
      <c r="A21" t="s">
        <v>73</v>
      </c>
      <c r="B21" t="s">
        <v>140</v>
      </c>
      <c r="C21" t="s">
        <v>186</v>
      </c>
      <c r="D21" t="s">
        <v>187</v>
      </c>
    </row>
    <row r="22" spans="1:4" ht="12.75">
      <c r="A22" t="s">
        <v>74</v>
      </c>
      <c r="B22" t="s">
        <v>140</v>
      </c>
      <c r="C22" t="s">
        <v>188</v>
      </c>
      <c r="D22" t="s">
        <v>189</v>
      </c>
    </row>
    <row r="23" spans="1:4" ht="12.75">
      <c r="A23" t="s">
        <v>85</v>
      </c>
      <c r="B23" t="s">
        <v>140</v>
      </c>
      <c r="C23" t="s">
        <v>190</v>
      </c>
      <c r="D23" t="s">
        <v>191</v>
      </c>
    </row>
    <row r="24" spans="1:4" ht="12.75">
      <c r="A24" t="s">
        <v>75</v>
      </c>
      <c r="B24" t="s">
        <v>140</v>
      </c>
      <c r="C24" t="s">
        <v>192</v>
      </c>
      <c r="D24" t="s">
        <v>193</v>
      </c>
    </row>
    <row r="25" spans="1:4" ht="12.75">
      <c r="A25" t="s">
        <v>76</v>
      </c>
      <c r="B25" t="s">
        <v>140</v>
      </c>
      <c r="C25" t="s">
        <v>172</v>
      </c>
      <c r="D25" t="s">
        <v>194</v>
      </c>
    </row>
    <row r="26" spans="1:4" ht="12.75">
      <c r="A26" t="s">
        <v>77</v>
      </c>
      <c r="B26" t="s">
        <v>140</v>
      </c>
      <c r="C26" t="s">
        <v>195</v>
      </c>
      <c r="D26" t="s">
        <v>196</v>
      </c>
    </row>
    <row r="27" spans="1:4" ht="12.75">
      <c r="A27" t="s">
        <v>197</v>
      </c>
      <c r="B27" t="s">
        <v>140</v>
      </c>
      <c r="C27" t="s">
        <v>147</v>
      </c>
      <c r="D27" t="s">
        <v>168</v>
      </c>
    </row>
    <row r="28" spans="1:4" ht="12.75">
      <c r="A28" t="s">
        <v>198</v>
      </c>
      <c r="B28" t="s">
        <v>140</v>
      </c>
      <c r="C28" t="s">
        <v>199</v>
      </c>
      <c r="D28" t="s">
        <v>200</v>
      </c>
    </row>
    <row r="29" spans="1:4" ht="12.75">
      <c r="A29" t="s">
        <v>201</v>
      </c>
      <c r="B29" t="s">
        <v>140</v>
      </c>
      <c r="C29" t="s">
        <v>202</v>
      </c>
      <c r="D29" t="s">
        <v>203</v>
      </c>
    </row>
    <row r="30" spans="1:4" ht="12.75">
      <c r="A30" t="s">
        <v>81</v>
      </c>
      <c r="B30" t="s">
        <v>140</v>
      </c>
      <c r="C30" t="s">
        <v>204</v>
      </c>
      <c r="D30" t="s">
        <v>205</v>
      </c>
    </row>
    <row r="31" spans="1:4" ht="12.75">
      <c r="A31" t="s">
        <v>118</v>
      </c>
      <c r="B31" t="s">
        <v>140</v>
      </c>
      <c r="C31" t="s">
        <v>206</v>
      </c>
      <c r="D31" t="s">
        <v>207</v>
      </c>
    </row>
    <row r="32" spans="1:4" ht="12.75">
      <c r="A32" t="s">
        <v>119</v>
      </c>
      <c r="B32" t="s">
        <v>140</v>
      </c>
      <c r="C32" t="s">
        <v>208</v>
      </c>
      <c r="D32" t="s">
        <v>209</v>
      </c>
    </row>
    <row r="33" spans="1:4" ht="12.75">
      <c r="A33" t="s">
        <v>210</v>
      </c>
      <c r="B33" t="s">
        <v>140</v>
      </c>
      <c r="C33" t="s">
        <v>211</v>
      </c>
      <c r="D33" t="s">
        <v>212</v>
      </c>
    </row>
    <row r="34" spans="1:4" ht="12.75">
      <c r="A34" t="s">
        <v>213</v>
      </c>
      <c r="B34" t="s">
        <v>140</v>
      </c>
      <c r="C34" t="s">
        <v>214</v>
      </c>
      <c r="D34" t="s">
        <v>209</v>
      </c>
    </row>
    <row r="35" spans="1:4" ht="12.75">
      <c r="A35" t="s">
        <v>130</v>
      </c>
      <c r="B35" t="s">
        <v>140</v>
      </c>
      <c r="C35" t="s">
        <v>215</v>
      </c>
      <c r="D35" t="s">
        <v>216</v>
      </c>
    </row>
    <row r="36" spans="1:4" ht="12.75">
      <c r="A36" t="s">
        <v>217</v>
      </c>
      <c r="B36" t="s">
        <v>140</v>
      </c>
      <c r="C36" t="s">
        <v>218</v>
      </c>
      <c r="D36" t="s">
        <v>191</v>
      </c>
    </row>
    <row r="37" spans="1:4" ht="12.75">
      <c r="A37" t="s">
        <v>86</v>
      </c>
      <c r="B37" t="s">
        <v>140</v>
      </c>
      <c r="C37" t="s">
        <v>219</v>
      </c>
      <c r="D37" t="s">
        <v>220</v>
      </c>
    </row>
    <row r="38" spans="1:4" ht="12.75">
      <c r="A38" t="s">
        <v>221</v>
      </c>
      <c r="B38" t="s">
        <v>140</v>
      </c>
      <c r="C38" t="s">
        <v>222</v>
      </c>
      <c r="D38" t="s">
        <v>223</v>
      </c>
    </row>
    <row r="39" spans="1:4" ht="12.75">
      <c r="A39" t="s">
        <v>120</v>
      </c>
      <c r="B39" t="s">
        <v>140</v>
      </c>
      <c r="C39" t="s">
        <v>224</v>
      </c>
      <c r="D39" t="s">
        <v>225</v>
      </c>
    </row>
    <row r="40" spans="1:4" ht="12.75">
      <c r="A40" t="s">
        <v>226</v>
      </c>
      <c r="B40" t="s">
        <v>140</v>
      </c>
      <c r="C40" t="s">
        <v>227</v>
      </c>
      <c r="D40" t="s">
        <v>228</v>
      </c>
    </row>
    <row r="41" spans="1:4" ht="12.75">
      <c r="A41" t="s">
        <v>87</v>
      </c>
      <c r="B41" t="s">
        <v>140</v>
      </c>
      <c r="C41" t="s">
        <v>154</v>
      </c>
      <c r="D41" t="s">
        <v>229</v>
      </c>
    </row>
    <row r="42" spans="1:4" ht="12.75">
      <c r="A42" t="s">
        <v>78</v>
      </c>
      <c r="B42" t="s">
        <v>140</v>
      </c>
      <c r="C42" t="s">
        <v>230</v>
      </c>
      <c r="D42" t="s">
        <v>231</v>
      </c>
    </row>
    <row r="43" spans="1:4" ht="12.75">
      <c r="A43" t="s">
        <v>131</v>
      </c>
      <c r="B43" t="s">
        <v>140</v>
      </c>
      <c r="C43" t="s">
        <v>188</v>
      </c>
      <c r="D43" t="s">
        <v>232</v>
      </c>
    </row>
    <row r="44" spans="1:4" ht="12.75">
      <c r="A44" t="s">
        <v>122</v>
      </c>
      <c r="B44" t="s">
        <v>140</v>
      </c>
      <c r="C44" t="s">
        <v>143</v>
      </c>
      <c r="D44" t="s">
        <v>233</v>
      </c>
    </row>
    <row r="45" spans="1:4" ht="12.75">
      <c r="A45" t="s">
        <v>123</v>
      </c>
      <c r="B45" t="s">
        <v>140</v>
      </c>
      <c r="C45" t="s">
        <v>234</v>
      </c>
      <c r="D45" t="s">
        <v>235</v>
      </c>
    </row>
    <row r="46" spans="1:4" ht="12.75">
      <c r="A46" t="s">
        <v>124</v>
      </c>
      <c r="B46" t="s">
        <v>140</v>
      </c>
      <c r="C46" t="s">
        <v>236</v>
      </c>
      <c r="D46" t="s">
        <v>237</v>
      </c>
    </row>
    <row r="47" spans="1:4" ht="12.75">
      <c r="A47" t="s">
        <v>126</v>
      </c>
      <c r="B47" t="s">
        <v>140</v>
      </c>
      <c r="C47" t="s">
        <v>238</v>
      </c>
      <c r="D47" t="s">
        <v>239</v>
      </c>
    </row>
    <row r="48" spans="1:4" ht="12.75">
      <c r="A48" t="s">
        <v>240</v>
      </c>
      <c r="B48" t="s">
        <v>140</v>
      </c>
      <c r="C48" t="s">
        <v>241</v>
      </c>
      <c r="D48" t="s">
        <v>179</v>
      </c>
    </row>
    <row r="49" spans="1:4" ht="12.75">
      <c r="A49" t="s">
        <v>132</v>
      </c>
      <c r="B49" t="s">
        <v>140</v>
      </c>
      <c r="C49" t="s">
        <v>188</v>
      </c>
      <c r="D49" t="s">
        <v>242</v>
      </c>
    </row>
    <row r="50" spans="1:4" ht="12.75">
      <c r="A50" t="s">
        <v>133</v>
      </c>
      <c r="B50" t="s">
        <v>140</v>
      </c>
      <c r="C50" t="s">
        <v>243</v>
      </c>
      <c r="D50" t="s">
        <v>244</v>
      </c>
    </row>
    <row r="51" spans="1:4" ht="12.75">
      <c r="A51" t="s">
        <v>127</v>
      </c>
      <c r="B51" t="s">
        <v>140</v>
      </c>
      <c r="C51" t="s">
        <v>245</v>
      </c>
      <c r="D51" t="s">
        <v>246</v>
      </c>
    </row>
    <row r="52" spans="1:4" ht="12.75">
      <c r="A52" t="s">
        <v>247</v>
      </c>
      <c r="B52" t="s">
        <v>140</v>
      </c>
      <c r="C52" t="s">
        <v>248</v>
      </c>
      <c r="D52" t="s">
        <v>249</v>
      </c>
    </row>
    <row r="53" spans="1:4" ht="12.75">
      <c r="A53" t="s">
        <v>250</v>
      </c>
      <c r="B53" t="s">
        <v>140</v>
      </c>
      <c r="C53" t="s">
        <v>208</v>
      </c>
      <c r="D53" t="s">
        <v>251</v>
      </c>
    </row>
    <row r="54" spans="1:4" ht="12.75">
      <c r="A54" t="s">
        <v>252</v>
      </c>
      <c r="B54" t="s">
        <v>140</v>
      </c>
      <c r="C54" t="s">
        <v>253</v>
      </c>
      <c r="D54" t="s">
        <v>254</v>
      </c>
    </row>
    <row r="55" spans="1:4" ht="12.75">
      <c r="A55" t="s">
        <v>129</v>
      </c>
      <c r="B55" t="s">
        <v>140</v>
      </c>
      <c r="C55" t="s">
        <v>255</v>
      </c>
      <c r="D55" t="s">
        <v>256</v>
      </c>
    </row>
    <row r="56" spans="1:4" ht="12.75">
      <c r="A56" t="s">
        <v>174</v>
      </c>
      <c r="B56" t="s">
        <v>95</v>
      </c>
      <c r="C56" t="s">
        <v>234</v>
      </c>
      <c r="D56" t="s">
        <v>257</v>
      </c>
    </row>
    <row r="57" spans="1:4" ht="12.75">
      <c r="A57" t="s">
        <v>73</v>
      </c>
      <c r="B57" t="s">
        <v>95</v>
      </c>
      <c r="C57" t="s">
        <v>206</v>
      </c>
      <c r="D57" t="s">
        <v>258</v>
      </c>
    </row>
    <row r="58" spans="1:4" ht="12.75">
      <c r="A58" t="s">
        <v>201</v>
      </c>
      <c r="B58" t="s">
        <v>95</v>
      </c>
      <c r="C58" t="s">
        <v>186</v>
      </c>
      <c r="D58" t="s">
        <v>207</v>
      </c>
    </row>
    <row r="59" spans="1:4" ht="12.75">
      <c r="A59" t="s">
        <v>118</v>
      </c>
      <c r="B59" t="s">
        <v>95</v>
      </c>
      <c r="C59" t="s">
        <v>259</v>
      </c>
      <c r="D59" t="s">
        <v>260</v>
      </c>
    </row>
    <row r="60" spans="1:4" ht="12.75">
      <c r="A60" t="s">
        <v>130</v>
      </c>
      <c r="B60" t="s">
        <v>95</v>
      </c>
      <c r="C60" t="s">
        <v>261</v>
      </c>
      <c r="D60" t="s">
        <v>262</v>
      </c>
    </row>
    <row r="61" spans="1:4" ht="12.75">
      <c r="A61" t="s">
        <v>86</v>
      </c>
      <c r="B61" t="s">
        <v>95</v>
      </c>
      <c r="C61" t="s">
        <v>238</v>
      </c>
      <c r="D61" t="s">
        <v>263</v>
      </c>
    </row>
    <row r="62" spans="1:4" ht="12.75">
      <c r="A62" t="s">
        <v>264</v>
      </c>
      <c r="B62" t="s">
        <v>95</v>
      </c>
      <c r="C62" t="s">
        <v>170</v>
      </c>
      <c r="D62" t="s">
        <v>265</v>
      </c>
    </row>
    <row r="63" spans="1:4" ht="12.75">
      <c r="A63" t="s">
        <v>121</v>
      </c>
      <c r="B63" t="s">
        <v>95</v>
      </c>
      <c r="C63" t="s">
        <v>266</v>
      </c>
      <c r="D63" t="s">
        <v>267</v>
      </c>
    </row>
    <row r="64" spans="1:4" ht="12.75">
      <c r="A64" t="s">
        <v>126</v>
      </c>
      <c r="B64" t="s">
        <v>95</v>
      </c>
      <c r="C64" t="s">
        <v>268</v>
      </c>
      <c r="D64" t="s">
        <v>269</v>
      </c>
    </row>
    <row r="65" spans="1:4" ht="12.75">
      <c r="A65" t="s">
        <v>133</v>
      </c>
      <c r="B65" t="s">
        <v>95</v>
      </c>
      <c r="C65" t="s">
        <v>270</v>
      </c>
      <c r="D65" t="s">
        <v>271</v>
      </c>
    </row>
    <row r="66" spans="1:4" ht="12.75">
      <c r="A66" t="s">
        <v>134</v>
      </c>
      <c r="B66" t="s">
        <v>95</v>
      </c>
      <c r="C66" t="s">
        <v>272</v>
      </c>
      <c r="D66" t="s">
        <v>273</v>
      </c>
    </row>
    <row r="67" spans="1:4" ht="12.75">
      <c r="A67" t="s">
        <v>128</v>
      </c>
      <c r="B67" t="s">
        <v>95</v>
      </c>
      <c r="C67" t="s">
        <v>162</v>
      </c>
      <c r="D67" t="s">
        <v>274</v>
      </c>
    </row>
    <row r="68" spans="1:4" ht="12.75">
      <c r="A68" t="s">
        <v>275</v>
      </c>
      <c r="B68" t="s">
        <v>95</v>
      </c>
      <c r="C68" t="s">
        <v>227</v>
      </c>
      <c r="D68" t="s">
        <v>276</v>
      </c>
    </row>
    <row r="69" spans="1:4" ht="12.75">
      <c r="A69" t="s">
        <v>277</v>
      </c>
      <c r="B69" t="s">
        <v>95</v>
      </c>
      <c r="C69" t="s">
        <v>278</v>
      </c>
      <c r="D69" t="s">
        <v>279</v>
      </c>
    </row>
    <row r="70" spans="1:4" ht="12.75">
      <c r="A70" t="s">
        <v>82</v>
      </c>
      <c r="B70" t="s">
        <v>94</v>
      </c>
      <c r="C70" t="s">
        <v>280</v>
      </c>
      <c r="D70" t="s">
        <v>281</v>
      </c>
    </row>
    <row r="71" spans="1:4" ht="12.75">
      <c r="A71" t="s">
        <v>124</v>
      </c>
      <c r="B71" t="s">
        <v>94</v>
      </c>
      <c r="C71" t="s">
        <v>282</v>
      </c>
      <c r="D71" t="s">
        <v>283</v>
      </c>
    </row>
    <row r="72" spans="1:4" ht="12.75">
      <c r="A72" t="s">
        <v>284</v>
      </c>
      <c r="B72" t="s">
        <v>94</v>
      </c>
      <c r="C72" t="s">
        <v>188</v>
      </c>
      <c r="D72" t="s">
        <v>285</v>
      </c>
    </row>
    <row r="73" spans="1:4" ht="12.75">
      <c r="A73" t="s">
        <v>159</v>
      </c>
      <c r="B73" t="s">
        <v>92</v>
      </c>
      <c r="C73" t="s">
        <v>286</v>
      </c>
      <c r="D73" t="s">
        <v>287</v>
      </c>
    </row>
    <row r="74" spans="1:4" ht="12.75">
      <c r="A74" t="s">
        <v>133</v>
      </c>
      <c r="B74" t="s">
        <v>92</v>
      </c>
      <c r="C74" t="s">
        <v>288</v>
      </c>
      <c r="D74" t="s">
        <v>289</v>
      </c>
    </row>
    <row r="75" spans="1:4" ht="12.75">
      <c r="A75" t="s">
        <v>125</v>
      </c>
      <c r="B75" t="s">
        <v>135</v>
      </c>
      <c r="C75" t="s">
        <v>248</v>
      </c>
      <c r="D75" t="s">
        <v>290</v>
      </c>
    </row>
    <row r="76" spans="1:4" ht="12.75">
      <c r="A76" t="s">
        <v>210</v>
      </c>
      <c r="B76" t="s">
        <v>136</v>
      </c>
      <c r="C76" t="s">
        <v>291</v>
      </c>
      <c r="D76" t="s">
        <v>292</v>
      </c>
    </row>
    <row r="77" spans="1:4" ht="12.75">
      <c r="A77" t="s">
        <v>127</v>
      </c>
      <c r="B77" t="s">
        <v>137</v>
      </c>
      <c r="C77" t="s">
        <v>218</v>
      </c>
      <c r="D77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2018-03-19T18:48:41Z</dcterms:modified>
  <cp:category/>
  <cp:version/>
  <cp:contentType/>
  <cp:contentStatus/>
</cp:coreProperties>
</file>