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0_21\Programiranje1\"/>
    </mc:Choice>
  </mc:AlternateContent>
  <xr:revisionPtr revIDLastSave="0" documentId="13_ncr:1_{92D50F7E-A39A-4633-8A8C-60DAC24B1273}" xr6:coauthVersionLast="46" xr6:coauthVersionMax="46" xr10:uidLastSave="{00000000-0000-0000-0000-000000000000}"/>
  <bookViews>
    <workbookView xWindow="-120" yWindow="-120" windowWidth="20730" windowHeight="11160" firstSheet="6" activeTab="8" xr2:uid="{00000000-000D-0000-FFFF-FFFF00000000}"/>
  </bookViews>
  <sheets>
    <sheet name="A" sheetId="1" r:id="rId1"/>
    <sheet name="B" sheetId="2" r:id="rId2"/>
    <sheet name="C" sheetId="3" r:id="rId3"/>
    <sheet name="D" sheetId="4" r:id="rId4"/>
    <sheet name="Apredlog" sheetId="5" r:id="rId5"/>
    <sheet name="zakljucneA" sheetId="6" r:id="rId6"/>
    <sheet name="Bpredlog" sheetId="7" r:id="rId7"/>
    <sheet name="zakljucneB " sheetId="8" r:id="rId8"/>
    <sheet name="Cpredlog" sheetId="9" r:id="rId9"/>
    <sheet name="zakljucneC" sheetId="10" r:id="rId10"/>
    <sheet name="Dpredlog" sheetId="11" r:id="rId11"/>
    <sheet name="zakljucneD" sheetId="12" r:id="rId12"/>
    <sheet name="OBR3" sheetId="13" r:id="rId13"/>
    <sheet name="MY" sheetId="14" r:id="rId14"/>
  </sheets>
  <calcPr calcId="181029"/>
</workbook>
</file>

<file path=xl/calcChain.xml><?xml version="1.0" encoding="utf-8"?>
<calcChain xmlns="http://schemas.openxmlformats.org/spreadsheetml/2006/main">
  <c r="T8" i="11" l="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9" i="11"/>
  <c r="K33" i="14"/>
  <c r="J33" i="14"/>
  <c r="I33" i="14"/>
  <c r="K32" i="14"/>
  <c r="J32" i="14"/>
  <c r="I32" i="14"/>
  <c r="G29" i="14"/>
  <c r="E29" i="14"/>
  <c r="G28" i="14"/>
  <c r="E28" i="14"/>
  <c r="G27" i="14"/>
  <c r="E27" i="14"/>
  <c r="O26" i="14"/>
  <c r="N26" i="14"/>
  <c r="M26" i="14"/>
  <c r="G26" i="14"/>
  <c r="E26" i="14"/>
  <c r="G25" i="14"/>
  <c r="E25" i="14"/>
  <c r="G24" i="14"/>
  <c r="E24" i="14"/>
  <c r="G23" i="14"/>
  <c r="E23" i="14"/>
  <c r="G22" i="14"/>
  <c r="E22" i="14"/>
  <c r="C9" i="14"/>
  <c r="A9" i="14"/>
  <c r="C8" i="14"/>
  <c r="A8" i="14"/>
  <c r="C7" i="14"/>
  <c r="A7" i="14"/>
  <c r="N2" i="14"/>
  <c r="J2" i="14"/>
  <c r="F2" i="14"/>
  <c r="B2" i="14"/>
  <c r="A25" i="13"/>
  <c r="A12" i="13"/>
  <c r="A7" i="13"/>
  <c r="E30" i="12"/>
  <c r="D30" i="12"/>
  <c r="E29" i="12"/>
  <c r="D29" i="12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T36" i="9"/>
  <c r="U36" i="9" s="1"/>
  <c r="T35" i="9"/>
  <c r="U35" i="9" s="1"/>
  <c r="K30" i="14" s="1"/>
  <c r="T34" i="9"/>
  <c r="U34" i="9" s="1"/>
  <c r="T33" i="9"/>
  <c r="U33" i="9" s="1"/>
  <c r="K28" i="14" s="1"/>
  <c r="T32" i="9"/>
  <c r="U32" i="9" s="1"/>
  <c r="T31" i="9"/>
  <c r="U31" i="9" s="1"/>
  <c r="K26" i="14" s="1"/>
  <c r="T30" i="9"/>
  <c r="U30" i="9" s="1"/>
  <c r="U29" i="9"/>
  <c r="K24" i="14" s="1"/>
  <c r="T29" i="9"/>
  <c r="T28" i="9"/>
  <c r="U28" i="9" s="1"/>
  <c r="T27" i="9"/>
  <c r="U27" i="9" s="1"/>
  <c r="K22" i="14" s="1"/>
  <c r="T26" i="9"/>
  <c r="U26" i="9" s="1"/>
  <c r="T25" i="9"/>
  <c r="U25" i="9" s="1"/>
  <c r="K20" i="14" s="1"/>
  <c r="T24" i="9"/>
  <c r="U24" i="9" s="1"/>
  <c r="T23" i="9"/>
  <c r="U23" i="9" s="1"/>
  <c r="K18" i="14" s="1"/>
  <c r="T22" i="9"/>
  <c r="U22" i="9" s="1"/>
  <c r="T21" i="9"/>
  <c r="U21" i="9" s="1"/>
  <c r="K16" i="14" s="1"/>
  <c r="T20" i="9"/>
  <c r="U20" i="9" s="1"/>
  <c r="T19" i="9"/>
  <c r="U19" i="9" s="1"/>
  <c r="K14" i="14" s="1"/>
  <c r="U18" i="9"/>
  <c r="T18" i="9"/>
  <c r="T17" i="9"/>
  <c r="U17" i="9" s="1"/>
  <c r="K12" i="14" s="1"/>
  <c r="T16" i="9"/>
  <c r="U16" i="9" s="1"/>
  <c r="U15" i="9"/>
  <c r="K10" i="14" s="1"/>
  <c r="T15" i="9"/>
  <c r="T14" i="9"/>
  <c r="U14" i="9" s="1"/>
  <c r="T13" i="9"/>
  <c r="U13" i="9" s="1"/>
  <c r="K8" i="14" s="1"/>
  <c r="T12" i="9"/>
  <c r="U12" i="9" s="1"/>
  <c r="T11" i="9"/>
  <c r="U11" i="9" s="1"/>
  <c r="T10" i="9"/>
  <c r="U10" i="9" s="1"/>
  <c r="T9" i="9"/>
  <c r="U9" i="9" s="1"/>
  <c r="T8" i="9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T26" i="7"/>
  <c r="U26" i="7" s="1"/>
  <c r="G21" i="14" s="1"/>
  <c r="T25" i="7"/>
  <c r="U25" i="7" s="1"/>
  <c r="G20" i="14" s="1"/>
  <c r="T24" i="7"/>
  <c r="U24" i="7" s="1"/>
  <c r="G19" i="14" s="1"/>
  <c r="T23" i="7"/>
  <c r="U23" i="7" s="1"/>
  <c r="G18" i="14" s="1"/>
  <c r="T22" i="7"/>
  <c r="U22" i="7" s="1"/>
  <c r="G17" i="14" s="1"/>
  <c r="T21" i="7"/>
  <c r="U21" i="7" s="1"/>
  <c r="G16" i="14" s="1"/>
  <c r="U20" i="7"/>
  <c r="G15" i="14" s="1"/>
  <c r="T20" i="7"/>
  <c r="U19" i="7"/>
  <c r="G14" i="14" s="1"/>
  <c r="T19" i="7"/>
  <c r="U18" i="7"/>
  <c r="G13" i="14" s="1"/>
  <c r="T18" i="7"/>
  <c r="T17" i="7"/>
  <c r="U17" i="7" s="1"/>
  <c r="G12" i="14" s="1"/>
  <c r="T16" i="7"/>
  <c r="U16" i="7" s="1"/>
  <c r="G11" i="14" s="1"/>
  <c r="T15" i="7"/>
  <c r="U15" i="7" s="1"/>
  <c r="G10" i="14" s="1"/>
  <c r="T14" i="7"/>
  <c r="U14" i="7" s="1"/>
  <c r="G9" i="14" s="1"/>
  <c r="T13" i="7"/>
  <c r="U13" i="7" s="1"/>
  <c r="G8" i="14" s="1"/>
  <c r="T12" i="7"/>
  <c r="U12" i="7" s="1"/>
  <c r="G7" i="14" s="1"/>
  <c r="T11" i="7"/>
  <c r="U11" i="7" s="1"/>
  <c r="G6" i="14" s="1"/>
  <c r="T10" i="7"/>
  <c r="U10" i="7" s="1"/>
  <c r="G5" i="14" s="1"/>
  <c r="T9" i="7"/>
  <c r="U9" i="7" s="1"/>
  <c r="G4" i="14" s="1"/>
  <c r="T8" i="7"/>
  <c r="E11" i="6"/>
  <c r="D11" i="6"/>
  <c r="E10" i="6"/>
  <c r="D10" i="6"/>
  <c r="E9" i="6"/>
  <c r="D9" i="6"/>
  <c r="E8" i="6"/>
  <c r="D8" i="6"/>
  <c r="T11" i="5"/>
  <c r="U11" i="5" s="1"/>
  <c r="T10" i="5"/>
  <c r="U10" i="5" s="1"/>
  <c r="T9" i="5"/>
  <c r="U9" i="5" s="1"/>
  <c r="T8" i="5"/>
  <c r="J25" i="4"/>
  <c r="I25" i="4"/>
  <c r="J24" i="4"/>
  <c r="B30" i="11" s="1"/>
  <c r="I24" i="4"/>
  <c r="A30" i="11" s="1"/>
  <c r="J23" i="4"/>
  <c r="B29" i="11" s="1"/>
  <c r="I23" i="4"/>
  <c r="A29" i="11" s="1"/>
  <c r="J22" i="4"/>
  <c r="B28" i="11" s="1"/>
  <c r="I22" i="4"/>
  <c r="A28" i="11" s="1"/>
  <c r="J21" i="4"/>
  <c r="B27" i="11" s="1"/>
  <c r="I21" i="4"/>
  <c r="A27" i="11" s="1"/>
  <c r="J20" i="4"/>
  <c r="B26" i="11" s="1"/>
  <c r="I20" i="4"/>
  <c r="A26" i="11" s="1"/>
  <c r="J19" i="4"/>
  <c r="B25" i="11" s="1"/>
  <c r="I19" i="4"/>
  <c r="A25" i="11" s="1"/>
  <c r="J18" i="4"/>
  <c r="B24" i="11" s="1"/>
  <c r="I18" i="4"/>
  <c r="A24" i="11" s="1"/>
  <c r="J17" i="4"/>
  <c r="B23" i="11" s="1"/>
  <c r="I17" i="4"/>
  <c r="A23" i="11" s="1"/>
  <c r="J16" i="4"/>
  <c r="B22" i="11" s="1"/>
  <c r="I16" i="4"/>
  <c r="A22" i="11" s="1"/>
  <c r="J15" i="4"/>
  <c r="B21" i="11" s="1"/>
  <c r="I15" i="4"/>
  <c r="A21" i="11" s="1"/>
  <c r="J14" i="4"/>
  <c r="B20" i="11" s="1"/>
  <c r="I14" i="4"/>
  <c r="A20" i="11" s="1"/>
  <c r="J13" i="4"/>
  <c r="B19" i="11" s="1"/>
  <c r="I13" i="4"/>
  <c r="A19" i="11" s="1"/>
  <c r="J12" i="4"/>
  <c r="B18" i="11" s="1"/>
  <c r="I12" i="4"/>
  <c r="A18" i="11" s="1"/>
  <c r="J11" i="4"/>
  <c r="B17" i="11" s="1"/>
  <c r="I11" i="4"/>
  <c r="A17" i="11" s="1"/>
  <c r="J10" i="4"/>
  <c r="B16" i="11" s="1"/>
  <c r="I10" i="4"/>
  <c r="A16" i="11" s="1"/>
  <c r="J9" i="4"/>
  <c r="B15" i="11" s="1"/>
  <c r="I9" i="4"/>
  <c r="A15" i="11" s="1"/>
  <c r="J8" i="4"/>
  <c r="B14" i="11" s="1"/>
  <c r="I8" i="4"/>
  <c r="A14" i="11" s="1"/>
  <c r="J7" i="4"/>
  <c r="B13" i="11" s="1"/>
  <c r="I7" i="4"/>
  <c r="A13" i="11" s="1"/>
  <c r="J6" i="4"/>
  <c r="B12" i="11" s="1"/>
  <c r="I6" i="4"/>
  <c r="A12" i="11" s="1"/>
  <c r="J5" i="4"/>
  <c r="B11" i="11" s="1"/>
  <c r="I5" i="4"/>
  <c r="A11" i="11" s="1"/>
  <c r="J4" i="4"/>
  <c r="B10" i="11" s="1"/>
  <c r="I4" i="4"/>
  <c r="A10" i="11" s="1"/>
  <c r="J3" i="4"/>
  <c r="B9" i="11" s="1"/>
  <c r="I3" i="4"/>
  <c r="A9" i="11" s="1"/>
  <c r="J2" i="4"/>
  <c r="B8" i="11" s="1"/>
  <c r="I2" i="4"/>
  <c r="A8" i="11" s="1"/>
  <c r="J32" i="3"/>
  <c r="I32" i="3"/>
  <c r="J31" i="3"/>
  <c r="I31" i="3"/>
  <c r="J30" i="3"/>
  <c r="B36" i="9" s="1"/>
  <c r="I30" i="3"/>
  <c r="A36" i="9" s="1"/>
  <c r="J29" i="3"/>
  <c r="B35" i="9" s="1"/>
  <c r="I29" i="3"/>
  <c r="A35" i="9" s="1"/>
  <c r="I30" i="14" s="1"/>
  <c r="J28" i="3"/>
  <c r="B34" i="9" s="1"/>
  <c r="I28" i="3"/>
  <c r="A34" i="9" s="1"/>
  <c r="J27" i="3"/>
  <c r="B33" i="9" s="1"/>
  <c r="I27" i="3"/>
  <c r="A33" i="9" s="1"/>
  <c r="I28" i="14" s="1"/>
  <c r="J26" i="3"/>
  <c r="B32" i="9" s="1"/>
  <c r="I26" i="3"/>
  <c r="A32" i="9" s="1"/>
  <c r="J25" i="3"/>
  <c r="B31" i="9" s="1"/>
  <c r="I25" i="3"/>
  <c r="A31" i="9" s="1"/>
  <c r="I26" i="14" s="1"/>
  <c r="J24" i="3"/>
  <c r="B30" i="9" s="1"/>
  <c r="I24" i="3"/>
  <c r="A30" i="9" s="1"/>
  <c r="J23" i="3"/>
  <c r="B29" i="9" s="1"/>
  <c r="I23" i="3"/>
  <c r="A29" i="9" s="1"/>
  <c r="I24" i="14" s="1"/>
  <c r="J22" i="3"/>
  <c r="B28" i="9" s="1"/>
  <c r="I22" i="3"/>
  <c r="A28" i="9" s="1"/>
  <c r="J21" i="3"/>
  <c r="B27" i="9" s="1"/>
  <c r="I21" i="3"/>
  <c r="A27" i="9" s="1"/>
  <c r="I22" i="14" s="1"/>
  <c r="J20" i="3"/>
  <c r="B26" i="9" s="1"/>
  <c r="I20" i="3"/>
  <c r="A26" i="9" s="1"/>
  <c r="J19" i="3"/>
  <c r="B25" i="9" s="1"/>
  <c r="I19" i="3"/>
  <c r="A25" i="9" s="1"/>
  <c r="I20" i="14" s="1"/>
  <c r="J18" i="3"/>
  <c r="B24" i="9" s="1"/>
  <c r="I18" i="3"/>
  <c r="A24" i="9" s="1"/>
  <c r="J17" i="3"/>
  <c r="B23" i="9" s="1"/>
  <c r="I17" i="3"/>
  <c r="A23" i="9" s="1"/>
  <c r="I18" i="14" s="1"/>
  <c r="J16" i="3"/>
  <c r="B22" i="9" s="1"/>
  <c r="I16" i="3"/>
  <c r="A22" i="9" s="1"/>
  <c r="J15" i="3"/>
  <c r="B21" i="9" s="1"/>
  <c r="I15" i="3"/>
  <c r="A21" i="9" s="1"/>
  <c r="I16" i="14" s="1"/>
  <c r="J14" i="3"/>
  <c r="B20" i="9" s="1"/>
  <c r="I14" i="3"/>
  <c r="A20" i="9" s="1"/>
  <c r="J13" i="3"/>
  <c r="B19" i="9" s="1"/>
  <c r="I13" i="3"/>
  <c r="A19" i="9" s="1"/>
  <c r="I14" i="14" s="1"/>
  <c r="J12" i="3"/>
  <c r="B18" i="9" s="1"/>
  <c r="I12" i="3"/>
  <c r="A18" i="9" s="1"/>
  <c r="J11" i="3"/>
  <c r="B17" i="9" s="1"/>
  <c r="I11" i="3"/>
  <c r="A17" i="9" s="1"/>
  <c r="I12" i="14" s="1"/>
  <c r="J10" i="3"/>
  <c r="B16" i="9" s="1"/>
  <c r="I10" i="3"/>
  <c r="A16" i="9" s="1"/>
  <c r="J9" i="3"/>
  <c r="B15" i="9" s="1"/>
  <c r="I9" i="3"/>
  <c r="A15" i="9" s="1"/>
  <c r="I10" i="14" s="1"/>
  <c r="J8" i="3"/>
  <c r="B14" i="9" s="1"/>
  <c r="I8" i="3"/>
  <c r="A14" i="9" s="1"/>
  <c r="J7" i="3"/>
  <c r="B13" i="9" s="1"/>
  <c r="I7" i="3"/>
  <c r="A13" i="9" s="1"/>
  <c r="I8" i="14" s="1"/>
  <c r="J6" i="3"/>
  <c r="B12" i="9" s="1"/>
  <c r="I6" i="3"/>
  <c r="A12" i="9" s="1"/>
  <c r="J5" i="3"/>
  <c r="B11" i="9" s="1"/>
  <c r="I5" i="3"/>
  <c r="A11" i="9" s="1"/>
  <c r="J4" i="3"/>
  <c r="B10" i="9" s="1"/>
  <c r="I4" i="3"/>
  <c r="A10" i="9" s="1"/>
  <c r="J3" i="3"/>
  <c r="B9" i="9" s="1"/>
  <c r="I3" i="3"/>
  <c r="A9" i="9" s="1"/>
  <c r="J2" i="3"/>
  <c r="B8" i="9" s="1"/>
  <c r="I2" i="3"/>
  <c r="A8" i="9" s="1"/>
  <c r="J28" i="2"/>
  <c r="B34" i="7" s="1"/>
  <c r="F29" i="14" s="1"/>
  <c r="I28" i="2"/>
  <c r="J27" i="2"/>
  <c r="B33" i="7" s="1"/>
  <c r="F28" i="14" s="1"/>
  <c r="I27" i="2"/>
  <c r="J26" i="2"/>
  <c r="B32" i="7" s="1"/>
  <c r="F27" i="14" s="1"/>
  <c r="I26" i="2"/>
  <c r="J25" i="2"/>
  <c r="B31" i="7" s="1"/>
  <c r="F26" i="14" s="1"/>
  <c r="I25" i="2"/>
  <c r="J24" i="2"/>
  <c r="B30" i="7" s="1"/>
  <c r="F25" i="14" s="1"/>
  <c r="I24" i="2"/>
  <c r="J23" i="2"/>
  <c r="B29" i="7" s="1"/>
  <c r="F24" i="14" s="1"/>
  <c r="I23" i="2"/>
  <c r="J22" i="2"/>
  <c r="B28" i="7" s="1"/>
  <c r="F23" i="14" s="1"/>
  <c r="I22" i="2"/>
  <c r="J21" i="2"/>
  <c r="B27" i="7" s="1"/>
  <c r="F22" i="14" s="1"/>
  <c r="I21" i="2"/>
  <c r="J20" i="2"/>
  <c r="B26" i="7" s="1"/>
  <c r="I20" i="2"/>
  <c r="A26" i="7" s="1"/>
  <c r="J19" i="2"/>
  <c r="B25" i="7" s="1"/>
  <c r="I19" i="2"/>
  <c r="A25" i="7" s="1"/>
  <c r="J18" i="2"/>
  <c r="B24" i="7" s="1"/>
  <c r="I18" i="2"/>
  <c r="A24" i="7" s="1"/>
  <c r="J17" i="2"/>
  <c r="B23" i="7" s="1"/>
  <c r="I17" i="2"/>
  <c r="A23" i="7" s="1"/>
  <c r="J16" i="2"/>
  <c r="B22" i="7" s="1"/>
  <c r="I16" i="2"/>
  <c r="A22" i="7" s="1"/>
  <c r="J15" i="2"/>
  <c r="B21" i="7" s="1"/>
  <c r="I15" i="2"/>
  <c r="A21" i="7" s="1"/>
  <c r="J14" i="2"/>
  <c r="B20" i="7" s="1"/>
  <c r="I14" i="2"/>
  <c r="A20" i="7" s="1"/>
  <c r="J13" i="2"/>
  <c r="B19" i="7" s="1"/>
  <c r="I13" i="2"/>
  <c r="A19" i="7" s="1"/>
  <c r="J12" i="2"/>
  <c r="B18" i="7" s="1"/>
  <c r="I12" i="2"/>
  <c r="A18" i="7" s="1"/>
  <c r="J11" i="2"/>
  <c r="B17" i="7" s="1"/>
  <c r="I11" i="2"/>
  <c r="A17" i="7" s="1"/>
  <c r="J10" i="2"/>
  <c r="B16" i="7" s="1"/>
  <c r="I10" i="2"/>
  <c r="A16" i="7" s="1"/>
  <c r="J9" i="2"/>
  <c r="B15" i="7" s="1"/>
  <c r="I9" i="2"/>
  <c r="A15" i="7" s="1"/>
  <c r="J8" i="2"/>
  <c r="B14" i="7" s="1"/>
  <c r="I8" i="2"/>
  <c r="A14" i="7" s="1"/>
  <c r="J7" i="2"/>
  <c r="B13" i="7" s="1"/>
  <c r="I7" i="2"/>
  <c r="A13" i="7" s="1"/>
  <c r="J6" i="2"/>
  <c r="B12" i="7" s="1"/>
  <c r="I6" i="2"/>
  <c r="A12" i="7" s="1"/>
  <c r="J5" i="2"/>
  <c r="B11" i="7" s="1"/>
  <c r="I5" i="2"/>
  <c r="A11" i="7" s="1"/>
  <c r="J4" i="2"/>
  <c r="B10" i="7" s="1"/>
  <c r="I4" i="2"/>
  <c r="A10" i="7" s="1"/>
  <c r="J3" i="2"/>
  <c r="B9" i="7" s="1"/>
  <c r="I3" i="2"/>
  <c r="A9" i="7" s="1"/>
  <c r="J2" i="2"/>
  <c r="B8" i="7" s="1"/>
  <c r="I2" i="2"/>
  <c r="A8" i="7" s="1"/>
  <c r="J8" i="1"/>
  <c r="B14" i="5" s="1"/>
  <c r="B9" i="14" s="1"/>
  <c r="I8" i="1"/>
  <c r="J7" i="1"/>
  <c r="B13" i="5" s="1"/>
  <c r="B8" i="14" s="1"/>
  <c r="I7" i="1"/>
  <c r="J6" i="1"/>
  <c r="B12" i="5" s="1"/>
  <c r="B7" i="14" s="1"/>
  <c r="I6" i="1"/>
  <c r="J5" i="1"/>
  <c r="B11" i="5" s="1"/>
  <c r="I5" i="1"/>
  <c r="A11" i="5" s="1"/>
  <c r="J4" i="1"/>
  <c r="B10" i="5" s="1"/>
  <c r="I4" i="1"/>
  <c r="A10" i="5" s="1"/>
  <c r="J3" i="1"/>
  <c r="B9" i="5" s="1"/>
  <c r="I3" i="1"/>
  <c r="A9" i="5" s="1"/>
  <c r="J2" i="1"/>
  <c r="B8" i="5" s="1"/>
  <c r="I2" i="1"/>
  <c r="A8" i="5" s="1"/>
  <c r="C18" i="13" l="1"/>
  <c r="C21" i="13"/>
  <c r="C20" i="13"/>
  <c r="C19" i="13"/>
  <c r="U8" i="7"/>
  <c r="F8" i="8" s="1"/>
  <c r="B4" i="14"/>
  <c r="B9" i="6"/>
  <c r="F4" i="14"/>
  <c r="B9" i="8"/>
  <c r="F6" i="14"/>
  <c r="B11" i="8"/>
  <c r="F9" i="14"/>
  <c r="B14" i="8"/>
  <c r="F10" i="14"/>
  <c r="B15" i="8"/>
  <c r="F12" i="14"/>
  <c r="B17" i="8"/>
  <c r="F14" i="14"/>
  <c r="B19" i="8"/>
  <c r="F16" i="14"/>
  <c r="B21" i="8"/>
  <c r="F19" i="14"/>
  <c r="B24" i="8"/>
  <c r="F21" i="14"/>
  <c r="B26" i="8"/>
  <c r="A3" i="14"/>
  <c r="A8" i="6"/>
  <c r="A4" i="14"/>
  <c r="A9" i="6"/>
  <c r="A5" i="14"/>
  <c r="A10" i="6"/>
  <c r="A6" i="14"/>
  <c r="A11" i="6"/>
  <c r="E3" i="14"/>
  <c r="A8" i="8"/>
  <c r="E4" i="14"/>
  <c r="A9" i="8"/>
  <c r="E5" i="14"/>
  <c r="A10" i="8"/>
  <c r="E6" i="14"/>
  <c r="A11" i="8"/>
  <c r="E7" i="14"/>
  <c r="A12" i="8"/>
  <c r="E8" i="14"/>
  <c r="A13" i="8"/>
  <c r="E9" i="14"/>
  <c r="A14" i="8"/>
  <c r="E10" i="14"/>
  <c r="A15" i="8"/>
  <c r="E11" i="14"/>
  <c r="A16" i="8"/>
  <c r="E12" i="14"/>
  <c r="A17" i="8"/>
  <c r="E13" i="14"/>
  <c r="A18" i="8"/>
  <c r="E14" i="14"/>
  <c r="A19" i="8"/>
  <c r="E15" i="14"/>
  <c r="A20" i="8"/>
  <c r="E16" i="14"/>
  <c r="A21" i="8"/>
  <c r="E17" i="14"/>
  <c r="A22" i="8"/>
  <c r="E18" i="14"/>
  <c r="A23" i="8"/>
  <c r="E19" i="14"/>
  <c r="A24" i="8"/>
  <c r="E20" i="14"/>
  <c r="A25" i="8"/>
  <c r="E21" i="14"/>
  <c r="A26" i="8"/>
  <c r="I3" i="14"/>
  <c r="A8" i="10"/>
  <c r="I4" i="14"/>
  <c r="A9" i="10"/>
  <c r="I5" i="14"/>
  <c r="A10" i="10"/>
  <c r="I6" i="14"/>
  <c r="A11" i="10"/>
  <c r="I7" i="14"/>
  <c r="A12" i="10"/>
  <c r="M3" i="14"/>
  <c r="A8" i="12"/>
  <c r="C5" i="14"/>
  <c r="F10" i="6"/>
  <c r="K5" i="14"/>
  <c r="F10" i="10"/>
  <c r="K7" i="14"/>
  <c r="F12" i="10"/>
  <c r="B3" i="14"/>
  <c r="B8" i="6"/>
  <c r="B5" i="14"/>
  <c r="B10" i="6"/>
  <c r="B6" i="14"/>
  <c r="B11" i="6"/>
  <c r="F3" i="14"/>
  <c r="B8" i="8"/>
  <c r="F5" i="14"/>
  <c r="B10" i="8"/>
  <c r="F7" i="14"/>
  <c r="B12" i="8"/>
  <c r="F8" i="14"/>
  <c r="B13" i="8"/>
  <c r="F11" i="14"/>
  <c r="B16" i="8"/>
  <c r="F13" i="14"/>
  <c r="B18" i="8"/>
  <c r="F15" i="14"/>
  <c r="B20" i="8"/>
  <c r="F17" i="14"/>
  <c r="B22" i="8"/>
  <c r="F18" i="14"/>
  <c r="B23" i="8"/>
  <c r="F20" i="14"/>
  <c r="B25" i="8"/>
  <c r="J3" i="14"/>
  <c r="B8" i="10"/>
  <c r="J4" i="14"/>
  <c r="B9" i="10"/>
  <c r="J5" i="14"/>
  <c r="B10" i="10"/>
  <c r="J6" i="14"/>
  <c r="B11" i="10"/>
  <c r="J7" i="14"/>
  <c r="B12" i="10"/>
  <c r="J8" i="14"/>
  <c r="B13" i="10"/>
  <c r="J9" i="14"/>
  <c r="B14" i="10"/>
  <c r="J10" i="14"/>
  <c r="B15" i="10"/>
  <c r="J11" i="14"/>
  <c r="B16" i="10"/>
  <c r="J12" i="14"/>
  <c r="B17" i="10"/>
  <c r="J13" i="14"/>
  <c r="B18" i="10"/>
  <c r="J14" i="14"/>
  <c r="B19" i="10"/>
  <c r="J15" i="14"/>
  <c r="B20" i="10"/>
  <c r="J16" i="14"/>
  <c r="B21" i="10"/>
  <c r="J17" i="14"/>
  <c r="B22" i="10"/>
  <c r="J18" i="14"/>
  <c r="B23" i="10"/>
  <c r="J19" i="14"/>
  <c r="B24" i="10"/>
  <c r="J20" i="14"/>
  <c r="B25" i="10"/>
  <c r="J21" i="14"/>
  <c r="B26" i="10"/>
  <c r="J22" i="14"/>
  <c r="B27" i="10"/>
  <c r="J23" i="14"/>
  <c r="B28" i="10"/>
  <c r="J24" i="14"/>
  <c r="B29" i="10"/>
  <c r="J25" i="14"/>
  <c r="B30" i="10"/>
  <c r="J26" i="14"/>
  <c r="B31" i="10"/>
  <c r="J27" i="14"/>
  <c r="B32" i="10"/>
  <c r="J28" i="14"/>
  <c r="B33" i="10"/>
  <c r="J29" i="14"/>
  <c r="B34" i="10"/>
  <c r="J30" i="14"/>
  <c r="B35" i="10"/>
  <c r="J31" i="14"/>
  <c r="B36" i="10"/>
  <c r="C4" i="14"/>
  <c r="F9" i="6"/>
  <c r="C6" i="14"/>
  <c r="F11" i="6"/>
  <c r="K4" i="14"/>
  <c r="F9" i="10"/>
  <c r="K6" i="14"/>
  <c r="F11" i="10"/>
  <c r="I11" i="14"/>
  <c r="A16" i="10"/>
  <c r="I19" i="14"/>
  <c r="A24" i="10"/>
  <c r="I21" i="14"/>
  <c r="A26" i="10"/>
  <c r="I23" i="14"/>
  <c r="A28" i="10"/>
  <c r="M5" i="14"/>
  <c r="A10" i="12"/>
  <c r="M7" i="14"/>
  <c r="A12" i="12"/>
  <c r="M9" i="14"/>
  <c r="A14" i="12"/>
  <c r="M11" i="14"/>
  <c r="A16" i="12"/>
  <c r="M13" i="14"/>
  <c r="A18" i="12"/>
  <c r="M15" i="14"/>
  <c r="A20" i="12"/>
  <c r="M17" i="14"/>
  <c r="A22" i="12"/>
  <c r="M19" i="14"/>
  <c r="A24" i="12"/>
  <c r="M21" i="14"/>
  <c r="A26" i="12"/>
  <c r="M23" i="14"/>
  <c r="A28" i="12"/>
  <c r="M25" i="14"/>
  <c r="A30" i="12"/>
  <c r="N3" i="14"/>
  <c r="B8" i="12"/>
  <c r="N4" i="14"/>
  <c r="B9" i="12"/>
  <c r="N5" i="14"/>
  <c r="B10" i="12"/>
  <c r="N6" i="14"/>
  <c r="B11" i="12"/>
  <c r="N7" i="14"/>
  <c r="B12" i="12"/>
  <c r="N8" i="14"/>
  <c r="B13" i="12"/>
  <c r="N9" i="14"/>
  <c r="B14" i="12"/>
  <c r="N10" i="14"/>
  <c r="B15" i="12"/>
  <c r="N11" i="14"/>
  <c r="B16" i="12"/>
  <c r="N12" i="14"/>
  <c r="B17" i="12"/>
  <c r="N13" i="14"/>
  <c r="B18" i="12"/>
  <c r="N14" i="14"/>
  <c r="B19" i="12"/>
  <c r="N15" i="14"/>
  <c r="B20" i="12"/>
  <c r="N16" i="14"/>
  <c r="B21" i="12"/>
  <c r="N17" i="14"/>
  <c r="B22" i="12"/>
  <c r="N18" i="14"/>
  <c r="B23" i="12"/>
  <c r="N19" i="14"/>
  <c r="B24" i="12"/>
  <c r="N20" i="14"/>
  <c r="B25" i="12"/>
  <c r="N21" i="14"/>
  <c r="B26" i="12"/>
  <c r="N22" i="14"/>
  <c r="B27" i="12"/>
  <c r="N23" i="14"/>
  <c r="B28" i="12"/>
  <c r="N24" i="14"/>
  <c r="B29" i="12"/>
  <c r="N25" i="14"/>
  <c r="B30" i="12"/>
  <c r="U8" i="5"/>
  <c r="F10" i="8"/>
  <c r="F12" i="8"/>
  <c r="F14" i="8"/>
  <c r="F16" i="8"/>
  <c r="F18" i="8"/>
  <c r="F20" i="8"/>
  <c r="F22" i="8"/>
  <c r="F24" i="8"/>
  <c r="F26" i="8"/>
  <c r="U8" i="9"/>
  <c r="K9" i="14"/>
  <c r="F14" i="10"/>
  <c r="K11" i="14"/>
  <c r="F16" i="10"/>
  <c r="K13" i="14"/>
  <c r="F18" i="10"/>
  <c r="K15" i="14"/>
  <c r="F20" i="10"/>
  <c r="K17" i="14"/>
  <c r="F22" i="10"/>
  <c r="K19" i="14"/>
  <c r="F24" i="10"/>
  <c r="K21" i="14"/>
  <c r="F26" i="10"/>
  <c r="K23" i="14"/>
  <c r="F28" i="10"/>
  <c r="K25" i="14"/>
  <c r="F30" i="10"/>
  <c r="K27" i="14"/>
  <c r="F32" i="10"/>
  <c r="K29" i="14"/>
  <c r="F34" i="10"/>
  <c r="K31" i="14"/>
  <c r="F36" i="10"/>
  <c r="A13" i="10"/>
  <c r="F15" i="10"/>
  <c r="A17" i="10"/>
  <c r="F19" i="10"/>
  <c r="A21" i="10"/>
  <c r="F23" i="10"/>
  <c r="A25" i="10"/>
  <c r="F27" i="10"/>
  <c r="A29" i="10"/>
  <c r="F31" i="10"/>
  <c r="A33" i="10"/>
  <c r="F35" i="10"/>
  <c r="O4" i="14"/>
  <c r="F9" i="12"/>
  <c r="O6" i="14"/>
  <c r="F11" i="12"/>
  <c r="O8" i="14"/>
  <c r="F13" i="12"/>
  <c r="O10" i="14"/>
  <c r="F15" i="12"/>
  <c r="O12" i="14"/>
  <c r="F17" i="12"/>
  <c r="O14" i="14"/>
  <c r="F19" i="12"/>
  <c r="O16" i="14"/>
  <c r="F21" i="12"/>
  <c r="O18" i="14"/>
  <c r="F23" i="12"/>
  <c r="O20" i="14"/>
  <c r="F25" i="12"/>
  <c r="O22" i="14"/>
  <c r="F27" i="12"/>
  <c r="O24" i="14"/>
  <c r="F29" i="12"/>
  <c r="I9" i="14"/>
  <c r="A14" i="10"/>
  <c r="I13" i="14"/>
  <c r="A18" i="10"/>
  <c r="I15" i="14"/>
  <c r="A20" i="10"/>
  <c r="I17" i="14"/>
  <c r="A22" i="10"/>
  <c r="I25" i="14"/>
  <c r="A30" i="10"/>
  <c r="I27" i="14"/>
  <c r="A32" i="10"/>
  <c r="I29" i="14"/>
  <c r="A34" i="10"/>
  <c r="I31" i="14"/>
  <c r="A36" i="10"/>
  <c r="M4" i="14"/>
  <c r="A9" i="12"/>
  <c r="M6" i="14"/>
  <c r="A11" i="12"/>
  <c r="M8" i="14"/>
  <c r="A13" i="12"/>
  <c r="M10" i="14"/>
  <c r="A15" i="12"/>
  <c r="M12" i="14"/>
  <c r="A17" i="12"/>
  <c r="M14" i="14"/>
  <c r="A19" i="12"/>
  <c r="M16" i="14"/>
  <c r="A21" i="12"/>
  <c r="M18" i="14"/>
  <c r="A23" i="12"/>
  <c r="M20" i="14"/>
  <c r="A25" i="12"/>
  <c r="M22" i="14"/>
  <c r="A27" i="12"/>
  <c r="M24" i="14"/>
  <c r="A29" i="12"/>
  <c r="G3" i="14"/>
  <c r="J19" i="13"/>
  <c r="F19" i="13"/>
  <c r="F9" i="8"/>
  <c r="F11" i="8"/>
  <c r="F13" i="8"/>
  <c r="F15" i="8"/>
  <c r="F17" i="8"/>
  <c r="F19" i="8"/>
  <c r="F21" i="8"/>
  <c r="F23" i="8"/>
  <c r="F25" i="8"/>
  <c r="F13" i="10"/>
  <c r="A15" i="10"/>
  <c r="F17" i="10"/>
  <c r="A19" i="10"/>
  <c r="F21" i="10"/>
  <c r="A23" i="10"/>
  <c r="F25" i="10"/>
  <c r="A27" i="10"/>
  <c r="F29" i="10"/>
  <c r="A31" i="10"/>
  <c r="F33" i="10"/>
  <c r="A35" i="10"/>
  <c r="O5" i="14"/>
  <c r="F10" i="12"/>
  <c r="O7" i="14"/>
  <c r="F12" i="12"/>
  <c r="O9" i="14"/>
  <c r="F14" i="12"/>
  <c r="O11" i="14"/>
  <c r="F16" i="12"/>
  <c r="O13" i="14"/>
  <c r="F18" i="12"/>
  <c r="O15" i="14"/>
  <c r="F20" i="12"/>
  <c r="O17" i="14"/>
  <c r="F22" i="12"/>
  <c r="O19" i="14"/>
  <c r="F24" i="12"/>
  <c r="O21" i="14"/>
  <c r="F26" i="12"/>
  <c r="O23" i="14"/>
  <c r="F28" i="12"/>
  <c r="O25" i="14"/>
  <c r="F30" i="12"/>
  <c r="U8" i="11"/>
  <c r="D19" i="13" l="1"/>
  <c r="E19" i="13" s="1"/>
  <c r="H19" i="13"/>
  <c r="I19" i="13" s="1"/>
  <c r="L19" i="13"/>
  <c r="M19" i="13" s="1"/>
  <c r="G19" i="13"/>
  <c r="K19" i="13"/>
  <c r="O3" i="14"/>
  <c r="L21" i="13"/>
  <c r="M21" i="13" s="1"/>
  <c r="J21" i="13"/>
  <c r="K21" i="13" s="1"/>
  <c r="H21" i="13"/>
  <c r="I21" i="13" s="1"/>
  <c r="F21" i="13"/>
  <c r="G21" i="13" s="1"/>
  <c r="D21" i="13"/>
  <c r="F8" i="12"/>
  <c r="K3" i="14"/>
  <c r="L20" i="13"/>
  <c r="M20" i="13" s="1"/>
  <c r="J20" i="13"/>
  <c r="K20" i="13" s="1"/>
  <c r="H20" i="13"/>
  <c r="I20" i="13" s="1"/>
  <c r="F20" i="13"/>
  <c r="G20" i="13" s="1"/>
  <c r="D20" i="13"/>
  <c r="F8" i="10"/>
  <c r="C3" i="14"/>
  <c r="L18" i="13"/>
  <c r="M18" i="13" s="1"/>
  <c r="J18" i="13"/>
  <c r="K18" i="13" s="1"/>
  <c r="H18" i="13"/>
  <c r="I18" i="13" s="1"/>
  <c r="F18" i="13"/>
  <c r="G18" i="13" s="1"/>
  <c r="D18" i="13"/>
  <c r="F8" i="6"/>
  <c r="P19" i="13" l="1"/>
  <c r="N19" i="13" s="1"/>
  <c r="R19" i="13" s="1"/>
  <c r="P20" i="13"/>
  <c r="E20" i="13"/>
  <c r="P18" i="13"/>
  <c r="E18" i="13"/>
  <c r="P21" i="13"/>
  <c r="E21" i="13"/>
  <c r="O19" i="13" l="1"/>
  <c r="N21" i="13"/>
  <c r="N18" i="13"/>
  <c r="N20" i="13"/>
  <c r="S19" i="13"/>
  <c r="Q19" i="13"/>
  <c r="R21" i="13" l="1"/>
  <c r="O21" i="13"/>
  <c r="R20" i="13"/>
  <c r="O20" i="13"/>
  <c r="R18" i="13"/>
  <c r="O18" i="13"/>
  <c r="S18" i="13" l="1"/>
  <c r="Q18" i="13"/>
  <c r="S20" i="13"/>
  <c r="Q20" i="13"/>
  <c r="S21" i="13"/>
  <c r="Q21" i="13"/>
</calcChain>
</file>

<file path=xl/sharedStrings.xml><?xml version="1.0" encoding="utf-8"?>
<sst xmlns="http://schemas.openxmlformats.org/spreadsheetml/2006/main" count="798" uniqueCount="254">
  <si>
    <t>Indeks</t>
  </si>
  <si>
    <t>God. Upisa</t>
  </si>
  <si>
    <t>Ime</t>
  </si>
  <si>
    <t>Prezime</t>
  </si>
  <si>
    <t>Vid</t>
  </si>
  <si>
    <t>Put</t>
  </si>
  <si>
    <t>Plan</t>
  </si>
  <si>
    <t>12</t>
  </si>
  <si>
    <t>2019</t>
  </si>
  <si>
    <t>Lazar</t>
  </si>
  <si>
    <t>Pejović</t>
  </si>
  <si>
    <t>S</t>
  </si>
  <si>
    <t>1</t>
  </si>
  <si>
    <t>2017</t>
  </si>
  <si>
    <t>13</t>
  </si>
  <si>
    <t>Marko</t>
  </si>
  <si>
    <t>Gogić</t>
  </si>
  <si>
    <t>15</t>
  </si>
  <si>
    <t>Nermina</t>
  </si>
  <si>
    <t>Ćeman</t>
  </si>
  <si>
    <t>9</t>
  </si>
  <si>
    <t>2018</t>
  </si>
  <si>
    <t>Vuk</t>
  </si>
  <si>
    <t>Radović</t>
  </si>
  <si>
    <t>40</t>
  </si>
  <si>
    <t>2020</t>
  </si>
  <si>
    <t>Nadžije</t>
  </si>
  <si>
    <t>Molla</t>
  </si>
  <si>
    <t>B</t>
  </si>
  <si>
    <t>Matija</t>
  </si>
  <si>
    <t>Bojanić</t>
  </si>
  <si>
    <t>2</t>
  </si>
  <si>
    <t>Tijana</t>
  </si>
  <si>
    <t>Cvijović</t>
  </si>
  <si>
    <t>3</t>
  </si>
  <si>
    <t>Emina</t>
  </si>
  <si>
    <t>Krnić</t>
  </si>
  <si>
    <t>5</t>
  </si>
  <si>
    <t>Ivana</t>
  </si>
  <si>
    <t>Obradović</t>
  </si>
  <si>
    <t>Marina</t>
  </si>
  <si>
    <t>Vujanović</t>
  </si>
  <si>
    <t>Nikolina</t>
  </si>
  <si>
    <t>Petranović</t>
  </si>
  <si>
    <t>Luka</t>
  </si>
  <si>
    <t>Šekularac</t>
  </si>
  <si>
    <t>22</t>
  </si>
  <si>
    <t>Andrea</t>
  </si>
  <si>
    <t>Čabarkapa</t>
  </si>
  <si>
    <t>23</t>
  </si>
  <si>
    <t>Majda</t>
  </si>
  <si>
    <t>Šukurica</t>
  </si>
  <si>
    <t>24</t>
  </si>
  <si>
    <t>Isidora</t>
  </si>
  <si>
    <t>Magdelinić</t>
  </si>
  <si>
    <t>25</t>
  </si>
  <si>
    <t>Vojka</t>
  </si>
  <si>
    <t>Raičević</t>
  </si>
  <si>
    <t>28</t>
  </si>
  <si>
    <t>Ekan</t>
  </si>
  <si>
    <t>Kojić</t>
  </si>
  <si>
    <t>31</t>
  </si>
  <si>
    <t>Martina</t>
  </si>
  <si>
    <t>Bulatović</t>
  </si>
  <si>
    <t>32</t>
  </si>
  <si>
    <t>Marija</t>
  </si>
  <si>
    <t>Džaković</t>
  </si>
  <si>
    <t>35</t>
  </si>
  <si>
    <t>Branislav</t>
  </si>
  <si>
    <t>Kasalica</t>
  </si>
  <si>
    <t>39</t>
  </si>
  <si>
    <t>Tanja</t>
  </si>
  <si>
    <t>Prelević</t>
  </si>
  <si>
    <t>Filip</t>
  </si>
  <si>
    <t>Kovinić</t>
  </si>
  <si>
    <t>Aleksandar</t>
  </si>
  <si>
    <t>Lazarević</t>
  </si>
  <si>
    <t>Dimitrije</t>
  </si>
  <si>
    <t>Gerenčić</t>
  </si>
  <si>
    <t>Miloš</t>
  </si>
  <si>
    <t>Radoman</t>
  </si>
  <si>
    <t>Radulović</t>
  </si>
  <si>
    <t>4</t>
  </si>
  <si>
    <t>Nikola</t>
  </si>
  <si>
    <t>Zečević</t>
  </si>
  <si>
    <t>Uroš</t>
  </si>
  <si>
    <t>Savić</t>
  </si>
  <si>
    <t>6</t>
  </si>
  <si>
    <t>Barbara</t>
  </si>
  <si>
    <t>Brzić</t>
  </si>
  <si>
    <t>7</t>
  </si>
  <si>
    <t>Vuksan</t>
  </si>
  <si>
    <t>Dragaš</t>
  </si>
  <si>
    <t>Jovana</t>
  </si>
  <si>
    <t>Vukićević</t>
  </si>
  <si>
    <t>Anđela</t>
  </si>
  <si>
    <t>Mašković</t>
  </si>
  <si>
    <t>16</t>
  </si>
  <si>
    <t>Petar</t>
  </si>
  <si>
    <t>Jovanović</t>
  </si>
  <si>
    <t>18</t>
  </si>
  <si>
    <t>Jašović</t>
  </si>
  <si>
    <t>19</t>
  </si>
  <si>
    <t>Gordana</t>
  </si>
  <si>
    <t>Vujović</t>
  </si>
  <si>
    <t>20</t>
  </si>
  <si>
    <t>Danilo</t>
  </si>
  <si>
    <t>Stanojević</t>
  </si>
  <si>
    <t>Savo</t>
  </si>
  <si>
    <t>Drobnjak</t>
  </si>
  <si>
    <t>Mirela</t>
  </si>
  <si>
    <t>Fatić</t>
  </si>
  <si>
    <t>Božović</t>
  </si>
  <si>
    <t>26</t>
  </si>
  <si>
    <t>Andrija</t>
  </si>
  <si>
    <t>Pavićević</t>
  </si>
  <si>
    <t>27</t>
  </si>
  <si>
    <t>Milović</t>
  </si>
  <si>
    <t>Boris</t>
  </si>
  <si>
    <t>Stevanović</t>
  </si>
  <si>
    <t>29</t>
  </si>
  <si>
    <t>Petrović</t>
  </si>
  <si>
    <t>Vedad</t>
  </si>
  <si>
    <t>Selmanović</t>
  </si>
  <si>
    <t>41</t>
  </si>
  <si>
    <t>Vido</t>
  </si>
  <si>
    <t>Mandić</t>
  </si>
  <si>
    <t>42</t>
  </si>
  <si>
    <t>Vladimir</t>
  </si>
  <si>
    <t>43</t>
  </si>
  <si>
    <t>Sara</t>
  </si>
  <si>
    <t>Bojanović</t>
  </si>
  <si>
    <t>48</t>
  </si>
  <si>
    <t>Teodora</t>
  </si>
  <si>
    <t>Benić</t>
  </si>
  <si>
    <t>Mijajlo</t>
  </si>
  <si>
    <t>Golubović</t>
  </si>
  <si>
    <t>34</t>
  </si>
  <si>
    <t>Ana</t>
  </si>
  <si>
    <t>Dunja</t>
  </si>
  <si>
    <t>Cmiljanić</t>
  </si>
  <si>
    <t>Slobodan</t>
  </si>
  <si>
    <t>Slavko</t>
  </si>
  <si>
    <t>Sošić</t>
  </si>
  <si>
    <t>Adisa</t>
  </si>
  <si>
    <t>Slijepčević</t>
  </si>
  <si>
    <t>Ognjen</t>
  </si>
  <si>
    <t>Barović</t>
  </si>
  <si>
    <t>Časlav</t>
  </si>
  <si>
    <t>Bakić</t>
  </si>
  <si>
    <t>Asanovski</t>
  </si>
  <si>
    <t>Brajković</t>
  </si>
  <si>
    <t>Velič</t>
  </si>
  <si>
    <t>8</t>
  </si>
  <si>
    <t>Šubarić</t>
  </si>
  <si>
    <t>Ljubica</t>
  </si>
  <si>
    <t>Raković</t>
  </si>
  <si>
    <t>10</t>
  </si>
  <si>
    <t>Aida</t>
  </si>
  <si>
    <t>Luković</t>
  </si>
  <si>
    <t>Katarina</t>
  </si>
  <si>
    <t>Bandović</t>
  </si>
  <si>
    <t>14</t>
  </si>
  <si>
    <t>Radonjić</t>
  </si>
  <si>
    <t>Šuković</t>
  </si>
  <si>
    <t>17</t>
  </si>
  <si>
    <t>Saša</t>
  </si>
  <si>
    <t>Mišković</t>
  </si>
  <si>
    <t>Maksim</t>
  </si>
  <si>
    <t>Lutovac</t>
  </si>
  <si>
    <t>Jakša</t>
  </si>
  <si>
    <t>Vlahović</t>
  </si>
  <si>
    <t>Peruničić</t>
  </si>
  <si>
    <t>David</t>
  </si>
  <si>
    <t>Komnenović</t>
  </si>
  <si>
    <t>Vućić</t>
  </si>
  <si>
    <t>30</t>
  </si>
  <si>
    <t>Milutin</t>
  </si>
  <si>
    <t>Todorović</t>
  </si>
  <si>
    <t>2012</t>
  </si>
  <si>
    <t>Ranđić</t>
  </si>
  <si>
    <t>OBRAZAC za evidenciju osvojenih poena na predmetu i predlog ocjene</t>
  </si>
  <si>
    <t>STUDIJSKI PROGRAM: Matematika</t>
  </si>
  <si>
    <t>STUDIJE: AKADEMSKE OSNOVNE - PMF-a</t>
  </si>
  <si>
    <t>PREDMET: PROGRAMIRANJE 1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</si>
  <si>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</si>
  <si>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</si>
  <si>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</si>
  <si>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</si>
  <si>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</si>
  <si>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</si>
  <si>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</si>
  <si>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</si>
  <si>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</si>
  <si>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</si>
  <si>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</si>
  <si>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</si>
  <si>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</si>
  <si>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</si>
  <si>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</si>
  <si>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</si>
  <si>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</si>
  <si>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</si>
  <si>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</si>
  <si>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</si>
  <si>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</si>
  <si>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</si>
  <si>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</si>
  <si>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</si>
  <si>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</si>
  <si>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</si>
  <si>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</si>
  <si>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</si>
  <si>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</si>
  <si>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</si>
  <si>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</si>
  <si>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</si>
  <si>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STUDIJSKI PROGRAM: Matematika i računarske nauke</t>
  </si>
  <si>
    <t>STUDIJSKI PROGRAM: Računarske nauke</t>
  </si>
  <si>
    <t>STUDIJSKI PROGRAM: Računarstvo i informacione tehnologije</t>
  </si>
  <si>
    <t>STUDIJE: PRIMJENJENE OSNOVNE - PMF-a</t>
  </si>
  <si>
    <t>PREDMET: PROGRAMIRANJE I</t>
  </si>
  <si>
    <t>UNIVERZITET  CRNE  GORE</t>
  </si>
  <si>
    <t>PRIRODNO MATEMATIČKI FAKULTET PODGORICA</t>
  </si>
  <si>
    <t>Studijski program:  Matematika/ Matematika i računarske nauke/ Računarske nauke/Računarstvo i informacione tehnologije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</si>
  <si>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</si>
  <si>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</si>
  <si>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</si>
  <si>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</si>
  <si>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</si>
  <si>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</si>
  <si>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</si>
  <si>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</si>
  <si>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</si>
  <si>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</si>
  <si>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</si>
  <si>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</si>
  <si>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</si>
  <si>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</si>
  <si>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</si>
  <si>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</si>
  <si>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PROGRAMIRANJE 1 (A)</t>
  </si>
  <si>
    <t>PROGRAMIRANJE 1 (B)</t>
  </si>
  <si>
    <t>PROGRAMIRANJE 1 (C)</t>
  </si>
  <si>
    <t>PROGRAMIRANJE I (D)</t>
  </si>
  <si>
    <t>Rukovodilac studijskog programa:</t>
  </si>
  <si>
    <t>Prodekan za nastavu</t>
  </si>
  <si>
    <t>Prof. dr Sanja Rašović</t>
  </si>
  <si>
    <t>Doc. dr Aleksandar Popović</t>
  </si>
  <si>
    <t>Doc. dr Miljan Bigović</t>
  </si>
  <si>
    <t>PROGRAMIRANJE 1</t>
  </si>
  <si>
    <t>PROGRAMIRANJE I</t>
  </si>
  <si>
    <t>GODINA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</si>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</sst>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color rgb="FF000000"/>
      <name val="Arial"/>
    </font>
    <font>
      <sz val="10"/>
      <color theme="1"/>
      <name val="Calibri"/>
    </font>
    <font>
      <sz val="10"/>
      <color theme="1"/>
      <name val="Arial"/>
    </font>
    <font>
      <sz val="11"/>
      <color theme="1"/>
      <name val="Calibri"/>
    </font>
    <font>
      <b/>
      <i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2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6"/>
      <color theme="1"/>
      <name val="Arial"/>
    </font>
    <font>
      <b/>
      <sz val="12"/>
      <color theme="1"/>
      <name val="Arial"/>
    </font>
    <font>
      <b/>
      <i/>
      <sz val="14"/>
      <color rgb="FF000000"/>
      <name val="Arial"/>
    </font>
    <font>
      <sz val="12"/>
      <color theme="1"/>
      <name val="Times New Roman"/>
    </font>
    <font>
      <b/>
      <sz val="11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1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color theme="1"/>
      <name val="Times New Roman"/>
    </font>
    <font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0" borderId="0" xfId="0" applyFont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1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9" fontId="2" fillId="0" borderId="6" xfId="0" applyNumberFormat="1" applyFont="1" applyBorder="1"/>
    <xf numFmtId="0" fontId="2" fillId="0" borderId="1" xfId="0" applyFont="1" applyBorder="1" applyAlignment="1">
      <alignment horizontal="center"/>
    </xf>
    <xf numFmtId="0" fontId="13" fillId="0" borderId="0" xfId="0" applyFont="1"/>
    <xf numFmtId="0" fontId="15" fillId="2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right"/>
    </xf>
    <xf numFmtId="1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15" fillId="0" borderId="7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/>
    </xf>
    <xf numFmtId="0" fontId="15" fillId="0" borderId="0" xfId="0" applyFont="1" applyAlignment="1">
      <alignment horizontal="right" vertical="top" wrapText="1"/>
    </xf>
    <xf numFmtId="0" fontId="12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2" fillId="0" borderId="5" xfId="0" applyFont="1" applyBorder="1"/>
    <xf numFmtId="0" fontId="2" fillId="0" borderId="17" xfId="0" applyFont="1" applyBorder="1" applyAlignment="1">
      <alignment horizontal="center"/>
    </xf>
    <xf numFmtId="0" fontId="2" fillId="0" borderId="4" xfId="0" applyFont="1" applyBorder="1"/>
    <xf numFmtId="0" fontId="19" fillId="0" borderId="4" xfId="0" applyFont="1" applyBorder="1" applyAlignment="1"/>
    <xf numFmtId="0" fontId="2" fillId="0" borderId="0" xfId="0" applyFont="1" applyAlignment="1">
      <alignment horizontal="right"/>
    </xf>
    <xf numFmtId="0" fontId="2" fillId="0" borderId="4" xfId="0" applyFont="1" applyBorder="1" applyAlignment="1"/>
    <xf numFmtId="0" fontId="19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" fontId="15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right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5" fillId="0" borderId="34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0" fontId="15" fillId="0" borderId="37" xfId="0" applyFont="1" applyBorder="1" applyAlignment="1">
      <alignment horizontal="center" wrapText="1"/>
    </xf>
    <xf numFmtId="0" fontId="15" fillId="0" borderId="38" xfId="0" applyFont="1" applyBorder="1" applyAlignment="1">
      <alignment wrapText="1"/>
    </xf>
    <xf numFmtId="0" fontId="15" fillId="0" borderId="38" xfId="0" applyFont="1" applyBorder="1" applyAlignment="1">
      <alignment horizontal="center" wrapText="1"/>
    </xf>
    <xf numFmtId="0" fontId="15" fillId="0" borderId="39" xfId="0" applyFont="1" applyBorder="1" applyAlignment="1">
      <alignment horizontal="center" wrapText="1"/>
    </xf>
    <xf numFmtId="0" fontId="15" fillId="0" borderId="40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5" fillId="0" borderId="42" xfId="0" applyFont="1" applyBorder="1" applyAlignment="1">
      <alignment horizontal="center" wrapText="1"/>
    </xf>
    <xf numFmtId="0" fontId="15" fillId="0" borderId="43" xfId="0" applyFont="1" applyBorder="1" applyAlignment="1">
      <alignment horizontal="center" wrapText="1"/>
    </xf>
    <xf numFmtId="0" fontId="15" fillId="0" borderId="31" xfId="0" applyFont="1" applyBorder="1" applyAlignment="1">
      <alignment horizontal="center" wrapText="1"/>
    </xf>
    <xf numFmtId="0" fontId="15" fillId="0" borderId="35" xfId="0" applyFont="1" applyBorder="1" applyAlignment="1">
      <alignment wrapText="1"/>
    </xf>
    <xf numFmtId="0" fontId="15" fillId="0" borderId="32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23" fillId="4" borderId="47" xfId="0" applyFont="1" applyFill="1" applyBorder="1"/>
    <xf numFmtId="0" fontId="9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7" xfId="0" applyFont="1" applyBorder="1"/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11" fillId="0" borderId="4" xfId="0" applyFont="1" applyBorder="1" applyAlignment="1">
      <alignment vertical="center" textRotation="90" wrapText="1"/>
    </xf>
    <xf numFmtId="0" fontId="11" fillId="0" borderId="4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/>
    </xf>
    <xf numFmtId="0" fontId="8" fillId="0" borderId="1" xfId="0" applyFont="1" applyBorder="1"/>
    <xf numFmtId="0" fontId="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5" fillId="0" borderId="11" xfId="0" applyFont="1" applyBorder="1"/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5" fillId="0" borderId="8" xfId="0" applyFont="1" applyBorder="1"/>
    <xf numFmtId="0" fontId="18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2" xfId="0" applyFont="1" applyBorder="1"/>
    <xf numFmtId="0" fontId="5" fillId="0" borderId="13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8" fillId="0" borderId="0" xfId="0" applyFont="1" applyAlignment="1">
      <alignment horizontal="left"/>
    </xf>
    <xf numFmtId="0" fontId="15" fillId="0" borderId="18" xfId="0" applyFont="1" applyBorder="1" applyAlignment="1">
      <alignment horizontal="center" wrapText="1"/>
    </xf>
    <xf numFmtId="0" fontId="5" fillId="0" borderId="25" xfId="0" applyFont="1" applyBorder="1"/>
    <xf numFmtId="0" fontId="5" fillId="0" borderId="31" xfId="0" applyFont="1" applyBorder="1"/>
    <xf numFmtId="0" fontId="15" fillId="0" borderId="19" xfId="0" applyFont="1" applyBorder="1" applyAlignment="1">
      <alignment horizontal="center" vertical="center" wrapText="1"/>
    </xf>
    <xf numFmtId="0" fontId="5" fillId="0" borderId="26" xfId="0" applyFont="1" applyBorder="1"/>
    <xf numFmtId="0" fontId="5" fillId="0" borderId="32" xfId="0" applyFont="1" applyBorder="1"/>
    <xf numFmtId="0" fontId="15" fillId="0" borderId="20" xfId="0" applyFont="1" applyBorder="1" applyAlignment="1">
      <alignment horizontal="center" wrapText="1"/>
    </xf>
    <xf numFmtId="0" fontId="5" fillId="0" borderId="27" xfId="0" applyFont="1" applyBorder="1"/>
    <xf numFmtId="0" fontId="5" fillId="0" borderId="33" xfId="0" applyFont="1" applyBorder="1"/>
    <xf numFmtId="0" fontId="15" fillId="0" borderId="21" xfId="0" applyFont="1" applyBorder="1" applyAlignment="1">
      <alignment horizontal="center" wrapText="1"/>
    </xf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15" fillId="0" borderId="28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5" fillId="0" borderId="29" xfId="0" applyFont="1" applyBorder="1"/>
    <xf numFmtId="0" fontId="22" fillId="0" borderId="28" xfId="0" applyFont="1" applyBorder="1" applyAlignment="1">
      <alignment horizontal="center" wrapText="1"/>
    </xf>
    <xf numFmtId="0" fontId="5" fillId="0" borderId="30" xfId="0" applyFont="1" applyBorder="1"/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5" fillId="0" borderId="45" xfId="0" applyFont="1" applyBorder="1"/>
    <xf numFmtId="0" fontId="5" fillId="0" borderId="4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workbookViewId="0"/>
  </sheetViews>
  <sheetFormatPr defaultColWidth="14.42578125" defaultRowHeight="15" customHeight="1" x14ac:dyDescent="0.2"/>
  <cols>
    <col min="1" max="1" width="8" customWidth="1"/>
    <col min="2" max="2" width="10.42578125" customWidth="1"/>
    <col min="3" max="3" width="15.140625" customWidth="1"/>
    <col min="4" max="8" width="8" customWidth="1"/>
    <col min="9" max="9" width="18.7109375" customWidth="1"/>
    <col min="10" max="10" width="24" customWidth="1"/>
    <col min="11" max="20" width="8" customWidth="1"/>
  </cols>
  <sheetData>
    <row r="1" spans="1:20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</row>
    <row r="2" spans="1:20" ht="12.75" customHeight="1" x14ac:dyDescent="0.2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I2" s="1" t="str">
        <f t="shared" ref="I2:I8" si="0">CONCATENATE(A2,"/",B2)</f>
        <v>12/2019</v>
      </c>
      <c r="J2" s="1" t="str">
        <f t="shared" ref="J2:J8" si="1">CONCATENATE(D2," ",C2)</f>
        <v>Pejović Lazar</v>
      </c>
      <c r="P2" s="2"/>
      <c r="Q2" s="2"/>
      <c r="R2" s="2"/>
      <c r="S2" s="2"/>
      <c r="T2" s="3"/>
    </row>
    <row r="3" spans="1:20" ht="12.75" customHeight="1" x14ac:dyDescent="0.2">
      <c r="A3" s="1" t="s">
        <v>14</v>
      </c>
      <c r="B3" s="1" t="s">
        <v>8</v>
      </c>
      <c r="C3" s="1" t="s">
        <v>15</v>
      </c>
      <c r="D3" s="1" t="s">
        <v>16</v>
      </c>
      <c r="E3" s="1" t="s">
        <v>11</v>
      </c>
      <c r="F3" s="1" t="s">
        <v>12</v>
      </c>
      <c r="G3" s="1" t="s">
        <v>13</v>
      </c>
      <c r="I3" s="1" t="str">
        <f t="shared" si="0"/>
        <v>13/2019</v>
      </c>
      <c r="J3" s="1" t="str">
        <f t="shared" si="1"/>
        <v>Gogić Marko</v>
      </c>
      <c r="P3" s="2"/>
      <c r="Q3" s="2"/>
      <c r="R3" s="2"/>
      <c r="S3" s="2"/>
      <c r="T3" s="3"/>
    </row>
    <row r="4" spans="1:20" ht="12.75" customHeight="1" x14ac:dyDescent="0.2">
      <c r="A4" s="1" t="s">
        <v>17</v>
      </c>
      <c r="B4" s="1" t="s">
        <v>8</v>
      </c>
      <c r="C4" s="1" t="s">
        <v>18</v>
      </c>
      <c r="D4" s="1" t="s">
        <v>19</v>
      </c>
      <c r="E4" s="1" t="s">
        <v>11</v>
      </c>
      <c r="F4" s="1" t="s">
        <v>12</v>
      </c>
      <c r="G4" s="1" t="s">
        <v>13</v>
      </c>
      <c r="I4" s="1" t="str">
        <f t="shared" si="0"/>
        <v>15/2019</v>
      </c>
      <c r="J4" s="1" t="str">
        <f t="shared" si="1"/>
        <v>Ćeman Nermina</v>
      </c>
      <c r="P4" s="2"/>
      <c r="Q4" s="2"/>
      <c r="R4" s="2"/>
      <c r="S4" s="2"/>
      <c r="T4" s="3"/>
    </row>
    <row r="5" spans="1:20" ht="12.75" customHeight="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11</v>
      </c>
      <c r="F5" s="1" t="s">
        <v>12</v>
      </c>
      <c r="G5" s="1" t="s">
        <v>13</v>
      </c>
      <c r="I5" s="1" t="str">
        <f t="shared" si="0"/>
        <v>9/2018</v>
      </c>
      <c r="J5" s="1" t="str">
        <f t="shared" si="1"/>
        <v>Radović Vuk</v>
      </c>
      <c r="P5" s="2"/>
      <c r="Q5" s="2"/>
      <c r="R5" s="2"/>
      <c r="S5" s="2"/>
      <c r="T5" s="3"/>
    </row>
    <row r="6" spans="1:20" ht="12.75" customHeight="1" x14ac:dyDescent="0.2">
      <c r="I6" s="1" t="str">
        <f t="shared" si="0"/>
        <v>/</v>
      </c>
      <c r="J6" s="1" t="str">
        <f t="shared" si="1"/>
        <v xml:space="preserve"> </v>
      </c>
      <c r="P6" s="2"/>
      <c r="Q6" s="2"/>
      <c r="R6" s="2"/>
      <c r="S6" s="2"/>
      <c r="T6" s="3"/>
    </row>
    <row r="7" spans="1:20" ht="12.75" customHeight="1" x14ac:dyDescent="0.2">
      <c r="I7" s="1" t="str">
        <f t="shared" si="0"/>
        <v>/</v>
      </c>
      <c r="J7" s="1" t="str">
        <f t="shared" si="1"/>
        <v xml:space="preserve"> </v>
      </c>
      <c r="P7" s="2"/>
      <c r="Q7" s="2"/>
      <c r="R7" s="2"/>
      <c r="S7" s="2"/>
      <c r="T7" s="3"/>
    </row>
    <row r="8" spans="1:20" ht="12.75" customHeight="1" x14ac:dyDescent="0.2">
      <c r="I8" s="1" t="str">
        <f t="shared" si="0"/>
        <v>/</v>
      </c>
      <c r="J8" s="1" t="str">
        <f t="shared" si="1"/>
        <v xml:space="preserve"> </v>
      </c>
      <c r="P8" s="2"/>
      <c r="Q8" s="2"/>
      <c r="R8" s="2"/>
      <c r="S8" s="2"/>
      <c r="T8" s="3"/>
    </row>
    <row r="9" spans="1:20" ht="12.75" customHeight="1" x14ac:dyDescent="0.2"/>
    <row r="10" spans="1:20" ht="12.75" customHeight="1" x14ac:dyDescent="0.2"/>
    <row r="11" spans="1:20" ht="12.75" customHeight="1" x14ac:dyDescent="0.2"/>
    <row r="12" spans="1:20" ht="12.75" customHeight="1" x14ac:dyDescent="0.2"/>
    <row r="13" spans="1:20" ht="12.75" customHeight="1" x14ac:dyDescent="0.2"/>
    <row r="14" spans="1:20" ht="12.75" customHeight="1" x14ac:dyDescent="0.2"/>
    <row r="15" spans="1:20" ht="12.75" customHeight="1" x14ac:dyDescent="0.2"/>
    <row r="16" spans="1:20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selection activeCell="H17" sqref="H17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4" t="s">
        <v>207</v>
      </c>
      <c r="B1" s="67"/>
      <c r="C1" s="67"/>
      <c r="D1" s="67"/>
      <c r="E1" s="68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5" t="s">
        <v>218</v>
      </c>
      <c r="B2" s="67"/>
      <c r="C2" s="67"/>
      <c r="D2" s="67"/>
      <c r="E2" s="67"/>
      <c r="F2" s="6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6" t="s">
        <v>208</v>
      </c>
      <c r="B3" s="68"/>
      <c r="C3" s="87" t="s">
        <v>186</v>
      </c>
      <c r="D3" s="67"/>
      <c r="E3" s="67"/>
      <c r="F3" s="6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7" t="s">
        <v>184</v>
      </c>
      <c r="B4" s="67"/>
      <c r="C4" s="68"/>
      <c r="D4" s="87" t="s">
        <v>209</v>
      </c>
      <c r="E4" s="67"/>
      <c r="F4" s="6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8"/>
      <c r="B5" s="89"/>
      <c r="C5" s="89"/>
      <c r="D5" s="88"/>
      <c r="E5" s="89"/>
      <c r="F5" s="8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0" t="s">
        <v>188</v>
      </c>
      <c r="B6" s="91" t="s">
        <v>210</v>
      </c>
      <c r="C6" s="92"/>
      <c r="D6" s="81" t="s">
        <v>211</v>
      </c>
      <c r="E6" s="68"/>
      <c r="F6" s="82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3"/>
      <c r="B7" s="93"/>
      <c r="C7" s="94"/>
      <c r="D7" s="20" t="s">
        <v>213</v>
      </c>
      <c r="E7" s="21" t="s">
        <v>214</v>
      </c>
      <c r="F7" s="8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Cpredlog!A8</f>
        <v>1/2019</v>
      </c>
      <c r="B8" s="76" t="str">
        <f>Cpredlog!B8</f>
        <v>Gerenčić Dimitrije</v>
      </c>
      <c r="C8" s="68"/>
      <c r="D8" s="23">
        <f>SUM(Cpredlog!D8:Q8)</f>
        <v>29</v>
      </c>
      <c r="E8" s="24">
        <f>MAX(Cpredlog!R8:S8)</f>
        <v>32</v>
      </c>
      <c r="F8" s="25" t="str">
        <f>Cpredlog!U8</f>
        <v>D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Cpredlog!A9</f>
        <v>2/2019</v>
      </c>
      <c r="B9" s="76" t="str">
        <f>Cpredlog!B9</f>
        <v>Radoman Miloš</v>
      </c>
      <c r="C9" s="68"/>
      <c r="D9" s="23">
        <f>SUM(Cpredlog!D9:Q9)</f>
        <v>36</v>
      </c>
      <c r="E9" s="24">
        <f>MAX(Cpredlog!R9:S9)</f>
        <v>20</v>
      </c>
      <c r="F9" s="25" t="str">
        <f>Cpredlog!U9</f>
        <v>D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Cpredlog!A10</f>
        <v>3/2019</v>
      </c>
      <c r="B10" s="76" t="str">
        <f>Cpredlog!B10</f>
        <v>Radulović Marina</v>
      </c>
      <c r="C10" s="68"/>
      <c r="D10" s="23">
        <f>SUM(Cpredlog!D10:Q10)</f>
        <v>29</v>
      </c>
      <c r="E10" s="24">
        <f>MAX(Cpredlog!R10:S10)</f>
        <v>37</v>
      </c>
      <c r="F10" s="25" t="str">
        <f>Cpredlog!U10</f>
        <v>C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Cpredlog!A11</f>
        <v>4/2019</v>
      </c>
      <c r="B11" s="76" t="str">
        <f>Cpredlog!B11</f>
        <v>Zečević Nikola</v>
      </c>
      <c r="C11" s="68"/>
      <c r="D11" s="23">
        <f>SUM(Cpredlog!D11:Q11)</f>
        <v>0</v>
      </c>
      <c r="E11" s="24">
        <f>MAX(Cpredlog!R11:S11)</f>
        <v>0</v>
      </c>
      <c r="F11" s="25" t="str">
        <f>Cpredlog!U11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Cpredlog!A12</f>
        <v>5/2019</v>
      </c>
      <c r="B12" s="76" t="str">
        <f>Cpredlog!B12</f>
        <v>Savić Uroš</v>
      </c>
      <c r="C12" s="68"/>
      <c r="D12" s="23">
        <f>SUM(Cpredlog!D12:Q12)</f>
        <v>40</v>
      </c>
      <c r="E12" s="24">
        <f>MAX(Cpredlog!R12:S12)</f>
        <v>28</v>
      </c>
      <c r="F12" s="25" t="str">
        <f>Cpredlog!U12</f>
        <v>C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Cpredlog!A13</f>
        <v>6/2019</v>
      </c>
      <c r="B13" s="76" t="str">
        <f>Cpredlog!B13</f>
        <v>Brzić Barbara</v>
      </c>
      <c r="C13" s="68"/>
      <c r="D13" s="23">
        <f>SUM(Cpredlog!D13:Q13)</f>
        <v>37</v>
      </c>
      <c r="E13" s="24">
        <f>MAX(Cpredlog!R13:S13)</f>
        <v>19</v>
      </c>
      <c r="F13" s="25" t="str">
        <f>Cpredlog!U13</f>
        <v>D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Cpredlog!A14</f>
        <v>7/2019</v>
      </c>
      <c r="B14" s="76" t="str">
        <f>Cpredlog!B14</f>
        <v>Dragaš Vuksan</v>
      </c>
      <c r="C14" s="68"/>
      <c r="D14" s="23">
        <f>SUM(Cpredlog!D14:Q14)</f>
        <v>40</v>
      </c>
      <c r="E14" s="24">
        <f>MAX(Cpredlog!R14:S14)</f>
        <v>26</v>
      </c>
      <c r="F14" s="25" t="str">
        <f>Cpredlog!U14</f>
        <v>C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Cpredlog!A15</f>
        <v>13/2019</v>
      </c>
      <c r="B15" s="76" t="str">
        <f>Cpredlog!B15</f>
        <v>Vukićević Jovana</v>
      </c>
      <c r="C15" s="68"/>
      <c r="D15" s="23">
        <f>SUM(Cpredlog!D15:Q15)</f>
        <v>34</v>
      </c>
      <c r="E15" s="24">
        <f>MAX(Cpredlog!R15:S15)</f>
        <v>32</v>
      </c>
      <c r="F15" s="25" t="str">
        <f>Cpredlog!U15</f>
        <v>C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Cpredlog!A16</f>
        <v>15/2019</v>
      </c>
      <c r="B16" s="76" t="str">
        <f>Cpredlog!B16</f>
        <v>Mašković Anđela</v>
      </c>
      <c r="C16" s="68"/>
      <c r="D16" s="23">
        <f>SUM(Cpredlog!D16:Q16)</f>
        <v>18</v>
      </c>
      <c r="E16" s="24">
        <f>MAX(Cpredlog!R16:S16)</f>
        <v>38</v>
      </c>
      <c r="F16" s="25" t="str">
        <f>Cpredlog!U16</f>
        <v>D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Cpredlog!A17</f>
        <v>16/2019</v>
      </c>
      <c r="B17" s="76" t="str">
        <f>Cpredlog!B17</f>
        <v>Jovanović Petar</v>
      </c>
      <c r="C17" s="68"/>
      <c r="D17" s="23">
        <f>SUM(Cpredlog!D17:Q17)</f>
        <v>38</v>
      </c>
      <c r="E17" s="24">
        <f>MAX(Cpredlog!R17:S17)</f>
        <v>48</v>
      </c>
      <c r="F17" s="25" t="str">
        <f>Cpredlog!U17</f>
        <v>A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Cpredlog!A18</f>
        <v>18/2019</v>
      </c>
      <c r="B18" s="76" t="str">
        <f>Cpredlog!B18</f>
        <v>Jašović Aleksandar</v>
      </c>
      <c r="C18" s="68"/>
      <c r="D18" s="23">
        <f>SUM(Cpredlog!D18:Q18)</f>
        <v>50</v>
      </c>
      <c r="E18" s="24">
        <f>MAX(Cpredlog!R18:S18)</f>
        <v>36</v>
      </c>
      <c r="F18" s="25" t="str">
        <f>Cpredlog!U18</f>
        <v>A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Cpredlog!A19</f>
        <v>19/2019</v>
      </c>
      <c r="B19" s="76" t="str">
        <f>Cpredlog!B19</f>
        <v>Vujović Gordana</v>
      </c>
      <c r="C19" s="68"/>
      <c r="D19" s="23">
        <f>SUM(Cpredlog!D19:Q19)</f>
        <v>33</v>
      </c>
      <c r="E19" s="24">
        <f>MAX(Cpredlog!R19:S19)</f>
        <v>24</v>
      </c>
      <c r="F19" s="25" t="str">
        <f>Cpredlog!U19</f>
        <v>D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Cpredlog!A20</f>
        <v>20/2019</v>
      </c>
      <c r="B20" s="76" t="str">
        <f>Cpredlog!B20</f>
        <v>Stanojević Danilo</v>
      </c>
      <c r="C20" s="68"/>
      <c r="D20" s="23">
        <f>SUM(Cpredlog!D20:Q20)</f>
        <v>42</v>
      </c>
      <c r="E20" s="24">
        <f>MAX(Cpredlog!R20:S20)</f>
        <v>25</v>
      </c>
      <c r="F20" s="25" t="str">
        <f>Cpredlog!U20</f>
        <v>C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Cpredlog!A21</f>
        <v>22/2019</v>
      </c>
      <c r="B21" s="76" t="str">
        <f>Cpredlog!B21</f>
        <v>Drobnjak Savo</v>
      </c>
      <c r="C21" s="68"/>
      <c r="D21" s="23">
        <f>SUM(Cpredlog!D21:Q21)</f>
        <v>13</v>
      </c>
      <c r="E21" s="24">
        <f>MAX(Cpredlog!R21:S21)</f>
        <v>22</v>
      </c>
      <c r="F21" s="25" t="str">
        <f>Cpredlog!U21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Cpredlog!A22</f>
        <v>23/2019</v>
      </c>
      <c r="B22" s="76" t="str">
        <f>Cpredlog!B22</f>
        <v>Fatić Mirela</v>
      </c>
      <c r="C22" s="68"/>
      <c r="D22" s="23">
        <f>SUM(Cpredlog!D22:Q22)</f>
        <v>22</v>
      </c>
      <c r="E22" s="24">
        <f>MAX(Cpredlog!R22:S22)</f>
        <v>23</v>
      </c>
      <c r="F22" s="25" t="str">
        <f>Cpredlog!U22</f>
        <v>E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Cpredlog!A23</f>
        <v>24/2019</v>
      </c>
      <c r="B23" s="76" t="str">
        <f>Cpredlog!B23</f>
        <v>Božović Luka</v>
      </c>
      <c r="C23" s="68"/>
      <c r="D23" s="23">
        <f>SUM(Cpredlog!D23:Q23)</f>
        <v>42</v>
      </c>
      <c r="E23" s="24">
        <f>MAX(Cpredlog!R23:S23)</f>
        <v>27</v>
      </c>
      <c r="F23" s="25" t="str">
        <f>Cpredlog!U23</f>
        <v>C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Cpredlog!A24</f>
        <v>26/2019</v>
      </c>
      <c r="B24" s="76" t="str">
        <f>Cpredlog!B24</f>
        <v>Pavićević Andrija</v>
      </c>
      <c r="C24" s="68"/>
      <c r="D24" s="23">
        <f>SUM(Cpredlog!D24:Q24)</f>
        <v>38</v>
      </c>
      <c r="E24" s="24">
        <f>MAX(Cpredlog!R24:S24)</f>
        <v>41</v>
      </c>
      <c r="F24" s="25" t="str">
        <f>Cpredlog!U24</f>
        <v>B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Cpredlog!A25</f>
        <v>27/2019</v>
      </c>
      <c r="B25" s="76" t="str">
        <f>Cpredlog!B25</f>
        <v>Milović Matija</v>
      </c>
      <c r="C25" s="68"/>
      <c r="D25" s="23">
        <f>SUM(Cpredlog!D25:Q25)</f>
        <v>35</v>
      </c>
      <c r="E25" s="24">
        <f>MAX(Cpredlog!R25:S25)</f>
        <v>23</v>
      </c>
      <c r="F25" s="25" t="str">
        <f>Cpredlog!U25</f>
        <v>D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Cpredlog!A26</f>
        <v>28/2019</v>
      </c>
      <c r="B26" s="76" t="str">
        <f>Cpredlog!B26</f>
        <v>Stevanović Boris</v>
      </c>
      <c r="C26" s="68"/>
      <c r="D26" s="23">
        <f>SUM(Cpredlog!D26:Q26)</f>
        <v>22</v>
      </c>
      <c r="E26" s="24">
        <f>MAX(Cpredlog!R26:S26)</f>
        <v>23</v>
      </c>
      <c r="F26" s="25" t="str">
        <f>Cpredlog!U26</f>
        <v>E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 t="str">
        <f>Cpredlog!A27</f>
        <v>29/2019</v>
      </c>
      <c r="B27" s="76" t="str">
        <f>Cpredlog!B27</f>
        <v>Petrović Andrija</v>
      </c>
      <c r="C27" s="68"/>
      <c r="D27" s="23">
        <f>SUM(Cpredlog!D27:Q27)</f>
        <v>37</v>
      </c>
      <c r="E27" s="24">
        <f>MAX(Cpredlog!R27:S27)</f>
        <v>29</v>
      </c>
      <c r="F27" s="25" t="str">
        <f>Cpredlog!U27</f>
        <v>C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 t="str">
        <f>Cpredlog!A28</f>
        <v>35/2019</v>
      </c>
      <c r="B28" s="76" t="str">
        <f>Cpredlog!B28</f>
        <v>Selmanović Vedad</v>
      </c>
      <c r="C28" s="68"/>
      <c r="D28" s="23">
        <f>SUM(Cpredlog!D28:Q28)</f>
        <v>26</v>
      </c>
      <c r="E28" s="24">
        <f>MAX(Cpredlog!R28:S28)</f>
        <v>25</v>
      </c>
      <c r="F28" s="25" t="str">
        <f>Cpredlog!U28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 t="str">
        <f>Cpredlog!A29</f>
        <v>41/2019</v>
      </c>
      <c r="B29" s="76" t="str">
        <f>Cpredlog!B29</f>
        <v>Mandić Vido</v>
      </c>
      <c r="C29" s="68"/>
      <c r="D29" s="23">
        <f>SUM(Cpredlog!D29:Q29)</f>
        <v>23</v>
      </c>
      <c r="E29" s="24">
        <f>MAX(Cpredlog!R29:S29)</f>
        <v>0</v>
      </c>
      <c r="F29" s="25" t="str">
        <f>Cpredlog!U29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 t="str">
        <f>Cpredlog!A30</f>
        <v>42/2019</v>
      </c>
      <c r="B30" s="76" t="str">
        <f>Cpredlog!B30</f>
        <v>Jovanović Vladimir</v>
      </c>
      <c r="C30" s="68"/>
      <c r="D30" s="23">
        <f>SUM(Cpredlog!D30:Q30)</f>
        <v>35</v>
      </c>
      <c r="E30" s="24">
        <f>MAX(Cpredlog!R30:S30)</f>
        <v>41</v>
      </c>
      <c r="F30" s="25" t="str">
        <f>Cpredlog!U30</f>
        <v>B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 t="str">
        <f>Cpredlog!A31</f>
        <v>43/2019</v>
      </c>
      <c r="B31" s="76" t="str">
        <f>Cpredlog!B31</f>
        <v>Bojanović Sara</v>
      </c>
      <c r="C31" s="68"/>
      <c r="D31" s="23">
        <f>SUM(Cpredlog!D31:Q31)</f>
        <v>27</v>
      </c>
      <c r="E31" s="24">
        <f>MAX(Cpredlog!R31:S31)</f>
        <v>24</v>
      </c>
      <c r="F31" s="25" t="str">
        <f>Cpredlog!U31</f>
        <v>E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 t="str">
        <f>Cpredlog!A32</f>
        <v>48/2019</v>
      </c>
      <c r="B32" s="76" t="str">
        <f>Cpredlog!B32</f>
        <v>Benić Teodora</v>
      </c>
      <c r="C32" s="68"/>
      <c r="D32" s="23">
        <f>SUM(Cpredlog!D32:Q32)</f>
        <v>37</v>
      </c>
      <c r="E32" s="24">
        <f>MAX(Cpredlog!R32:S32)</f>
        <v>39</v>
      </c>
      <c r="F32" s="25" t="str">
        <f>Cpredlog!U32</f>
        <v>B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 t="str">
        <f>Cpredlog!A33</f>
        <v>4/2018</v>
      </c>
      <c r="B33" s="76" t="str">
        <f>Cpredlog!B33</f>
        <v>Golubović Mijajlo</v>
      </c>
      <c r="C33" s="68"/>
      <c r="D33" s="23">
        <f>SUM(Cpredlog!D33:Q33)</f>
        <v>29</v>
      </c>
      <c r="E33" s="24">
        <f>MAX(Cpredlog!R33:S33)</f>
        <v>27</v>
      </c>
      <c r="F33" s="25" t="str">
        <f>Cpredlog!U33</f>
        <v>D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 t="str">
        <f>Cpredlog!A34</f>
        <v>34/2018</v>
      </c>
      <c r="B34" s="76" t="str">
        <f>Cpredlog!B34</f>
        <v>Radulović Ana</v>
      </c>
      <c r="C34" s="68"/>
      <c r="D34" s="23">
        <f>SUM(Cpredlog!D34:Q34)</f>
        <v>13</v>
      </c>
      <c r="E34" s="24">
        <f>MAX(Cpredlog!R34:S34)</f>
        <v>15</v>
      </c>
      <c r="F34" s="25" t="str">
        <f>Cpredlog!U34</f>
        <v>F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22" t="str">
        <f>Cpredlog!A35</f>
        <v>43/2018</v>
      </c>
      <c r="B35" s="76" t="str">
        <f>Cpredlog!B35</f>
        <v>Cmiljanić Dunja</v>
      </c>
      <c r="C35" s="68"/>
      <c r="D35" s="23">
        <f>SUM(Cpredlog!D35:Q35)</f>
        <v>26</v>
      </c>
      <c r="E35" s="24">
        <f>MAX(Cpredlog!R35:S35)</f>
        <v>36</v>
      </c>
      <c r="F35" s="25" t="str">
        <f>Cpredlog!U35</f>
        <v>D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22" t="str">
        <f>Cpredlog!A36</f>
        <v>28/2017</v>
      </c>
      <c r="B36" s="76" t="str">
        <f>Cpredlog!B36</f>
        <v>Vujović Slobodan</v>
      </c>
      <c r="C36" s="68"/>
      <c r="D36" s="23">
        <f>SUM(Cpredlog!D36:Q36)</f>
        <v>0</v>
      </c>
      <c r="E36" s="24">
        <f>MAX(Cpredlog!R36:S36)</f>
        <v>0</v>
      </c>
      <c r="F36" s="25" t="str">
        <f>Cpredlog!U36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22"/>
      <c r="B37" s="76"/>
      <c r="C37" s="68"/>
      <c r="D37" s="23"/>
      <c r="E37" s="24"/>
      <c r="F37" s="2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22"/>
      <c r="B38" s="76"/>
      <c r="C38" s="68"/>
      <c r="D38" s="23"/>
      <c r="E38" s="24"/>
      <c r="F38" s="2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 x14ac:dyDescent="0.2">
      <c r="A39" s="22"/>
      <c r="B39" s="76"/>
      <c r="C39" s="68"/>
      <c r="D39" s="26"/>
      <c r="E39" s="27"/>
      <c r="F39" s="2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 t="s">
        <v>215</v>
      </c>
      <c r="B41" s="29"/>
      <c r="C41" s="29"/>
      <c r="D41" s="16" t="s">
        <v>216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/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4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26:C26"/>
    <mergeCell ref="B27:C27"/>
    <mergeCell ref="B28:C28"/>
    <mergeCell ref="B29:C29"/>
    <mergeCell ref="B30:C30"/>
    <mergeCell ref="B31:C31"/>
    <mergeCell ref="B32:C32"/>
    <mergeCell ref="B35:C35"/>
    <mergeCell ref="B36:C36"/>
    <mergeCell ref="B37:C37"/>
    <mergeCell ref="B38:C38"/>
    <mergeCell ref="B39:C39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topLeftCell="A5" workbookViewId="0">
      <selection activeCell="U31" sqref="U31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2" t="s">
        <v>181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  <c r="S1" s="66"/>
      <c r="T1" s="67"/>
      <c r="U1" s="68"/>
      <c r="V1" s="4"/>
      <c r="W1" s="4"/>
      <c r="X1" s="4"/>
      <c r="Y1" s="4"/>
      <c r="Z1" s="4"/>
    </row>
    <row r="2" spans="1:26" ht="12.75" customHeight="1" x14ac:dyDescent="0.2">
      <c r="A2" s="73" t="s">
        <v>219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74" t="s">
        <v>220</v>
      </c>
      <c r="P2" s="67"/>
      <c r="Q2" s="67"/>
      <c r="R2" s="67"/>
      <c r="S2" s="67"/>
      <c r="T2" s="67"/>
      <c r="U2" s="68"/>
      <c r="V2" s="4"/>
      <c r="W2" s="4"/>
      <c r="X2" s="4"/>
      <c r="Y2" s="4"/>
      <c r="Z2" s="4"/>
    </row>
    <row r="3" spans="1:26" ht="21" customHeight="1" x14ac:dyDescent="0.2">
      <c r="A3" s="79" t="s">
        <v>221</v>
      </c>
      <c r="B3" s="67"/>
      <c r="C3" s="68"/>
      <c r="D3" s="75" t="s">
        <v>185</v>
      </c>
      <c r="E3" s="67"/>
      <c r="F3" s="67"/>
      <c r="G3" s="68"/>
      <c r="H3" s="76" t="s">
        <v>186</v>
      </c>
      <c r="I3" s="67"/>
      <c r="J3" s="67"/>
      <c r="K3" s="67"/>
      <c r="L3" s="67"/>
      <c r="M3" s="67"/>
      <c r="N3" s="67"/>
      <c r="O3" s="67"/>
      <c r="P3" s="68"/>
      <c r="Q3" s="77" t="s">
        <v>187</v>
      </c>
      <c r="R3" s="67"/>
      <c r="S3" s="67"/>
      <c r="T3" s="67"/>
      <c r="U3" s="68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2" t="s">
        <v>188</v>
      </c>
      <c r="B5" s="65" t="s">
        <v>189</v>
      </c>
      <c r="C5" s="78" t="s">
        <v>190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  <c r="T5" s="69" t="s">
        <v>191</v>
      </c>
      <c r="U5" s="70" t="s">
        <v>192</v>
      </c>
      <c r="V5" s="4"/>
      <c r="W5" s="4"/>
      <c r="X5" s="4"/>
      <c r="Y5" s="4"/>
      <c r="Z5" s="4"/>
    </row>
    <row r="6" spans="1:26" ht="21" customHeight="1" x14ac:dyDescent="0.2">
      <c r="A6" s="63"/>
      <c r="B6" s="63"/>
      <c r="C6" s="7"/>
      <c r="D6" s="71" t="s">
        <v>193</v>
      </c>
      <c r="E6" s="67"/>
      <c r="F6" s="67"/>
      <c r="G6" s="67"/>
      <c r="H6" s="68"/>
      <c r="I6" s="71" t="s">
        <v>194</v>
      </c>
      <c r="J6" s="67"/>
      <c r="K6" s="68"/>
      <c r="L6" s="71" t="s">
        <v>195</v>
      </c>
      <c r="M6" s="67"/>
      <c r="N6" s="68"/>
      <c r="O6" s="71" t="s">
        <v>196</v>
      </c>
      <c r="P6" s="67"/>
      <c r="Q6" s="68"/>
      <c r="R6" s="71" t="s">
        <v>197</v>
      </c>
      <c r="S6" s="68"/>
      <c r="T6" s="63"/>
      <c r="U6" s="63"/>
      <c r="V6" s="4"/>
      <c r="W6" s="4"/>
      <c r="X6" s="4"/>
      <c r="Y6" s="4"/>
      <c r="Z6" s="4"/>
    </row>
    <row r="7" spans="1:26" ht="21" customHeight="1" x14ac:dyDescent="0.2">
      <c r="A7" s="83"/>
      <c r="B7" s="83"/>
      <c r="C7" s="30" t="s">
        <v>198</v>
      </c>
      <c r="D7" s="31" t="s">
        <v>199</v>
      </c>
      <c r="E7" s="31" t="s">
        <v>200</v>
      </c>
      <c r="F7" s="31" t="s">
        <v>201</v>
      </c>
      <c r="G7" s="31" t="s">
        <v>202</v>
      </c>
      <c r="H7" s="31" t="s">
        <v>203</v>
      </c>
      <c r="I7" s="31" t="s">
        <v>199</v>
      </c>
      <c r="J7" s="31" t="s">
        <v>200</v>
      </c>
      <c r="K7" s="31" t="s">
        <v>201</v>
      </c>
      <c r="L7" s="31" t="s">
        <v>199</v>
      </c>
      <c r="M7" s="31" t="s">
        <v>200</v>
      </c>
      <c r="N7" s="31" t="s">
        <v>201</v>
      </c>
      <c r="O7" s="31" t="s">
        <v>199</v>
      </c>
      <c r="P7" s="31" t="s">
        <v>200</v>
      </c>
      <c r="Q7" s="31" t="s">
        <v>201</v>
      </c>
      <c r="R7" s="31" t="s">
        <v>204</v>
      </c>
      <c r="S7" s="31" t="s">
        <v>205</v>
      </c>
      <c r="T7" s="83"/>
      <c r="U7" s="83"/>
      <c r="V7" s="4"/>
      <c r="W7" s="4"/>
      <c r="X7" s="4"/>
      <c r="Y7" s="4"/>
      <c r="Z7" s="4"/>
    </row>
    <row r="8" spans="1:26" ht="13.5" customHeight="1" x14ac:dyDescent="0.2">
      <c r="A8" s="12" t="str">
        <f>D!I2</f>
        <v>1/2019</v>
      </c>
      <c r="B8" s="10" t="str">
        <f>D!J2</f>
        <v>Sošić Slavko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4">
        <v>24</v>
      </c>
      <c r="P8" s="36"/>
      <c r="Q8" s="34"/>
      <c r="R8" s="13">
        <v>28</v>
      </c>
      <c r="S8" s="11">
        <v>42</v>
      </c>
      <c r="T8" s="13">
        <f>SUM(D8:E8,O8,P8,MAX(R8,S8))</f>
        <v>66</v>
      </c>
      <c r="U8" s="13" t="str">
        <f t="shared" ref="U8:U30" si="0">IF(T8&gt;85,"A",IF(T8&gt;75,"B",IF(T8&gt;65,"C",IF(T8&gt;55,"D",IF(T8&gt;44,"E","F")))))</f>
        <v>C</v>
      </c>
      <c r="V8" s="4"/>
      <c r="W8" s="4"/>
      <c r="X8" s="4"/>
      <c r="Y8" s="4"/>
      <c r="Z8" s="4"/>
    </row>
    <row r="9" spans="1:26" ht="12.75" customHeight="1" x14ac:dyDescent="0.2">
      <c r="A9" s="12" t="str">
        <f>D!I3</f>
        <v>2/2019</v>
      </c>
      <c r="B9" s="10" t="str">
        <f>D!J3</f>
        <v>Slijepčević Adisa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14</v>
      </c>
      <c r="P9" s="12"/>
      <c r="Q9" s="10"/>
      <c r="R9" s="11">
        <v>12</v>
      </c>
      <c r="S9" s="11"/>
      <c r="T9" s="13">
        <f>SUM(D9:E9,O9,P9,MAX(R9,S9))</f>
        <v>26</v>
      </c>
      <c r="U9" s="13" t="str">
        <f t="shared" si="0"/>
        <v>F</v>
      </c>
      <c r="V9" s="4"/>
      <c r="W9" s="4"/>
      <c r="X9" s="4"/>
      <c r="Y9" s="4"/>
      <c r="Z9" s="4"/>
    </row>
    <row r="10" spans="1:26" ht="12.75" customHeight="1" x14ac:dyDescent="0.2">
      <c r="A10" s="12" t="str">
        <f>D!I4</f>
        <v>3/2019</v>
      </c>
      <c r="B10" s="10" t="str">
        <f>D!J4</f>
        <v>Barović Ognjen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39">
        <v>46</v>
      </c>
      <c r="P10" s="12"/>
      <c r="Q10" s="10"/>
      <c r="R10" s="11">
        <v>40</v>
      </c>
      <c r="S10" s="11"/>
      <c r="T10" s="13">
        <f t="shared" ref="T10:T30" si="1">SUM(D10:E10,O10,P10,MAX(R10,S10))</f>
        <v>86</v>
      </c>
      <c r="U10" s="13" t="str">
        <f t="shared" si="0"/>
        <v>A</v>
      </c>
      <c r="V10" s="4"/>
      <c r="W10" s="4"/>
      <c r="X10" s="4"/>
      <c r="Y10" s="4"/>
      <c r="Z10" s="4"/>
    </row>
    <row r="11" spans="1:26" ht="12.75" customHeight="1" x14ac:dyDescent="0.2">
      <c r="A11" s="12" t="str">
        <f>D!I5</f>
        <v>4/2019</v>
      </c>
      <c r="B11" s="10" t="str">
        <f>D!J5</f>
        <v>Bakić Časlav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40</v>
      </c>
      <c r="P11" s="12"/>
      <c r="Q11" s="10"/>
      <c r="R11" s="11"/>
      <c r="S11" s="11">
        <v>26</v>
      </c>
      <c r="T11" s="13">
        <f t="shared" si="1"/>
        <v>66</v>
      </c>
      <c r="U11" s="13" t="str">
        <f t="shared" si="0"/>
        <v>C</v>
      </c>
      <c r="V11" s="4"/>
      <c r="W11" s="4"/>
      <c r="X11" s="4"/>
      <c r="Y11" s="4"/>
      <c r="Z11" s="4"/>
    </row>
    <row r="12" spans="1:26" ht="12.75" customHeight="1" x14ac:dyDescent="0.2">
      <c r="A12" s="12" t="str">
        <f>D!I6</f>
        <v>5/2019</v>
      </c>
      <c r="B12" s="10" t="str">
        <f>D!J6</f>
        <v>Asanovski Aleksandar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40</v>
      </c>
      <c r="P12" s="12"/>
      <c r="Q12" s="10"/>
      <c r="R12" s="11">
        <v>32</v>
      </c>
      <c r="S12" s="11"/>
      <c r="T12" s="13">
        <f t="shared" si="1"/>
        <v>72</v>
      </c>
      <c r="U12" s="13" t="str">
        <f t="shared" si="0"/>
        <v>C</v>
      </c>
      <c r="V12" s="4"/>
      <c r="W12" s="4"/>
      <c r="X12" s="4"/>
      <c r="Y12" s="4"/>
      <c r="Z12" s="4"/>
    </row>
    <row r="13" spans="1:26" ht="12.75" customHeight="1" x14ac:dyDescent="0.2">
      <c r="A13" s="12" t="str">
        <f>D!I7</f>
        <v>6/2019</v>
      </c>
      <c r="B13" s="10" t="str">
        <f>D!J7</f>
        <v>Brajković Matija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>
        <v>17</v>
      </c>
      <c r="P13" s="12"/>
      <c r="Q13" s="10"/>
      <c r="R13" s="11"/>
      <c r="S13" s="11">
        <v>0</v>
      </c>
      <c r="T13" s="13">
        <f t="shared" si="1"/>
        <v>17</v>
      </c>
      <c r="U13" s="13" t="str">
        <f t="shared" si="0"/>
        <v>F</v>
      </c>
      <c r="V13" s="4"/>
      <c r="W13" s="4"/>
      <c r="X13" s="4"/>
      <c r="Y13" s="4"/>
      <c r="Z13" s="4"/>
    </row>
    <row r="14" spans="1:26" ht="12.75" customHeight="1" x14ac:dyDescent="0.2">
      <c r="A14" s="12" t="str">
        <f>D!I8</f>
        <v>7/2019</v>
      </c>
      <c r="B14" s="10" t="str">
        <f>D!J8</f>
        <v>Velič Jovana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33</v>
      </c>
      <c r="P14" s="12"/>
      <c r="Q14" s="10"/>
      <c r="R14" s="11">
        <v>16</v>
      </c>
      <c r="S14" s="11"/>
      <c r="T14" s="13">
        <f t="shared" si="1"/>
        <v>49</v>
      </c>
      <c r="U14" s="13" t="str">
        <f t="shared" si="0"/>
        <v>E</v>
      </c>
      <c r="V14" s="4"/>
      <c r="W14" s="4"/>
      <c r="X14" s="4"/>
      <c r="Y14" s="4"/>
      <c r="Z14" s="4"/>
    </row>
    <row r="15" spans="1:26" ht="12.75" customHeight="1" x14ac:dyDescent="0.2">
      <c r="A15" s="12" t="str">
        <f>D!I9</f>
        <v>8/2019</v>
      </c>
      <c r="B15" s="10" t="str">
        <f>D!J9</f>
        <v>Šubarić Ognjen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>
        <f t="shared" si="1"/>
        <v>0</v>
      </c>
      <c r="U15" s="13" t="str">
        <f t="shared" si="0"/>
        <v>F</v>
      </c>
      <c r="V15" s="4"/>
      <c r="W15" s="4"/>
      <c r="X15" s="4"/>
      <c r="Y15" s="4"/>
      <c r="Z15" s="4"/>
    </row>
    <row r="16" spans="1:26" ht="12.75" customHeight="1" x14ac:dyDescent="0.2">
      <c r="A16" s="12" t="str">
        <f>D!I10</f>
        <v>9/2019</v>
      </c>
      <c r="B16" s="10" t="str">
        <f>D!J10</f>
        <v>Raković Ljubica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22</v>
      </c>
      <c r="P16" s="12"/>
      <c r="Q16" s="10"/>
      <c r="R16" s="11">
        <v>8</v>
      </c>
      <c r="S16" s="11">
        <v>2</v>
      </c>
      <c r="T16" s="13">
        <f t="shared" si="1"/>
        <v>30</v>
      </c>
      <c r="U16" s="13" t="str">
        <f t="shared" si="0"/>
        <v>F</v>
      </c>
      <c r="V16" s="4"/>
      <c r="W16" s="4"/>
      <c r="X16" s="4"/>
      <c r="Y16" s="4"/>
      <c r="Z16" s="4"/>
    </row>
    <row r="17" spans="1:26" ht="12.75" customHeight="1" x14ac:dyDescent="0.2">
      <c r="A17" s="12" t="str">
        <f>D!I11</f>
        <v>10/2019</v>
      </c>
      <c r="B17" s="10" t="str">
        <f>D!J11</f>
        <v>Luković Aida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39">
        <v>22</v>
      </c>
      <c r="P17" s="12"/>
      <c r="Q17" s="10"/>
      <c r="R17" s="11">
        <v>10</v>
      </c>
      <c r="S17" s="11">
        <v>10</v>
      </c>
      <c r="T17" s="13">
        <f t="shared" si="1"/>
        <v>32</v>
      </c>
      <c r="U17" s="13" t="str">
        <f t="shared" si="0"/>
        <v>F</v>
      </c>
      <c r="V17" s="4"/>
      <c r="W17" s="4"/>
      <c r="X17" s="4"/>
      <c r="Y17" s="4"/>
      <c r="Z17" s="4"/>
    </row>
    <row r="18" spans="1:26" ht="12.75" customHeight="1" x14ac:dyDescent="0.2">
      <c r="A18" s="12" t="str">
        <f>D!I12</f>
        <v>13/2019</v>
      </c>
      <c r="B18" s="10" t="str">
        <f>D!J12</f>
        <v>Bandović Katarina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30</v>
      </c>
      <c r="P18" s="12"/>
      <c r="Q18" s="10"/>
      <c r="R18" s="11">
        <v>16</v>
      </c>
      <c r="S18" s="11"/>
      <c r="T18" s="13">
        <f t="shared" si="1"/>
        <v>46</v>
      </c>
      <c r="U18" s="13" t="str">
        <f t="shared" si="0"/>
        <v>E</v>
      </c>
      <c r="V18" s="4"/>
      <c r="W18" s="4"/>
      <c r="X18" s="4"/>
      <c r="Y18" s="4"/>
      <c r="Z18" s="4"/>
    </row>
    <row r="19" spans="1:26" ht="12.75" customHeight="1" x14ac:dyDescent="0.2">
      <c r="A19" s="12" t="str">
        <f>D!I13</f>
        <v>14/2019</v>
      </c>
      <c r="B19" s="10" t="str">
        <f>D!J13</f>
        <v>Radonjić Filip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21</v>
      </c>
      <c r="P19" s="12"/>
      <c r="Q19" s="10"/>
      <c r="R19" s="11"/>
      <c r="S19" s="11">
        <v>30</v>
      </c>
      <c r="T19" s="13">
        <f t="shared" si="1"/>
        <v>51</v>
      </c>
      <c r="U19" s="13" t="str">
        <f t="shared" si="0"/>
        <v>E</v>
      </c>
      <c r="V19" s="4"/>
      <c r="W19" s="4"/>
      <c r="X19" s="4"/>
      <c r="Y19" s="4"/>
      <c r="Z19" s="4"/>
    </row>
    <row r="20" spans="1:26" ht="12.75" customHeight="1" x14ac:dyDescent="0.2">
      <c r="A20" s="12" t="str">
        <f>D!I14</f>
        <v>15/2019</v>
      </c>
      <c r="B20" s="10" t="str">
        <f>D!J14</f>
        <v>Šuković Matija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39">
        <v>42</v>
      </c>
      <c r="P20" s="12"/>
      <c r="Q20" s="10"/>
      <c r="R20" s="11">
        <v>45</v>
      </c>
      <c r="S20" s="11"/>
      <c r="T20" s="13">
        <f t="shared" si="1"/>
        <v>87</v>
      </c>
      <c r="U20" s="13" t="str">
        <f t="shared" si="0"/>
        <v>A</v>
      </c>
      <c r="V20" s="4"/>
      <c r="W20" s="4"/>
      <c r="X20" s="4"/>
      <c r="Y20" s="4"/>
      <c r="Z20" s="4"/>
    </row>
    <row r="21" spans="1:26" ht="12.75" customHeight="1" x14ac:dyDescent="0.2">
      <c r="A21" s="12" t="str">
        <f>D!I15</f>
        <v>17/2019</v>
      </c>
      <c r="B21" s="10" t="str">
        <f>D!J15</f>
        <v>Mišković Saša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26</v>
      </c>
      <c r="P21" s="12"/>
      <c r="Q21" s="10"/>
      <c r="R21" s="11">
        <v>23</v>
      </c>
      <c r="S21" s="11"/>
      <c r="T21" s="13">
        <f t="shared" si="1"/>
        <v>49</v>
      </c>
      <c r="U21" s="13" t="str">
        <f t="shared" si="0"/>
        <v>E</v>
      </c>
      <c r="V21" s="4"/>
      <c r="W21" s="4"/>
      <c r="X21" s="4"/>
      <c r="Y21" s="4"/>
      <c r="Z21" s="4"/>
    </row>
    <row r="22" spans="1:26" ht="12.75" customHeight="1" x14ac:dyDescent="0.2">
      <c r="A22" s="12" t="str">
        <f>D!I16</f>
        <v>19/2019</v>
      </c>
      <c r="B22" s="10" t="str">
        <f>D!J16</f>
        <v>Lutovac Maksim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>
        <v>18</v>
      </c>
      <c r="P22" s="12"/>
      <c r="Q22" s="10"/>
      <c r="R22" s="11"/>
      <c r="S22" s="11">
        <v>11</v>
      </c>
      <c r="T22" s="13">
        <f t="shared" si="1"/>
        <v>29</v>
      </c>
      <c r="U22" s="13" t="str">
        <f t="shared" si="0"/>
        <v>F</v>
      </c>
      <c r="V22" s="4"/>
      <c r="W22" s="4"/>
      <c r="X22" s="4"/>
      <c r="Y22" s="4"/>
      <c r="Z22" s="4"/>
    </row>
    <row r="23" spans="1:26" ht="12.75" customHeight="1" x14ac:dyDescent="0.2">
      <c r="A23" s="12" t="str">
        <f>D!I17</f>
        <v>20/2019</v>
      </c>
      <c r="B23" s="10" t="str">
        <f>D!J17</f>
        <v>Lutovac Vuk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18</v>
      </c>
      <c r="P23" s="12"/>
      <c r="Q23" s="10"/>
      <c r="R23" s="11"/>
      <c r="S23" s="11"/>
      <c r="T23" s="13">
        <f t="shared" si="1"/>
        <v>18</v>
      </c>
      <c r="U23" s="13" t="str">
        <f t="shared" si="0"/>
        <v>F</v>
      </c>
      <c r="V23" s="4"/>
      <c r="W23" s="4"/>
      <c r="X23" s="4"/>
      <c r="Y23" s="4"/>
      <c r="Z23" s="4"/>
    </row>
    <row r="24" spans="1:26" ht="12.75" customHeight="1" x14ac:dyDescent="0.2">
      <c r="A24" s="12" t="str">
        <f>D!I18</f>
        <v>23/2019</v>
      </c>
      <c r="B24" s="10" t="str">
        <f>D!J18</f>
        <v>Vlahović Jakša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12">
        <v>31</v>
      </c>
      <c r="P24" s="12"/>
      <c r="Q24" s="10"/>
      <c r="R24" s="11">
        <v>14</v>
      </c>
      <c r="S24" s="11"/>
      <c r="T24" s="13">
        <f t="shared" si="1"/>
        <v>45</v>
      </c>
      <c r="U24" s="13" t="str">
        <f t="shared" si="0"/>
        <v>E</v>
      </c>
      <c r="V24" s="4"/>
      <c r="W24" s="4"/>
      <c r="X24" s="4"/>
      <c r="Y24" s="4"/>
      <c r="Z24" s="4"/>
    </row>
    <row r="25" spans="1:26" ht="12.75" customHeight="1" x14ac:dyDescent="0.2">
      <c r="A25" s="12" t="str">
        <f>D!I19</f>
        <v>24/2019</v>
      </c>
      <c r="B25" s="10" t="str">
        <f>D!J19</f>
        <v>Peruničić Marija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>
        <v>15</v>
      </c>
      <c r="P25" s="12"/>
      <c r="Q25" s="10"/>
      <c r="R25" s="11">
        <v>4</v>
      </c>
      <c r="S25" s="11">
        <v>6</v>
      </c>
      <c r="T25" s="13">
        <f t="shared" si="1"/>
        <v>21</v>
      </c>
      <c r="U25" s="13" t="str">
        <f t="shared" si="0"/>
        <v>F</v>
      </c>
      <c r="V25" s="4"/>
      <c r="W25" s="4"/>
      <c r="X25" s="4"/>
      <c r="Y25" s="4"/>
      <c r="Z25" s="4"/>
    </row>
    <row r="26" spans="1:26" ht="12.75" customHeight="1" x14ac:dyDescent="0.2">
      <c r="A26" s="12" t="str">
        <f>D!I20</f>
        <v>25/2019</v>
      </c>
      <c r="B26" s="10" t="str">
        <f>D!J20</f>
        <v>Komnenović David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35</v>
      </c>
      <c r="P26" s="12"/>
      <c r="Q26" s="10"/>
      <c r="R26" s="11">
        <v>44</v>
      </c>
      <c r="S26" s="11"/>
      <c r="T26" s="13">
        <f t="shared" si="1"/>
        <v>79</v>
      </c>
      <c r="U26" s="13" t="str">
        <f t="shared" si="0"/>
        <v>B</v>
      </c>
      <c r="V26" s="4"/>
      <c r="W26" s="4"/>
      <c r="X26" s="4"/>
      <c r="Y26" s="4"/>
      <c r="Z26" s="4"/>
    </row>
    <row r="27" spans="1:26" ht="12.75" customHeight="1" x14ac:dyDescent="0.2">
      <c r="A27" s="12" t="str">
        <f>D!I21</f>
        <v>27/2019</v>
      </c>
      <c r="B27" s="10" t="str">
        <f>D!J21</f>
        <v>Vućić Anđela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>
        <v>27</v>
      </c>
      <c r="P27" s="12"/>
      <c r="Q27" s="10"/>
      <c r="R27" s="11">
        <v>25</v>
      </c>
      <c r="S27" s="11"/>
      <c r="T27" s="13">
        <f t="shared" si="1"/>
        <v>52</v>
      </c>
      <c r="U27" s="13" t="str">
        <f t="shared" si="0"/>
        <v>E</v>
      </c>
      <c r="V27" s="4"/>
      <c r="W27" s="4"/>
      <c r="X27" s="4"/>
      <c r="Y27" s="4"/>
      <c r="Z27" s="4"/>
    </row>
    <row r="28" spans="1:26" ht="12.75" customHeight="1" x14ac:dyDescent="0.2">
      <c r="A28" s="12" t="str">
        <f>D!I22</f>
        <v>30/2019</v>
      </c>
      <c r="B28" s="10" t="str">
        <f>D!J22</f>
        <v>Jovanović Milutin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>
        <f t="shared" si="1"/>
        <v>0</v>
      </c>
      <c r="U28" s="13" t="str">
        <f t="shared" si="0"/>
        <v>F</v>
      </c>
      <c r="V28" s="4"/>
      <c r="W28" s="4"/>
      <c r="X28" s="4"/>
      <c r="Y28" s="4"/>
      <c r="Z28" s="4"/>
    </row>
    <row r="29" spans="1:26" ht="12.75" customHeight="1" x14ac:dyDescent="0.2">
      <c r="A29" s="12" t="str">
        <f>D!I23</f>
        <v>28/2018</v>
      </c>
      <c r="B29" s="10" t="str">
        <f>D!J23</f>
        <v>Todorović Nikola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14</v>
      </c>
      <c r="P29" s="12"/>
      <c r="Q29" s="10"/>
      <c r="R29" s="11">
        <v>16</v>
      </c>
      <c r="S29" s="11">
        <v>31</v>
      </c>
      <c r="T29" s="13">
        <f t="shared" si="1"/>
        <v>45</v>
      </c>
      <c r="U29" s="13" t="str">
        <f t="shared" si="0"/>
        <v>E</v>
      </c>
      <c r="V29" s="4"/>
      <c r="W29" s="4"/>
      <c r="X29" s="4"/>
      <c r="Y29" s="4"/>
      <c r="Z29" s="4"/>
    </row>
    <row r="30" spans="1:26" ht="12.75" customHeight="1" x14ac:dyDescent="0.2">
      <c r="A30" s="12" t="str">
        <f>D!I24</f>
        <v>4/2012</v>
      </c>
      <c r="B30" s="10" t="str">
        <f>D!J24</f>
        <v>Ranđić Nikola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>
        <v>9</v>
      </c>
      <c r="P30" s="12"/>
      <c r="Q30" s="10"/>
      <c r="R30" s="11"/>
      <c r="S30" s="11"/>
      <c r="T30" s="13">
        <f t="shared" si="1"/>
        <v>9</v>
      </c>
      <c r="U30" s="13" t="str">
        <f t="shared" si="0"/>
        <v>F</v>
      </c>
      <c r="V30" s="4"/>
      <c r="W30" s="4"/>
      <c r="X30" s="4"/>
      <c r="Y30" s="4"/>
      <c r="Z30" s="4"/>
    </row>
    <row r="31" spans="1:26" ht="12.75" customHeight="1" x14ac:dyDescent="0.2">
      <c r="A31" s="12"/>
      <c r="B31" s="10"/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2"/>
      <c r="B32" s="10"/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1"/>
      <c r="U32" s="11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6"/>
      <c r="E33" s="6"/>
      <c r="F33" s="6"/>
      <c r="G33" s="6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/>
      <c r="B34" s="4"/>
      <c r="C34" s="4"/>
      <c r="D34" s="6"/>
      <c r="E34" s="6"/>
      <c r="F34" s="6"/>
      <c r="G34" s="6"/>
      <c r="H34" s="6"/>
      <c r="I34" s="4"/>
      <c r="J34" s="4"/>
      <c r="K34" s="4"/>
      <c r="L34" s="4"/>
      <c r="M34" s="4"/>
      <c r="N34" s="4"/>
      <c r="O34" s="4"/>
      <c r="P34" s="16" t="s">
        <v>206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6"/>
      <c r="E35" s="6"/>
      <c r="F35" s="6"/>
      <c r="G35" s="6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workbookViewId="0"/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4" t="s">
        <v>207</v>
      </c>
      <c r="B1" s="67"/>
      <c r="C1" s="67"/>
      <c r="D1" s="67"/>
      <c r="E1" s="68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5" t="s">
        <v>219</v>
      </c>
      <c r="B2" s="67"/>
      <c r="C2" s="67"/>
      <c r="D2" s="67"/>
      <c r="E2" s="67"/>
      <c r="F2" s="6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6" t="s">
        <v>220</v>
      </c>
      <c r="B3" s="68"/>
      <c r="C3" s="87" t="s">
        <v>186</v>
      </c>
      <c r="D3" s="67"/>
      <c r="E3" s="67"/>
      <c r="F3" s="6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7" t="s">
        <v>221</v>
      </c>
      <c r="B4" s="67"/>
      <c r="C4" s="68"/>
      <c r="D4" s="87" t="s">
        <v>209</v>
      </c>
      <c r="E4" s="67"/>
      <c r="F4" s="6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8"/>
      <c r="B5" s="89"/>
      <c r="C5" s="89"/>
      <c r="D5" s="88"/>
      <c r="E5" s="89"/>
      <c r="F5" s="8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0" t="s">
        <v>188</v>
      </c>
      <c r="B6" s="91" t="s">
        <v>210</v>
      </c>
      <c r="C6" s="92"/>
      <c r="D6" s="81" t="s">
        <v>211</v>
      </c>
      <c r="E6" s="68"/>
      <c r="F6" s="82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3"/>
      <c r="B7" s="93"/>
      <c r="C7" s="94"/>
      <c r="D7" s="20" t="s">
        <v>213</v>
      </c>
      <c r="E7" s="21" t="s">
        <v>214</v>
      </c>
      <c r="F7" s="8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6.5" customHeight="1" x14ac:dyDescent="0.2">
      <c r="A8" s="22" t="str">
        <f>Dpredlog!A8</f>
        <v>1/2019</v>
      </c>
      <c r="B8" s="80" t="str">
        <f>Dpredlog!B8</f>
        <v>Sošić Slavko</v>
      </c>
      <c r="C8" s="68"/>
      <c r="D8" s="23">
        <f>SUM(Dpredlog!D8:Q8)</f>
        <v>24</v>
      </c>
      <c r="E8" s="40">
        <f>MAX(Dpredlog!R8:S8)</f>
        <v>42</v>
      </c>
      <c r="F8" s="25" t="str">
        <f>Dpredlog!U8</f>
        <v>C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1" t="str">
        <f>Dpredlog!A9</f>
        <v>2/2019</v>
      </c>
      <c r="B9" s="80" t="str">
        <f>Dpredlog!B9</f>
        <v>Slijepčević Adisa</v>
      </c>
      <c r="C9" s="68"/>
      <c r="D9" s="23">
        <f>SUM(Dpredlog!D9:Q9)</f>
        <v>14</v>
      </c>
      <c r="E9" s="40">
        <f>MAX(Dpredlog!R9:S9)</f>
        <v>12</v>
      </c>
      <c r="F9" s="25" t="str">
        <f>Dpredlog!U9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41" t="str">
        <f>Dpredlog!A10</f>
        <v>3/2019</v>
      </c>
      <c r="B10" s="80" t="str">
        <f>Dpredlog!B10</f>
        <v>Barović Ognjen</v>
      </c>
      <c r="C10" s="68"/>
      <c r="D10" s="23">
        <f>SUM(Dpredlog!D10:Q10)</f>
        <v>46</v>
      </c>
      <c r="E10" s="40">
        <f>MAX(Dpredlog!R10:S10)</f>
        <v>40</v>
      </c>
      <c r="F10" s="25" t="str">
        <f>Dpredlog!U10</f>
        <v>A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41" t="str">
        <f>Dpredlog!A11</f>
        <v>4/2019</v>
      </c>
      <c r="B11" s="80" t="str">
        <f>Dpredlog!B11</f>
        <v>Bakić Časlav</v>
      </c>
      <c r="C11" s="68"/>
      <c r="D11" s="23">
        <f>SUM(Dpredlog!D11:Q11)</f>
        <v>40</v>
      </c>
      <c r="E11" s="40">
        <f>MAX(Dpredlog!R11:S11)</f>
        <v>26</v>
      </c>
      <c r="F11" s="25" t="str">
        <f>Dpredlog!U11</f>
        <v>C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41" t="str">
        <f>Dpredlog!A12</f>
        <v>5/2019</v>
      </c>
      <c r="B12" s="80" t="str">
        <f>Dpredlog!B12</f>
        <v>Asanovski Aleksandar</v>
      </c>
      <c r="C12" s="68"/>
      <c r="D12" s="23">
        <f>SUM(Dpredlog!D12:Q12)</f>
        <v>40</v>
      </c>
      <c r="E12" s="40">
        <f>MAX(Dpredlog!R12:S12)</f>
        <v>32</v>
      </c>
      <c r="F12" s="25" t="str">
        <f>Dpredlog!U12</f>
        <v>C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1" t="str">
        <f>Dpredlog!A13</f>
        <v>6/2019</v>
      </c>
      <c r="B13" s="80" t="str">
        <f>Dpredlog!B13</f>
        <v>Brajković Matija</v>
      </c>
      <c r="C13" s="68"/>
      <c r="D13" s="23">
        <f>SUM(Dpredlog!D13:Q13)</f>
        <v>17</v>
      </c>
      <c r="E13" s="40">
        <f>MAX(Dpredlog!R13:S13)</f>
        <v>0</v>
      </c>
      <c r="F13" s="25" t="str">
        <f>Dpredlog!U13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1" t="str">
        <f>Dpredlog!A14</f>
        <v>7/2019</v>
      </c>
      <c r="B14" s="80" t="str">
        <f>Dpredlog!B14</f>
        <v>Velič Jovana</v>
      </c>
      <c r="C14" s="68"/>
      <c r="D14" s="23">
        <f>SUM(Dpredlog!D14:Q14)</f>
        <v>33</v>
      </c>
      <c r="E14" s="40">
        <f>MAX(Dpredlog!R14:S14)</f>
        <v>16</v>
      </c>
      <c r="F14" s="25" t="str">
        <f>Dpredlog!U14</f>
        <v>E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1" t="str">
        <f>Dpredlog!A15</f>
        <v>8/2019</v>
      </c>
      <c r="B15" s="80" t="str">
        <f>Dpredlog!B15</f>
        <v>Šubarić Ognjen</v>
      </c>
      <c r="C15" s="68"/>
      <c r="D15" s="23">
        <f>SUM(Dpredlog!D15:Q15)</f>
        <v>0</v>
      </c>
      <c r="E15" s="40">
        <f>MAX(Dpredlog!R15:S15)</f>
        <v>0</v>
      </c>
      <c r="F15" s="25" t="str">
        <f>Dpredlog!U15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1" t="str">
        <f>Dpredlog!A16</f>
        <v>9/2019</v>
      </c>
      <c r="B16" s="80" t="str">
        <f>Dpredlog!B16</f>
        <v>Raković Ljubica</v>
      </c>
      <c r="C16" s="68"/>
      <c r="D16" s="23">
        <f>SUM(Dpredlog!D16:Q16)</f>
        <v>22</v>
      </c>
      <c r="E16" s="40">
        <f>MAX(Dpredlog!R16:S16)</f>
        <v>8</v>
      </c>
      <c r="F16" s="25" t="str">
        <f>Dpredlog!U16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1" t="str">
        <f>Dpredlog!A17</f>
        <v>10/2019</v>
      </c>
      <c r="B17" s="80" t="str">
        <f>Dpredlog!B17</f>
        <v>Luković Aida</v>
      </c>
      <c r="C17" s="68"/>
      <c r="D17" s="23">
        <f>SUM(Dpredlog!D17:Q17)</f>
        <v>22</v>
      </c>
      <c r="E17" s="40">
        <f>MAX(Dpredlog!R17:S17)</f>
        <v>10</v>
      </c>
      <c r="F17" s="25" t="str">
        <f>Dpredlog!U17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1" t="str">
        <f>Dpredlog!A18</f>
        <v>13/2019</v>
      </c>
      <c r="B18" s="80" t="str">
        <f>Dpredlog!B18</f>
        <v>Bandović Katarina</v>
      </c>
      <c r="C18" s="68"/>
      <c r="D18" s="23">
        <f>SUM(Dpredlog!D18:Q18)</f>
        <v>30</v>
      </c>
      <c r="E18" s="40">
        <f>MAX(Dpredlog!R18:S18)</f>
        <v>16</v>
      </c>
      <c r="F18" s="25" t="str">
        <f>Dpredlog!U18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1" t="str">
        <f>Dpredlog!A19</f>
        <v>14/2019</v>
      </c>
      <c r="B19" s="80" t="str">
        <f>Dpredlog!B19</f>
        <v>Radonjić Filip</v>
      </c>
      <c r="C19" s="68"/>
      <c r="D19" s="23">
        <f>SUM(Dpredlog!D19:Q19)</f>
        <v>21</v>
      </c>
      <c r="E19" s="40">
        <f>MAX(Dpredlog!R19:S19)</f>
        <v>30</v>
      </c>
      <c r="F19" s="25" t="str">
        <f>Dpredlog!U19</f>
        <v>E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1" t="str">
        <f>Dpredlog!A20</f>
        <v>15/2019</v>
      </c>
      <c r="B20" s="80" t="str">
        <f>Dpredlog!B20</f>
        <v>Šuković Matija</v>
      </c>
      <c r="C20" s="68"/>
      <c r="D20" s="23">
        <f>SUM(Dpredlog!D20:Q20)</f>
        <v>42</v>
      </c>
      <c r="E20" s="40">
        <f>MAX(Dpredlog!R20:S20)</f>
        <v>45</v>
      </c>
      <c r="F20" s="25" t="str">
        <f>Dpredlog!U20</f>
        <v>A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1" t="str">
        <f>Dpredlog!A21</f>
        <v>17/2019</v>
      </c>
      <c r="B21" s="80" t="str">
        <f>Dpredlog!B21</f>
        <v>Mišković Saša</v>
      </c>
      <c r="C21" s="68"/>
      <c r="D21" s="23">
        <f>SUM(Dpredlog!D21:Q21)</f>
        <v>26</v>
      </c>
      <c r="E21" s="40">
        <f>MAX(Dpredlog!R21:S21)</f>
        <v>23</v>
      </c>
      <c r="F21" s="25" t="str">
        <f>Dpredlog!U21</f>
        <v>E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1" t="str">
        <f>Dpredlog!A22</f>
        <v>19/2019</v>
      </c>
      <c r="B22" s="80" t="str">
        <f>Dpredlog!B22</f>
        <v>Lutovac Maksim</v>
      </c>
      <c r="C22" s="68"/>
      <c r="D22" s="23">
        <f>SUM(Dpredlog!D22:Q22)</f>
        <v>18</v>
      </c>
      <c r="E22" s="40">
        <f>MAX(Dpredlog!R22:S22)</f>
        <v>11</v>
      </c>
      <c r="F22" s="25" t="str">
        <f>Dpredlog!U22</f>
        <v>F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1" t="str">
        <f>Dpredlog!A23</f>
        <v>20/2019</v>
      </c>
      <c r="B23" s="80" t="str">
        <f>Dpredlog!B23</f>
        <v>Lutovac Vuk</v>
      </c>
      <c r="C23" s="68"/>
      <c r="D23" s="23">
        <f>SUM(Dpredlog!D23:Q23)</f>
        <v>18</v>
      </c>
      <c r="E23" s="40">
        <f>MAX(Dpredlog!R23:S23)</f>
        <v>0</v>
      </c>
      <c r="F23" s="25" t="str">
        <f>Dpredlog!U23</f>
        <v>F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1" t="str">
        <f>Dpredlog!A24</f>
        <v>23/2019</v>
      </c>
      <c r="B24" s="80" t="str">
        <f>Dpredlog!B24</f>
        <v>Vlahović Jakša</v>
      </c>
      <c r="C24" s="68"/>
      <c r="D24" s="23">
        <f>SUM(Dpredlog!D24:Q24)</f>
        <v>31</v>
      </c>
      <c r="E24" s="40">
        <f>MAX(Dpredlog!R24:S24)</f>
        <v>14</v>
      </c>
      <c r="F24" s="25" t="str">
        <f>Dpredlog!U24</f>
        <v>E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1" t="str">
        <f>Dpredlog!A25</f>
        <v>24/2019</v>
      </c>
      <c r="B25" s="80" t="str">
        <f>Dpredlog!B25</f>
        <v>Peruničić Marija</v>
      </c>
      <c r="C25" s="68"/>
      <c r="D25" s="23">
        <f>SUM(Dpredlog!D25:Q25)</f>
        <v>15</v>
      </c>
      <c r="E25" s="40">
        <f>MAX(Dpredlog!R25:S25)</f>
        <v>6</v>
      </c>
      <c r="F25" s="25" t="str">
        <f>Dpredlog!U25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1" t="str">
        <f>Dpredlog!A26</f>
        <v>25/2019</v>
      </c>
      <c r="B26" s="80" t="str">
        <f>Dpredlog!B26</f>
        <v>Komnenović David</v>
      </c>
      <c r="C26" s="68"/>
      <c r="D26" s="23">
        <f>SUM(Dpredlog!D26:Q26)</f>
        <v>35</v>
      </c>
      <c r="E26" s="40">
        <f>MAX(Dpredlog!R26:S26)</f>
        <v>44</v>
      </c>
      <c r="F26" s="25" t="str">
        <f>Dpredlog!U26</f>
        <v>B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1" t="str">
        <f>Dpredlog!A27</f>
        <v>27/2019</v>
      </c>
      <c r="B27" s="80" t="str">
        <f>Dpredlog!B27</f>
        <v>Vućić Anđela</v>
      </c>
      <c r="C27" s="68"/>
      <c r="D27" s="23">
        <f>SUM(Dpredlog!D27:Q27)</f>
        <v>27</v>
      </c>
      <c r="E27" s="40">
        <f>MAX(Dpredlog!R27:S27)</f>
        <v>25</v>
      </c>
      <c r="F27" s="25" t="str">
        <f>Dpredlog!U27</f>
        <v>E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1" t="str">
        <f>Dpredlog!A28</f>
        <v>30/2019</v>
      </c>
      <c r="B28" s="80" t="str">
        <f>Dpredlog!B28</f>
        <v>Jovanović Milutin</v>
      </c>
      <c r="C28" s="68"/>
      <c r="D28" s="23">
        <f>SUM(Dpredlog!D28:Q28)</f>
        <v>0</v>
      </c>
      <c r="E28" s="40">
        <f>MAX(Dpredlog!R28:S28)</f>
        <v>0</v>
      </c>
      <c r="F28" s="25" t="str">
        <f>Dpredlog!U28</f>
        <v>F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1" t="str">
        <f>Dpredlog!A29</f>
        <v>28/2018</v>
      </c>
      <c r="B29" s="80" t="str">
        <f>Dpredlog!B29</f>
        <v>Todorović Nikola</v>
      </c>
      <c r="C29" s="68"/>
      <c r="D29" s="23">
        <f>SUM(Dpredlog!D29:Q29)</f>
        <v>14</v>
      </c>
      <c r="E29" s="40">
        <f>MAX(Dpredlog!R29:S29)</f>
        <v>31</v>
      </c>
      <c r="F29" s="25" t="str">
        <f>Dpredlog!U29</f>
        <v>E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1" t="str">
        <f>Dpredlog!A30</f>
        <v>4/2012</v>
      </c>
      <c r="B30" s="80" t="str">
        <f>Dpredlog!B30</f>
        <v>Ranđić Nikola</v>
      </c>
      <c r="C30" s="68"/>
      <c r="D30" s="23">
        <f>SUM(Dpredlog!D30:Q30)</f>
        <v>9</v>
      </c>
      <c r="E30" s="40">
        <f>MAX(Dpredlog!R30:S30)</f>
        <v>0</v>
      </c>
      <c r="F30" s="25" t="str">
        <f>Dpredlog!U30</f>
        <v>F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1"/>
      <c r="B31" s="80"/>
      <c r="C31" s="68"/>
      <c r="D31" s="23"/>
      <c r="E31" s="40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12"/>
      <c r="B32" s="80"/>
      <c r="C32" s="68"/>
      <c r="D32" s="28"/>
      <c r="E32" s="28"/>
      <c r="F32" s="11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 t="s">
        <v>215</v>
      </c>
      <c r="B34" s="29"/>
      <c r="C34" s="29"/>
      <c r="D34" s="16" t="s">
        <v>216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7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6:C26"/>
    <mergeCell ref="B27:C27"/>
    <mergeCell ref="B28:C28"/>
    <mergeCell ref="B29:C29"/>
    <mergeCell ref="B30:C30"/>
    <mergeCell ref="B31:C31"/>
    <mergeCell ref="B32:C32"/>
    <mergeCell ref="B19:C19"/>
    <mergeCell ref="B20:C20"/>
    <mergeCell ref="B21:C21"/>
    <mergeCell ref="B22:C22"/>
    <mergeCell ref="B23:C23"/>
    <mergeCell ref="B24:C24"/>
    <mergeCell ref="B25:C25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topLeftCell="A8" workbookViewId="0"/>
  </sheetViews>
  <sheetFormatPr defaultColWidth="14.42578125" defaultRowHeight="15" customHeight="1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" customWidth="1"/>
  </cols>
  <sheetData>
    <row r="1" spans="1:26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.75" customHeight="1" x14ac:dyDescent="0.2">
      <c r="A2" s="117" t="s">
        <v>222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4"/>
      <c r="U2" s="4"/>
      <c r="V2" s="4"/>
      <c r="W2" s="4"/>
      <c r="X2" s="4"/>
      <c r="Y2" s="4"/>
      <c r="Z2" s="4"/>
    </row>
    <row r="3" spans="1:26" ht="22.5" customHeight="1" x14ac:dyDescent="0.2">
      <c r="A3" s="117" t="s">
        <v>223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4"/>
      <c r="U3" s="4"/>
      <c r="V3" s="4"/>
      <c r="W3" s="4"/>
      <c r="X3" s="4"/>
      <c r="Y3" s="4"/>
      <c r="Z3" s="4"/>
    </row>
    <row r="4" spans="1:26" ht="22.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 x14ac:dyDescent="0.2">
      <c r="A6" s="118" t="s">
        <v>224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4"/>
      <c r="U6" s="4"/>
      <c r="V6" s="4"/>
      <c r="W6" s="4"/>
      <c r="X6" s="4"/>
      <c r="Y6" s="4"/>
      <c r="Z6" s="4"/>
    </row>
    <row r="7" spans="1:26" ht="18.75" customHeight="1" x14ac:dyDescent="0.2">
      <c r="A7" s="118" t="str">
        <f>CONCATENATE("Semestar: III(treći), akademska ",MY!Q2," godina")</f>
        <v>Semestar: III(treći), akademska 2020/21 godina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4"/>
      <c r="U7" s="4"/>
      <c r="V7" s="4"/>
      <c r="W7" s="4"/>
      <c r="X7" s="4"/>
      <c r="Y7" s="4"/>
      <c r="Z7" s="4"/>
    </row>
    <row r="8" spans="1:26" ht="18.75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35">
      <c r="A10" s="119" t="s">
        <v>225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113" t="s">
        <v>226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113" t="str">
        <f>CONCATENATE("po završetku ljetnjeg semestra akademske ",MY!Q2," godine")</f>
        <v>po završetku ljetnjeg semestra akademske 2020/21 godine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.75" customHeight="1" x14ac:dyDescent="0.25">
      <c r="A15" s="98" t="s">
        <v>227</v>
      </c>
      <c r="B15" s="101" t="s">
        <v>228</v>
      </c>
      <c r="C15" s="104" t="s">
        <v>229</v>
      </c>
      <c r="D15" s="107" t="s">
        <v>230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9"/>
      <c r="P15" s="107" t="s">
        <v>231</v>
      </c>
      <c r="Q15" s="108"/>
      <c r="R15" s="108"/>
      <c r="S15" s="110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99"/>
      <c r="B16" s="102"/>
      <c r="C16" s="105"/>
      <c r="D16" s="111" t="s">
        <v>232</v>
      </c>
      <c r="E16" s="68"/>
      <c r="F16" s="112" t="s">
        <v>233</v>
      </c>
      <c r="G16" s="68"/>
      <c r="H16" s="112" t="s">
        <v>234</v>
      </c>
      <c r="I16" s="68"/>
      <c r="J16" s="112" t="s">
        <v>235</v>
      </c>
      <c r="K16" s="68"/>
      <c r="L16" s="112" t="s">
        <v>236</v>
      </c>
      <c r="M16" s="68"/>
      <c r="N16" s="112" t="s">
        <v>237</v>
      </c>
      <c r="O16" s="114"/>
      <c r="P16" s="115" t="s">
        <v>238</v>
      </c>
      <c r="Q16" s="114"/>
      <c r="R16" s="115" t="s">
        <v>239</v>
      </c>
      <c r="S16" s="116"/>
      <c r="T16" s="4"/>
      <c r="U16" s="4"/>
      <c r="V16" s="4"/>
      <c r="W16" s="4"/>
      <c r="X16" s="4"/>
      <c r="Y16" s="4"/>
      <c r="Z16" s="4"/>
    </row>
    <row r="17" spans="1:26" ht="23.25" customHeight="1" x14ac:dyDescent="0.25">
      <c r="A17" s="100"/>
      <c r="B17" s="103"/>
      <c r="C17" s="106"/>
      <c r="D17" s="45" t="s">
        <v>227</v>
      </c>
      <c r="E17" s="45" t="s">
        <v>240</v>
      </c>
      <c r="F17" s="45" t="s">
        <v>227</v>
      </c>
      <c r="G17" s="45" t="s">
        <v>240</v>
      </c>
      <c r="H17" s="45" t="s">
        <v>227</v>
      </c>
      <c r="I17" s="45" t="s">
        <v>240</v>
      </c>
      <c r="J17" s="45" t="s">
        <v>227</v>
      </c>
      <c r="K17" s="45" t="s">
        <v>240</v>
      </c>
      <c r="L17" s="45" t="s">
        <v>227</v>
      </c>
      <c r="M17" s="45" t="s">
        <v>240</v>
      </c>
      <c r="N17" s="45" t="s">
        <v>227</v>
      </c>
      <c r="O17" s="46" t="s">
        <v>240</v>
      </c>
      <c r="P17" s="45" t="s">
        <v>227</v>
      </c>
      <c r="Q17" s="46" t="s">
        <v>240</v>
      </c>
      <c r="R17" s="45" t="s">
        <v>227</v>
      </c>
      <c r="S17" s="47" t="s">
        <v>240</v>
      </c>
      <c r="T17" s="4"/>
      <c r="U17" s="4"/>
      <c r="V17" s="4"/>
      <c r="W17" s="4"/>
      <c r="X17" s="4"/>
      <c r="Y17" s="4"/>
      <c r="Z17" s="4"/>
    </row>
    <row r="18" spans="1:26" ht="15" customHeight="1" x14ac:dyDescent="0.25">
      <c r="A18" s="48">
        <v>1</v>
      </c>
      <c r="B18" s="49" t="s">
        <v>241</v>
      </c>
      <c r="C18" s="50">
        <f>COUNTIF(Apredlog!T8:T15,"&gt;0")</f>
        <v>3</v>
      </c>
      <c r="D18" s="51">
        <f>COUNTIF(Apredlog!$U8:$U15,"A")</f>
        <v>0</v>
      </c>
      <c r="E18" s="51">
        <f t="shared" ref="E18:E21" si="0">IF($C18=0,0,D18*100/$C18)</f>
        <v>0</v>
      </c>
      <c r="F18" s="51">
        <f>COUNTIF(Apredlog!$U8:$U15,"B")</f>
        <v>0</v>
      </c>
      <c r="G18" s="51">
        <f t="shared" ref="G18:G21" si="1">IF($C18=0,0,F18*100/$C18)</f>
        <v>0</v>
      </c>
      <c r="H18" s="51">
        <f>COUNTIF(Apredlog!$U8:$U15,"C")</f>
        <v>0</v>
      </c>
      <c r="I18" s="51">
        <f t="shared" ref="I18:I21" si="2">IF($C18=0,0,H18*100/$C18)</f>
        <v>0</v>
      </c>
      <c r="J18" s="51">
        <f>COUNTIF(Apredlog!$U8:$U15,"D")</f>
        <v>0</v>
      </c>
      <c r="K18" s="51">
        <f t="shared" ref="K18:K21" si="3">IF($C18=0,0,J18*100/$C18)</f>
        <v>0</v>
      </c>
      <c r="L18" s="51">
        <f>COUNTIF(Apredlog!$U8:$U15,"E")</f>
        <v>3</v>
      </c>
      <c r="M18" s="51">
        <f t="shared" ref="M18:M21" si="4">IF($C18=0,0,L18*100/$C18)</f>
        <v>100</v>
      </c>
      <c r="N18" s="51">
        <f t="shared" ref="N18:N21" si="5">C18-P18</f>
        <v>0</v>
      </c>
      <c r="O18" s="52">
        <f t="shared" ref="O18:O21" si="6">IF($C18=0,0,N18*100/$C18)</f>
        <v>0</v>
      </c>
      <c r="P18" s="51">
        <f t="shared" ref="P18:P21" si="7">SUM(D18,F18,H18,J18,L18)</f>
        <v>3</v>
      </c>
      <c r="Q18" s="52">
        <f t="shared" ref="Q18:Q21" si="8">IF(C18=0,0,P18*100/($P18+$R18))</f>
        <v>100</v>
      </c>
      <c r="R18" s="51">
        <f t="shared" ref="R18:R21" si="9">N18</f>
        <v>0</v>
      </c>
      <c r="S18" s="53">
        <f t="shared" ref="S18:S21" si="10">IF(C18=0,0,R18*100/($P18+$R18))</f>
        <v>0</v>
      </c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48">
        <v>2</v>
      </c>
      <c r="B19" s="49" t="s">
        <v>242</v>
      </c>
      <c r="C19" s="50">
        <f>COUNTIF(Bpredlog!T8:T41,"&gt;0")</f>
        <v>16</v>
      </c>
      <c r="D19" s="51">
        <f>COUNTIF(Bpredlog!$U8:$U40,"A")</f>
        <v>0</v>
      </c>
      <c r="E19" s="51">
        <f t="shared" si="0"/>
        <v>0</v>
      </c>
      <c r="F19" s="51">
        <f>COUNTIF(Bpredlog!$U8:$U40,"B")</f>
        <v>1</v>
      </c>
      <c r="G19" s="51">
        <f t="shared" si="1"/>
        <v>6.25</v>
      </c>
      <c r="H19" s="51">
        <f>COUNTIF(Bpredlog!$U8:$U40,"C")</f>
        <v>2</v>
      </c>
      <c r="I19" s="51">
        <f t="shared" si="2"/>
        <v>12.5</v>
      </c>
      <c r="J19" s="51">
        <f>COUNTIF(Bpredlog!$U8:$U40,"D")</f>
        <v>0</v>
      </c>
      <c r="K19" s="51">
        <f t="shared" si="3"/>
        <v>0</v>
      </c>
      <c r="L19" s="51">
        <f>COUNTIF(Bpredlog!$U8:$U40,"E")</f>
        <v>10</v>
      </c>
      <c r="M19" s="51">
        <f t="shared" si="4"/>
        <v>62.5</v>
      </c>
      <c r="N19" s="51">
        <f t="shared" si="5"/>
        <v>3</v>
      </c>
      <c r="O19" s="54">
        <f t="shared" si="6"/>
        <v>18.75</v>
      </c>
      <c r="P19" s="51">
        <f t="shared" si="7"/>
        <v>13</v>
      </c>
      <c r="Q19" s="54">
        <f t="shared" si="8"/>
        <v>81.25</v>
      </c>
      <c r="R19" s="51">
        <f t="shared" si="9"/>
        <v>3</v>
      </c>
      <c r="S19" s="53">
        <f t="shared" si="10"/>
        <v>18.75</v>
      </c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48">
        <v>3</v>
      </c>
      <c r="B20" s="49" t="s">
        <v>243</v>
      </c>
      <c r="C20" s="50">
        <f>COUNTIF(Cpredlog!T8:T39,"&gt;0")</f>
        <v>27</v>
      </c>
      <c r="D20" s="51">
        <f>COUNTIF(Cpredlog!$U8:$U39,"A")</f>
        <v>2</v>
      </c>
      <c r="E20" s="51">
        <f t="shared" si="0"/>
        <v>7.4074074074074074</v>
      </c>
      <c r="F20" s="51">
        <f>COUNTIF(Cpredlog!$U8:$U39,"B")</f>
        <v>3</v>
      </c>
      <c r="G20" s="51">
        <f t="shared" si="1"/>
        <v>11.111111111111111</v>
      </c>
      <c r="H20" s="51">
        <f>COUNTIF(Cpredlog!$U8:$U39,"C")</f>
        <v>7</v>
      </c>
      <c r="I20" s="51">
        <f t="shared" si="2"/>
        <v>25.925925925925927</v>
      </c>
      <c r="J20" s="51">
        <f>COUNTIF(Cpredlog!$U8:$U39,"D")</f>
        <v>8</v>
      </c>
      <c r="K20" s="51">
        <f t="shared" si="3"/>
        <v>29.62962962962963</v>
      </c>
      <c r="L20" s="51">
        <f>COUNTIF(Cpredlog!$U8:$U39,"E")</f>
        <v>4</v>
      </c>
      <c r="M20" s="51">
        <f t="shared" si="4"/>
        <v>14.814814814814815</v>
      </c>
      <c r="N20" s="51">
        <f t="shared" si="5"/>
        <v>3</v>
      </c>
      <c r="O20" s="54">
        <f t="shared" si="6"/>
        <v>11.111111111111111</v>
      </c>
      <c r="P20" s="51">
        <f t="shared" si="7"/>
        <v>24</v>
      </c>
      <c r="Q20" s="54">
        <f t="shared" si="8"/>
        <v>88.888888888888886</v>
      </c>
      <c r="R20" s="51">
        <f t="shared" si="9"/>
        <v>3</v>
      </c>
      <c r="S20" s="53">
        <f t="shared" si="10"/>
        <v>11.111111111111111</v>
      </c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8">
        <v>4</v>
      </c>
      <c r="B21" s="49" t="s">
        <v>244</v>
      </c>
      <c r="C21" s="50">
        <f>COUNTIF(Dpredlog!T8:T32,"&gt;0")</f>
        <v>21</v>
      </c>
      <c r="D21" s="51">
        <f>COUNTIF(Dpredlog!$U8:$U32,"A")</f>
        <v>2</v>
      </c>
      <c r="E21" s="51">
        <f t="shared" si="0"/>
        <v>9.5238095238095237</v>
      </c>
      <c r="F21" s="51">
        <f>COUNTIF(Dpredlog!$U8:$U32,"B")</f>
        <v>1</v>
      </c>
      <c r="G21" s="51">
        <f t="shared" si="1"/>
        <v>4.7619047619047619</v>
      </c>
      <c r="H21" s="51">
        <f>COUNTIF(Dpredlog!$U8:$U32,"C")</f>
        <v>3</v>
      </c>
      <c r="I21" s="51">
        <f t="shared" si="2"/>
        <v>14.285714285714286</v>
      </c>
      <c r="J21" s="51">
        <f>COUNTIF(Dpredlog!$U8:$U32,"D")</f>
        <v>0</v>
      </c>
      <c r="K21" s="51">
        <f t="shared" si="3"/>
        <v>0</v>
      </c>
      <c r="L21" s="51">
        <f>COUNTIF(Dpredlog!$U8:$U32,"E")</f>
        <v>7</v>
      </c>
      <c r="M21" s="51">
        <f t="shared" si="4"/>
        <v>33.333333333333336</v>
      </c>
      <c r="N21" s="51">
        <f t="shared" si="5"/>
        <v>8</v>
      </c>
      <c r="O21" s="55">
        <f t="shared" si="6"/>
        <v>38.095238095238095</v>
      </c>
      <c r="P21" s="51">
        <f t="shared" si="7"/>
        <v>13</v>
      </c>
      <c r="Q21" s="54">
        <f t="shared" si="8"/>
        <v>61.904761904761905</v>
      </c>
      <c r="R21" s="51">
        <f t="shared" si="9"/>
        <v>8</v>
      </c>
      <c r="S21" s="53">
        <f t="shared" si="10"/>
        <v>38.095238095238095</v>
      </c>
      <c r="T21" s="4"/>
      <c r="U21" s="4"/>
      <c r="V21" s="4"/>
      <c r="W21" s="4"/>
      <c r="X21" s="4"/>
      <c r="Y21" s="4"/>
      <c r="Z21" s="4"/>
    </row>
    <row r="22" spans="1:26" ht="16.5" customHeight="1" x14ac:dyDescent="0.25">
      <c r="A22" s="56">
        <v>5</v>
      </c>
      <c r="B22" s="57"/>
      <c r="C22" s="4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58"/>
      <c r="P22" s="45"/>
      <c r="Q22" s="58"/>
      <c r="R22" s="45"/>
      <c r="S22" s="47"/>
      <c r="T22" s="4"/>
      <c r="U22" s="4"/>
      <c r="V22" s="4"/>
      <c r="W22" s="4"/>
      <c r="X22" s="4"/>
      <c r="Y22" s="4"/>
      <c r="Z22" s="4"/>
    </row>
    <row r="23" spans="1:26" ht="16.5" customHeight="1" x14ac:dyDescent="0.25">
      <c r="A23" s="59"/>
      <c r="B23" s="60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95" t="s">
        <v>245</v>
      </c>
      <c r="E24" s="96"/>
      <c r="F24" s="96"/>
      <c r="G24" s="96"/>
      <c r="H24" s="96"/>
      <c r="I24" s="96"/>
      <c r="J24" s="4"/>
      <c r="K24" s="4"/>
      <c r="L24" s="4"/>
      <c r="M24" s="4"/>
      <c r="N24" s="95" t="s">
        <v>246</v>
      </c>
      <c r="O24" s="96"/>
      <c r="P24" s="96"/>
      <c r="Q24" s="96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95" t="str">
        <f>CONCATENATE("Podgorica,   jan. 20",RIGHT(MY!Q2,2),". god.")</f>
        <v>Podgorica,   jan. 2021. god.</v>
      </c>
      <c r="B25" s="96"/>
      <c r="C25" s="4"/>
      <c r="D25" s="95"/>
      <c r="E25" s="96"/>
      <c r="F25" s="96"/>
      <c r="G25" s="96"/>
      <c r="H25" s="96"/>
      <c r="I25" s="96"/>
      <c r="J25" s="4"/>
      <c r="K25" s="4"/>
      <c r="L25" s="4"/>
      <c r="M25" s="4"/>
      <c r="N25" s="95"/>
      <c r="O25" s="96"/>
      <c r="P25" s="96"/>
      <c r="Q25" s="96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2">
      <c r="A26" s="4"/>
      <c r="B26" s="4"/>
      <c r="C26" s="4"/>
      <c r="D26" s="113" t="s">
        <v>247</v>
      </c>
      <c r="E26" s="96"/>
      <c r="F26" s="96"/>
      <c r="G26" s="96"/>
      <c r="H26" s="96"/>
      <c r="I26" s="96"/>
      <c r="J26" s="96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">
      <c r="A27" s="4"/>
      <c r="B27" s="4"/>
      <c r="C27" s="4"/>
      <c r="D27" s="113" t="s">
        <v>248</v>
      </c>
      <c r="E27" s="96"/>
      <c r="F27" s="96"/>
      <c r="G27" s="96"/>
      <c r="H27" s="96"/>
      <c r="I27" s="96"/>
      <c r="J27" s="96"/>
      <c r="K27" s="4"/>
      <c r="L27" s="4"/>
      <c r="M27" s="97" t="s">
        <v>249</v>
      </c>
      <c r="N27" s="96"/>
      <c r="O27" s="96"/>
      <c r="P27" s="96"/>
      <c r="Q27" s="96"/>
      <c r="R27" s="96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A2:S2"/>
    <mergeCell ref="A3:S3"/>
    <mergeCell ref="A6:S6"/>
    <mergeCell ref="A7:S7"/>
    <mergeCell ref="A10:S10"/>
    <mergeCell ref="A11:S11"/>
    <mergeCell ref="A12:S12"/>
    <mergeCell ref="H16:I16"/>
    <mergeCell ref="J16:K16"/>
    <mergeCell ref="D24:I24"/>
    <mergeCell ref="N16:O16"/>
    <mergeCell ref="P16:Q16"/>
    <mergeCell ref="R16:S16"/>
    <mergeCell ref="N24:Q24"/>
    <mergeCell ref="N25:Q25"/>
    <mergeCell ref="M27:R27"/>
    <mergeCell ref="A15:A17"/>
    <mergeCell ref="B15:B17"/>
    <mergeCell ref="C15:C17"/>
    <mergeCell ref="D15:O15"/>
    <mergeCell ref="P15:S15"/>
    <mergeCell ref="D16:E16"/>
    <mergeCell ref="F16:G16"/>
    <mergeCell ref="A25:B25"/>
    <mergeCell ref="D25:I25"/>
    <mergeCell ref="D26:J26"/>
    <mergeCell ref="D27:J27"/>
    <mergeCell ref="L16:M16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workbookViewId="0"/>
  </sheetViews>
  <sheetFormatPr defaultColWidth="14.42578125" defaultRowHeight="15" customHeight="1" x14ac:dyDescent="0.2"/>
  <cols>
    <col min="1" max="1" width="7.7109375" customWidth="1"/>
    <col min="2" max="2" width="19.7109375" customWidth="1"/>
    <col min="3" max="3" width="2" customWidth="1"/>
    <col min="4" max="4" width="3.28515625" customWidth="1"/>
    <col min="5" max="5" width="7.5703125" customWidth="1"/>
    <col min="6" max="6" width="19.7109375" customWidth="1"/>
    <col min="7" max="7" width="3" customWidth="1"/>
    <col min="8" max="8" width="3.7109375" customWidth="1"/>
    <col min="9" max="9" width="7.5703125" customWidth="1"/>
    <col min="10" max="10" width="19.7109375" customWidth="1"/>
    <col min="11" max="12" width="3" customWidth="1"/>
    <col min="13" max="13" width="7.5703125" customWidth="1"/>
    <col min="14" max="14" width="19.7109375" customWidth="1"/>
    <col min="15" max="15" width="2.5703125" customWidth="1"/>
    <col min="16" max="20" width="9.140625" customWidth="1"/>
    <col min="21" max="26" width="8" customWidth="1"/>
  </cols>
  <sheetData>
    <row r="1" spans="1:26" ht="12.75" customHeight="1" x14ac:dyDescent="0.2">
      <c r="A1" s="120" t="s">
        <v>250</v>
      </c>
      <c r="B1" s="121"/>
      <c r="C1" s="122"/>
      <c r="D1" s="4"/>
      <c r="E1" s="120" t="s">
        <v>250</v>
      </c>
      <c r="F1" s="121"/>
      <c r="G1" s="122"/>
      <c r="H1" s="4"/>
      <c r="I1" s="120" t="s">
        <v>250</v>
      </c>
      <c r="J1" s="121"/>
      <c r="K1" s="122"/>
      <c r="L1" s="4"/>
      <c r="M1" s="120" t="s">
        <v>251</v>
      </c>
      <c r="N1" s="121"/>
      <c r="O1" s="122"/>
      <c r="P1" s="4"/>
      <c r="Q1" s="61" t="s">
        <v>252</v>
      </c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4"/>
      <c r="B2" s="4" t="str">
        <f>CONCATENATE("smjer: A ; sk. ",Q2)</f>
        <v>smjer: A ; sk. 2020/21</v>
      </c>
      <c r="C2" s="4"/>
      <c r="D2" s="4"/>
      <c r="E2" s="4"/>
      <c r="F2" s="4" t="str">
        <f>CONCATENATE("smjer: B ; sk. ",Q2)</f>
        <v>smjer: B ; sk. 2020/21</v>
      </c>
      <c r="G2" s="4"/>
      <c r="H2" s="4"/>
      <c r="I2" s="4"/>
      <c r="J2" s="4" t="str">
        <f>CONCATENATE("smjer: C ; sk. ",Q2)</f>
        <v>smjer: C ; sk. 2020/21</v>
      </c>
      <c r="K2" s="4"/>
      <c r="L2" s="4"/>
      <c r="M2" s="4"/>
      <c r="N2" s="4" t="str">
        <f>CONCATENATE("smjer: D ; sk. ",Q2)</f>
        <v>smjer: D ; sk. 2020/21</v>
      </c>
      <c r="O2" s="4"/>
      <c r="P2" s="4"/>
      <c r="Q2" s="4" t="s">
        <v>253</v>
      </c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14" t="str">
        <f>Apredlog!A8</f>
        <v>12/2019</v>
      </c>
      <c r="B3" s="10" t="str">
        <f>Apredlog!B8</f>
        <v>Pejović Lazar</v>
      </c>
      <c r="C3" s="10" t="str">
        <f>Apredlog!U8</f>
        <v>E</v>
      </c>
      <c r="D3" s="4"/>
      <c r="E3" s="14" t="str">
        <f>Bpredlog!A8</f>
        <v>40/2020</v>
      </c>
      <c r="F3" s="10" t="str">
        <f>Bpredlog!B8</f>
        <v>Molla Nadžije</v>
      </c>
      <c r="G3" s="10" t="str">
        <f>Bpredlog!U8</f>
        <v>C</v>
      </c>
      <c r="H3" s="4"/>
      <c r="I3" s="14" t="str">
        <f>Cpredlog!A8</f>
        <v>1/2019</v>
      </c>
      <c r="J3" s="14" t="str">
        <f>Cpredlog!B8</f>
        <v>Gerenčić Dimitrije</v>
      </c>
      <c r="K3" s="10" t="str">
        <f>Cpredlog!U8</f>
        <v>D</v>
      </c>
      <c r="L3" s="4"/>
      <c r="M3" s="10" t="str">
        <f>Dpredlog!A8</f>
        <v>1/2019</v>
      </c>
      <c r="N3" s="10" t="str">
        <f>Dpredlog!B8</f>
        <v>Sošić Slavko</v>
      </c>
      <c r="O3" s="10" t="str">
        <f>Dpredlog!U8</f>
        <v>C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14" t="str">
        <f>Apredlog!A9</f>
        <v>13/2019</v>
      </c>
      <c r="B4" s="10" t="str">
        <f>Apredlog!B9</f>
        <v>Gogić Marko</v>
      </c>
      <c r="C4" s="10" t="str">
        <f>Apredlog!U9</f>
        <v>E</v>
      </c>
      <c r="D4" s="4"/>
      <c r="E4" s="14" t="str">
        <f>Bpredlog!A9</f>
        <v>1/2019</v>
      </c>
      <c r="F4" s="10" t="str">
        <f>Bpredlog!B9</f>
        <v>Bojanić Matija</v>
      </c>
      <c r="G4" s="10" t="str">
        <f>Bpredlog!U9</f>
        <v>E</v>
      </c>
      <c r="H4" s="4"/>
      <c r="I4" s="14" t="str">
        <f>Cpredlog!A9</f>
        <v>2/2019</v>
      </c>
      <c r="J4" s="14" t="str">
        <f>Cpredlog!B9</f>
        <v>Radoman Miloš</v>
      </c>
      <c r="K4" s="10" t="str">
        <f>Cpredlog!U9</f>
        <v>D</v>
      </c>
      <c r="L4" s="4"/>
      <c r="M4" s="10" t="str">
        <f>Dpredlog!A9</f>
        <v>2/2019</v>
      </c>
      <c r="N4" s="10" t="str">
        <f>Dpredlog!B9</f>
        <v>Slijepčević Adisa</v>
      </c>
      <c r="O4" s="10" t="str">
        <f>Dpredlog!U9</f>
        <v>F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14" t="str">
        <f>Apredlog!A10</f>
        <v>15/2019</v>
      </c>
      <c r="B5" s="10" t="str">
        <f>Apredlog!B10</f>
        <v>Ćeman Nermina</v>
      </c>
      <c r="C5" s="10" t="str">
        <f>Apredlog!U10</f>
        <v>E</v>
      </c>
      <c r="D5" s="4"/>
      <c r="E5" s="14" t="str">
        <f>Bpredlog!A10</f>
        <v>2/2019</v>
      </c>
      <c r="F5" s="10" t="str">
        <f>Bpredlog!B10</f>
        <v>Cvijović Tijana</v>
      </c>
      <c r="G5" s="10" t="str">
        <f>Bpredlog!U10</f>
        <v>E</v>
      </c>
      <c r="H5" s="4"/>
      <c r="I5" s="14" t="str">
        <f>Cpredlog!A10</f>
        <v>3/2019</v>
      </c>
      <c r="J5" s="14" t="str">
        <f>Cpredlog!B10</f>
        <v>Radulović Marina</v>
      </c>
      <c r="K5" s="10" t="str">
        <f>Cpredlog!U10</f>
        <v>C</v>
      </c>
      <c r="L5" s="4"/>
      <c r="M5" s="10" t="str">
        <f>Dpredlog!A10</f>
        <v>3/2019</v>
      </c>
      <c r="N5" s="10" t="str">
        <f>Dpredlog!B10</f>
        <v>Barović Ognjen</v>
      </c>
      <c r="O5" s="10" t="str">
        <f>Dpredlog!U10</f>
        <v>A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14" t="str">
        <f>Apredlog!A11</f>
        <v>9/2018</v>
      </c>
      <c r="B6" s="10" t="str">
        <f>Apredlog!B11</f>
        <v>Radović Vuk</v>
      </c>
      <c r="C6" s="10" t="str">
        <f>Apredlog!U11</f>
        <v>F</v>
      </c>
      <c r="D6" s="4"/>
      <c r="E6" s="14" t="str">
        <f>Bpredlog!A11</f>
        <v>3/2019</v>
      </c>
      <c r="F6" s="10" t="str">
        <f>Bpredlog!B11</f>
        <v>Krnić Emina</v>
      </c>
      <c r="G6" s="10" t="str">
        <f>Bpredlog!U11</f>
        <v>E</v>
      </c>
      <c r="H6" s="4"/>
      <c r="I6" s="14" t="str">
        <f>Cpredlog!A11</f>
        <v>4/2019</v>
      </c>
      <c r="J6" s="14" t="str">
        <f>Cpredlog!B11</f>
        <v>Zečević Nikola</v>
      </c>
      <c r="K6" s="10" t="str">
        <f>Cpredlog!U11</f>
        <v>F</v>
      </c>
      <c r="L6" s="4"/>
      <c r="M6" s="10" t="str">
        <f>Dpredlog!A11</f>
        <v>4/2019</v>
      </c>
      <c r="N6" s="10" t="str">
        <f>Dpredlog!B11</f>
        <v>Bakić Časlav</v>
      </c>
      <c r="O6" s="10" t="str">
        <f>Dpredlog!U11</f>
        <v>C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14">
        <f>Apredlog!A12</f>
        <v>0</v>
      </c>
      <c r="B7" s="10" t="str">
        <f>Apredlog!B12</f>
        <v xml:space="preserve"> </v>
      </c>
      <c r="C7" s="10">
        <f>Apredlog!U12</f>
        <v>0</v>
      </c>
      <c r="D7" s="4"/>
      <c r="E7" s="14" t="str">
        <f>Bpredlog!A12</f>
        <v>5/2019</v>
      </c>
      <c r="F7" s="10" t="str">
        <f>Bpredlog!B12</f>
        <v>Obradović Ivana</v>
      </c>
      <c r="G7" s="10" t="str">
        <f>Bpredlog!U12</f>
        <v>E</v>
      </c>
      <c r="H7" s="4"/>
      <c r="I7" s="14" t="str">
        <f>Cpredlog!A12</f>
        <v>5/2019</v>
      </c>
      <c r="J7" s="14" t="str">
        <f>Cpredlog!B12</f>
        <v>Savić Uroš</v>
      </c>
      <c r="K7" s="10" t="str">
        <f>Cpredlog!U12</f>
        <v>C</v>
      </c>
      <c r="L7" s="4"/>
      <c r="M7" s="10" t="str">
        <f>Dpredlog!A12</f>
        <v>5/2019</v>
      </c>
      <c r="N7" s="10" t="str">
        <f>Dpredlog!B12</f>
        <v>Asanovski Aleksandar</v>
      </c>
      <c r="O7" s="10" t="str">
        <f>Dpredlog!U12</f>
        <v>C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14">
        <f>Apredlog!A13</f>
        <v>0</v>
      </c>
      <c r="B8" s="10" t="str">
        <f>Apredlog!B13</f>
        <v xml:space="preserve"> </v>
      </c>
      <c r="C8" s="10">
        <f>Apredlog!U13</f>
        <v>0</v>
      </c>
      <c r="D8" s="4"/>
      <c r="E8" s="14" t="str">
        <f>Bpredlog!A13</f>
        <v>12/2019</v>
      </c>
      <c r="F8" s="10" t="str">
        <f>Bpredlog!B13</f>
        <v>Vujanović Marina</v>
      </c>
      <c r="G8" s="10" t="str">
        <f>Bpredlog!U13</f>
        <v>E</v>
      </c>
      <c r="H8" s="4"/>
      <c r="I8" s="14" t="str">
        <f>Cpredlog!A13</f>
        <v>6/2019</v>
      </c>
      <c r="J8" s="14" t="str">
        <f>Cpredlog!B13</f>
        <v>Brzić Barbara</v>
      </c>
      <c r="K8" s="10" t="str">
        <f>Cpredlog!U13</f>
        <v>D</v>
      </c>
      <c r="L8" s="4"/>
      <c r="M8" s="10" t="str">
        <f>Dpredlog!A13</f>
        <v>6/2019</v>
      </c>
      <c r="N8" s="10" t="str">
        <f>Dpredlog!B13</f>
        <v>Brajković Matija</v>
      </c>
      <c r="O8" s="10" t="str">
        <f>Dpredlog!U13</f>
        <v>F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14">
        <f>Apredlog!A14</f>
        <v>0</v>
      </c>
      <c r="B9" s="10" t="str">
        <f>Apredlog!B14</f>
        <v xml:space="preserve"> </v>
      </c>
      <c r="C9" s="10">
        <f>Apredlog!U14</f>
        <v>0</v>
      </c>
      <c r="D9" s="4"/>
      <c r="E9" s="14" t="str">
        <f>Bpredlog!A14</f>
        <v>13/2019</v>
      </c>
      <c r="F9" s="10" t="str">
        <f>Bpredlog!B14</f>
        <v>Petranović Nikolina</v>
      </c>
      <c r="G9" s="10" t="str">
        <f>Bpredlog!U14</f>
        <v>E</v>
      </c>
      <c r="H9" s="4"/>
      <c r="I9" s="14" t="str">
        <f>Cpredlog!A14</f>
        <v>7/2019</v>
      </c>
      <c r="J9" s="14" t="str">
        <f>Cpredlog!B14</f>
        <v>Dragaš Vuksan</v>
      </c>
      <c r="K9" s="10" t="str">
        <f>Cpredlog!U14</f>
        <v>C</v>
      </c>
      <c r="L9" s="4"/>
      <c r="M9" s="10" t="str">
        <f>Dpredlog!A14</f>
        <v>7/2019</v>
      </c>
      <c r="N9" s="10" t="str">
        <f>Dpredlog!B14</f>
        <v>Velič Jovana</v>
      </c>
      <c r="O9" s="10" t="str">
        <f>Dpredlog!U14</f>
        <v>E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14"/>
      <c r="B10" s="10"/>
      <c r="C10" s="10"/>
      <c r="D10" s="4"/>
      <c r="E10" s="14" t="str">
        <f>Bpredlog!A15</f>
        <v>15/2019</v>
      </c>
      <c r="F10" s="10" t="str">
        <f>Bpredlog!B15</f>
        <v>Šekularac Luka</v>
      </c>
      <c r="G10" s="10" t="str">
        <f>Bpredlog!U15</f>
        <v>F</v>
      </c>
      <c r="H10" s="4"/>
      <c r="I10" s="14" t="str">
        <f>Cpredlog!A15</f>
        <v>13/2019</v>
      </c>
      <c r="J10" s="14" t="str">
        <f>Cpredlog!B15</f>
        <v>Vukićević Jovana</v>
      </c>
      <c r="K10" s="10" t="str">
        <f>Cpredlog!U15</f>
        <v>C</v>
      </c>
      <c r="L10" s="4"/>
      <c r="M10" s="10" t="str">
        <f>Dpredlog!A15</f>
        <v>8/2019</v>
      </c>
      <c r="N10" s="10" t="str">
        <f>Dpredlog!B15</f>
        <v>Šubarić Ognjen</v>
      </c>
      <c r="O10" s="10" t="str">
        <f>Dpredlog!U15</f>
        <v>F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14"/>
      <c r="B11" s="10"/>
      <c r="C11" s="10"/>
      <c r="D11" s="4"/>
      <c r="E11" s="14" t="str">
        <f>Bpredlog!A16</f>
        <v>22/2019</v>
      </c>
      <c r="F11" s="10" t="str">
        <f>Bpredlog!B16</f>
        <v>Čabarkapa Andrea</v>
      </c>
      <c r="G11" s="10" t="str">
        <f>Bpredlog!U16</f>
        <v>B</v>
      </c>
      <c r="H11" s="4"/>
      <c r="I11" s="14" t="str">
        <f>Cpredlog!A16</f>
        <v>15/2019</v>
      </c>
      <c r="J11" s="14" t="str">
        <f>Cpredlog!B16</f>
        <v>Mašković Anđela</v>
      </c>
      <c r="K11" s="10" t="str">
        <f>Cpredlog!U16</f>
        <v>D</v>
      </c>
      <c r="L11" s="4"/>
      <c r="M11" s="10" t="str">
        <f>Dpredlog!A16</f>
        <v>9/2019</v>
      </c>
      <c r="N11" s="10" t="str">
        <f>Dpredlog!B16</f>
        <v>Raković Ljubica</v>
      </c>
      <c r="O11" s="10" t="str">
        <f>Dpredlog!U16</f>
        <v>F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14"/>
      <c r="B12" s="10"/>
      <c r="C12" s="10"/>
      <c r="D12" s="4"/>
      <c r="E12" s="14" t="str">
        <f>Bpredlog!A17</f>
        <v>23/2019</v>
      </c>
      <c r="F12" s="10" t="str">
        <f>Bpredlog!B17</f>
        <v>Šukurica Majda</v>
      </c>
      <c r="G12" s="10" t="str">
        <f>Bpredlog!U17</f>
        <v>E</v>
      </c>
      <c r="H12" s="4"/>
      <c r="I12" s="14" t="str">
        <f>Cpredlog!A17</f>
        <v>16/2019</v>
      </c>
      <c r="J12" s="14" t="str">
        <f>Cpredlog!B17</f>
        <v>Jovanović Petar</v>
      </c>
      <c r="K12" s="10" t="str">
        <f>Cpredlog!U17</f>
        <v>A</v>
      </c>
      <c r="L12" s="4"/>
      <c r="M12" s="10" t="str">
        <f>Dpredlog!A17</f>
        <v>10/2019</v>
      </c>
      <c r="N12" s="10" t="str">
        <f>Dpredlog!B17</f>
        <v>Luković Aida</v>
      </c>
      <c r="O12" s="10" t="str">
        <f>Dpredlog!U17</f>
        <v>F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"/>
      <c r="B13" s="4"/>
      <c r="C13" s="4"/>
      <c r="D13" s="4"/>
      <c r="E13" s="14" t="str">
        <f>Bpredlog!A18</f>
        <v>24/2019</v>
      </c>
      <c r="F13" s="10" t="str">
        <f>Bpredlog!B18</f>
        <v>Magdelinić Isidora</v>
      </c>
      <c r="G13" s="10" t="str">
        <f>Bpredlog!U18</f>
        <v>F</v>
      </c>
      <c r="H13" s="4"/>
      <c r="I13" s="14" t="str">
        <f>Cpredlog!A18</f>
        <v>18/2019</v>
      </c>
      <c r="J13" s="14" t="str">
        <f>Cpredlog!B18</f>
        <v>Jašović Aleksandar</v>
      </c>
      <c r="K13" s="10" t="str">
        <f>Cpredlog!U18</f>
        <v>A</v>
      </c>
      <c r="L13" s="4"/>
      <c r="M13" s="10" t="str">
        <f>Dpredlog!A18</f>
        <v>13/2019</v>
      </c>
      <c r="N13" s="10" t="str">
        <f>Dpredlog!B18</f>
        <v>Bandović Katarina</v>
      </c>
      <c r="O13" s="10" t="str">
        <f>Dpredlog!U18</f>
        <v>E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"/>
      <c r="B14" s="4"/>
      <c r="C14" s="4"/>
      <c r="D14" s="4"/>
      <c r="E14" s="14" t="str">
        <f>Bpredlog!A19</f>
        <v>25/2019</v>
      </c>
      <c r="F14" s="10" t="str">
        <f>Bpredlog!B19</f>
        <v>Raičević Vojka</v>
      </c>
      <c r="G14" s="10" t="str">
        <f>Bpredlog!U19</f>
        <v>F</v>
      </c>
      <c r="H14" s="4"/>
      <c r="I14" s="14" t="str">
        <f>Cpredlog!A19</f>
        <v>19/2019</v>
      </c>
      <c r="J14" s="14" t="str">
        <f>Cpredlog!B19</f>
        <v>Vujović Gordana</v>
      </c>
      <c r="K14" s="10" t="str">
        <f>Cpredlog!U19</f>
        <v>D</v>
      </c>
      <c r="L14" s="4"/>
      <c r="M14" s="10" t="str">
        <f>Dpredlog!A19</f>
        <v>14/2019</v>
      </c>
      <c r="N14" s="10" t="str">
        <f>Dpredlog!B19</f>
        <v>Radonjić Filip</v>
      </c>
      <c r="O14" s="10" t="str">
        <f>Dpredlog!U19</f>
        <v>E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"/>
      <c r="B15" s="4"/>
      <c r="C15" s="4"/>
      <c r="D15" s="4"/>
      <c r="E15" s="14" t="str">
        <f>Bpredlog!A20</f>
        <v>28/2019</v>
      </c>
      <c r="F15" s="10" t="str">
        <f>Bpredlog!B20</f>
        <v>Kojić Ekan</v>
      </c>
      <c r="G15" s="10" t="str">
        <f>Bpredlog!U20</f>
        <v>E</v>
      </c>
      <c r="H15" s="4"/>
      <c r="I15" s="14" t="str">
        <f>Cpredlog!A20</f>
        <v>20/2019</v>
      </c>
      <c r="J15" s="14" t="str">
        <f>Cpredlog!B20</f>
        <v>Stanojević Danilo</v>
      </c>
      <c r="K15" s="10" t="str">
        <f>Cpredlog!U20</f>
        <v>C</v>
      </c>
      <c r="L15" s="4"/>
      <c r="M15" s="10" t="str">
        <f>Dpredlog!A20</f>
        <v>15/2019</v>
      </c>
      <c r="N15" s="10" t="str">
        <f>Dpredlog!B20</f>
        <v>Šuković Matija</v>
      </c>
      <c r="O15" s="10" t="str">
        <f>Dpredlog!U20</f>
        <v>A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"/>
      <c r="B16" s="4"/>
      <c r="C16" s="4"/>
      <c r="D16" s="4"/>
      <c r="E16" s="14" t="str">
        <f>Bpredlog!A21</f>
        <v>31/2019</v>
      </c>
      <c r="F16" s="10" t="str">
        <f>Bpredlog!B21</f>
        <v>Bulatović Martina</v>
      </c>
      <c r="G16" s="10" t="str">
        <f>Bpredlog!U21</f>
        <v>F</v>
      </c>
      <c r="H16" s="4"/>
      <c r="I16" s="14" t="str">
        <f>Cpredlog!A21</f>
        <v>22/2019</v>
      </c>
      <c r="J16" s="14" t="str">
        <f>Cpredlog!B21</f>
        <v>Drobnjak Savo</v>
      </c>
      <c r="K16" s="10" t="str">
        <f>Cpredlog!U21</f>
        <v>F</v>
      </c>
      <c r="L16" s="4"/>
      <c r="M16" s="10" t="str">
        <f>Dpredlog!A21</f>
        <v>17/2019</v>
      </c>
      <c r="N16" s="10" t="str">
        <f>Dpredlog!B21</f>
        <v>Mišković Saša</v>
      </c>
      <c r="O16" s="10" t="str">
        <f>Dpredlog!U21</f>
        <v>E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"/>
      <c r="B17" s="4"/>
      <c r="C17" s="4"/>
      <c r="D17" s="4"/>
      <c r="E17" s="14" t="str">
        <f>Bpredlog!A22</f>
        <v>32/2019</v>
      </c>
      <c r="F17" s="10" t="str">
        <f>Bpredlog!B22</f>
        <v>Džaković Marija</v>
      </c>
      <c r="G17" s="10" t="str">
        <f>Bpredlog!U22</f>
        <v>C</v>
      </c>
      <c r="H17" s="4"/>
      <c r="I17" s="14" t="str">
        <f>Cpredlog!A22</f>
        <v>23/2019</v>
      </c>
      <c r="J17" s="14" t="str">
        <f>Cpredlog!B22</f>
        <v>Fatić Mirela</v>
      </c>
      <c r="K17" s="10" t="str">
        <f>Cpredlog!U22</f>
        <v>E</v>
      </c>
      <c r="L17" s="4"/>
      <c r="M17" s="10" t="str">
        <f>Dpredlog!A22</f>
        <v>19/2019</v>
      </c>
      <c r="N17" s="10" t="str">
        <f>Dpredlog!B22</f>
        <v>Lutovac Maksim</v>
      </c>
      <c r="O17" s="10" t="str">
        <f>Dpredlog!U22</f>
        <v>F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"/>
      <c r="B18" s="4"/>
      <c r="C18" s="4"/>
      <c r="D18" s="4"/>
      <c r="E18" s="14" t="str">
        <f>Bpredlog!A23</f>
        <v>35/2019</v>
      </c>
      <c r="F18" s="10" t="str">
        <f>Bpredlog!B23</f>
        <v>Kasalica Branislav</v>
      </c>
      <c r="G18" s="10" t="str">
        <f>Bpredlog!U23</f>
        <v>E</v>
      </c>
      <c r="H18" s="4"/>
      <c r="I18" s="14" t="str">
        <f>Cpredlog!A23</f>
        <v>24/2019</v>
      </c>
      <c r="J18" s="14" t="str">
        <f>Cpredlog!B23</f>
        <v>Božović Luka</v>
      </c>
      <c r="K18" s="10" t="str">
        <f>Cpredlog!U23</f>
        <v>C</v>
      </c>
      <c r="L18" s="4"/>
      <c r="M18" s="10" t="str">
        <f>Dpredlog!A23</f>
        <v>20/2019</v>
      </c>
      <c r="N18" s="10" t="str">
        <f>Dpredlog!B23</f>
        <v>Lutovac Vuk</v>
      </c>
      <c r="O18" s="10" t="str">
        <f>Dpredlog!U23</f>
        <v>F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"/>
      <c r="B19" s="4"/>
      <c r="C19" s="4"/>
      <c r="D19" s="4"/>
      <c r="E19" s="14" t="str">
        <f>Bpredlog!A24</f>
        <v>39/2019</v>
      </c>
      <c r="F19" s="10" t="str">
        <f>Bpredlog!B24</f>
        <v>Prelević Tanja</v>
      </c>
      <c r="G19" s="10" t="str">
        <f>Bpredlog!U24</f>
        <v>E</v>
      </c>
      <c r="H19" s="4"/>
      <c r="I19" s="14" t="str">
        <f>Cpredlog!A24</f>
        <v>26/2019</v>
      </c>
      <c r="J19" s="14" t="str">
        <f>Cpredlog!B24</f>
        <v>Pavićević Andrija</v>
      </c>
      <c r="K19" s="10" t="str">
        <f>Cpredlog!U24</f>
        <v>B</v>
      </c>
      <c r="L19" s="4"/>
      <c r="M19" s="10" t="str">
        <f>Dpredlog!A24</f>
        <v>23/2019</v>
      </c>
      <c r="N19" s="10" t="str">
        <f>Dpredlog!B24</f>
        <v>Vlahović Jakša</v>
      </c>
      <c r="O19" s="10" t="str">
        <f>Dpredlog!U24</f>
        <v>E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"/>
      <c r="B20" s="4"/>
      <c r="C20" s="4"/>
      <c r="D20" s="4"/>
      <c r="E20" s="14" t="str">
        <f>Bpredlog!A25</f>
        <v>40/2019</v>
      </c>
      <c r="F20" s="10" t="str">
        <f>Bpredlog!B25</f>
        <v>Kovinić Filip</v>
      </c>
      <c r="G20" s="10" t="str">
        <f>Bpredlog!U25</f>
        <v>F</v>
      </c>
      <c r="H20" s="4"/>
      <c r="I20" s="14" t="str">
        <f>Cpredlog!A25</f>
        <v>27/2019</v>
      </c>
      <c r="J20" s="14" t="str">
        <f>Cpredlog!B25</f>
        <v>Milović Matija</v>
      </c>
      <c r="K20" s="10" t="str">
        <f>Cpredlog!U25</f>
        <v>D</v>
      </c>
      <c r="L20" s="4"/>
      <c r="M20" s="10" t="str">
        <f>Dpredlog!A25</f>
        <v>24/2019</v>
      </c>
      <c r="N20" s="10" t="str">
        <f>Dpredlog!B25</f>
        <v>Peruničić Marija</v>
      </c>
      <c r="O20" s="10" t="str">
        <f>Dpredlog!U25</f>
        <v>F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4"/>
      <c r="E21" s="14" t="str">
        <f>Bpredlog!A26</f>
        <v>2/2018</v>
      </c>
      <c r="F21" s="10" t="str">
        <f>Bpredlog!B26</f>
        <v>Lazarević Aleksandar</v>
      </c>
      <c r="G21" s="10" t="str">
        <f>Bpredlog!U26</f>
        <v>F</v>
      </c>
      <c r="H21" s="4"/>
      <c r="I21" s="14" t="str">
        <f>Cpredlog!A26</f>
        <v>28/2019</v>
      </c>
      <c r="J21" s="14" t="str">
        <f>Cpredlog!B26</f>
        <v>Stevanović Boris</v>
      </c>
      <c r="K21" s="10" t="str">
        <f>Cpredlog!U26</f>
        <v>E</v>
      </c>
      <c r="L21" s="4"/>
      <c r="M21" s="10" t="str">
        <f>Dpredlog!A26</f>
        <v>25/2019</v>
      </c>
      <c r="N21" s="10" t="str">
        <f>Dpredlog!B26</f>
        <v>Komnenović David</v>
      </c>
      <c r="O21" s="10" t="str">
        <f>Dpredlog!U26</f>
        <v>B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"/>
      <c r="B22" s="4"/>
      <c r="C22" s="4"/>
      <c r="D22" s="4"/>
      <c r="E22" s="14">
        <f>Bpredlog!A27</f>
        <v>0</v>
      </c>
      <c r="F22" s="10" t="str">
        <f>Bpredlog!B27</f>
        <v xml:space="preserve"> </v>
      </c>
      <c r="G22" s="10">
        <f>Bpredlog!U27</f>
        <v>0</v>
      </c>
      <c r="H22" s="4"/>
      <c r="I22" s="14" t="str">
        <f>Cpredlog!A27</f>
        <v>29/2019</v>
      </c>
      <c r="J22" s="14" t="str">
        <f>Cpredlog!B27</f>
        <v>Petrović Andrija</v>
      </c>
      <c r="K22" s="10" t="str">
        <f>Cpredlog!U27</f>
        <v>C</v>
      </c>
      <c r="L22" s="4"/>
      <c r="M22" s="10" t="str">
        <f>Dpredlog!A27</f>
        <v>27/2019</v>
      </c>
      <c r="N22" s="10" t="str">
        <f>Dpredlog!B27</f>
        <v>Vućić Anđela</v>
      </c>
      <c r="O22" s="10" t="str">
        <f>Dpredlog!U27</f>
        <v>E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4"/>
      <c r="E23" s="14">
        <f>Bpredlog!A28</f>
        <v>0</v>
      </c>
      <c r="F23" s="10" t="str">
        <f>Bpredlog!B28</f>
        <v xml:space="preserve"> </v>
      </c>
      <c r="G23" s="10">
        <f>Bpredlog!U28</f>
        <v>0</v>
      </c>
      <c r="H23" s="4"/>
      <c r="I23" s="14" t="str">
        <f>Cpredlog!A28</f>
        <v>35/2019</v>
      </c>
      <c r="J23" s="14" t="str">
        <f>Cpredlog!B28</f>
        <v>Selmanović Vedad</v>
      </c>
      <c r="K23" s="10" t="str">
        <f>Cpredlog!U28</f>
        <v>E</v>
      </c>
      <c r="L23" s="4"/>
      <c r="M23" s="10" t="str">
        <f>Dpredlog!A28</f>
        <v>30/2019</v>
      </c>
      <c r="N23" s="10" t="str">
        <f>Dpredlog!B28</f>
        <v>Jovanović Milutin</v>
      </c>
      <c r="O23" s="10" t="str">
        <f>Dpredlog!U28</f>
        <v>F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14">
        <f>Bpredlog!A29</f>
        <v>0</v>
      </c>
      <c r="F24" s="10" t="str">
        <f>Bpredlog!B29</f>
        <v xml:space="preserve"> </v>
      </c>
      <c r="G24" s="10">
        <f>Bpredlog!U29</f>
        <v>0</v>
      </c>
      <c r="H24" s="4"/>
      <c r="I24" s="14" t="str">
        <f>Cpredlog!A29</f>
        <v>41/2019</v>
      </c>
      <c r="J24" s="14" t="str">
        <f>Cpredlog!B29</f>
        <v>Mandić Vido</v>
      </c>
      <c r="K24" s="10" t="str">
        <f>Cpredlog!U29</f>
        <v>F</v>
      </c>
      <c r="L24" s="4"/>
      <c r="M24" s="10" t="str">
        <f>Dpredlog!A29</f>
        <v>28/2018</v>
      </c>
      <c r="N24" s="10" t="str">
        <f>Dpredlog!B29</f>
        <v>Todorović Nikola</v>
      </c>
      <c r="O24" s="10" t="str">
        <f>Dpredlog!U29</f>
        <v>E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14">
        <f>Bpredlog!A30</f>
        <v>0</v>
      </c>
      <c r="F25" s="10" t="str">
        <f>Bpredlog!B30</f>
        <v xml:space="preserve"> </v>
      </c>
      <c r="G25" s="10">
        <f>Bpredlog!U30</f>
        <v>0</v>
      </c>
      <c r="H25" s="4"/>
      <c r="I25" s="14" t="str">
        <f>Cpredlog!A30</f>
        <v>42/2019</v>
      </c>
      <c r="J25" s="14" t="str">
        <f>Cpredlog!B30</f>
        <v>Jovanović Vladimir</v>
      </c>
      <c r="K25" s="10" t="str">
        <f>Cpredlog!U30</f>
        <v>B</v>
      </c>
      <c r="L25" s="4"/>
      <c r="M25" s="10" t="str">
        <f>Dpredlog!A30</f>
        <v>4/2012</v>
      </c>
      <c r="N25" s="10" t="str">
        <f>Dpredlog!B30</f>
        <v>Ranđić Nikola</v>
      </c>
      <c r="O25" s="10" t="str">
        <f>Dpredlog!U30</f>
        <v>F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14">
        <f>Bpredlog!A31</f>
        <v>0</v>
      </c>
      <c r="F26" s="10" t="str">
        <f>Bpredlog!B31</f>
        <v xml:space="preserve"> </v>
      </c>
      <c r="G26" s="10">
        <f>Bpredlog!U31</f>
        <v>0</v>
      </c>
      <c r="H26" s="4"/>
      <c r="I26" s="14" t="str">
        <f>Cpredlog!A31</f>
        <v>43/2019</v>
      </c>
      <c r="J26" s="14" t="str">
        <f>Cpredlog!B31</f>
        <v>Bojanović Sara</v>
      </c>
      <c r="K26" s="10" t="str">
        <f>Cpredlog!U31</f>
        <v>E</v>
      </c>
      <c r="L26" s="4"/>
      <c r="M26" s="10">
        <f>Dpredlog!A31</f>
        <v>0</v>
      </c>
      <c r="N26" s="10">
        <f>Dpredlog!B31</f>
        <v>0</v>
      </c>
      <c r="O26" s="10">
        <f>Dpredlog!U31</f>
        <v>0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14">
        <f>Bpredlog!A32</f>
        <v>0</v>
      </c>
      <c r="F27" s="10" t="str">
        <f>Bpredlog!B32</f>
        <v xml:space="preserve"> </v>
      </c>
      <c r="G27" s="10">
        <f>Bpredlog!U32</f>
        <v>0</v>
      </c>
      <c r="H27" s="4"/>
      <c r="I27" s="14" t="str">
        <f>Cpredlog!A32</f>
        <v>48/2019</v>
      </c>
      <c r="J27" s="14" t="str">
        <f>Cpredlog!B32</f>
        <v>Benić Teodora</v>
      </c>
      <c r="K27" s="10" t="str">
        <f>Cpredlog!U32</f>
        <v>B</v>
      </c>
      <c r="L27" s="4"/>
      <c r="M27" s="10"/>
      <c r="N27" s="10"/>
      <c r="O27" s="10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14">
        <f>Bpredlog!A33</f>
        <v>0</v>
      </c>
      <c r="F28" s="10" t="str">
        <f>Bpredlog!B33</f>
        <v xml:space="preserve"> </v>
      </c>
      <c r="G28" s="10">
        <f>Bpredlog!U33</f>
        <v>0</v>
      </c>
      <c r="H28" s="4"/>
      <c r="I28" s="14" t="str">
        <f>Cpredlog!A33</f>
        <v>4/2018</v>
      </c>
      <c r="J28" s="14" t="str">
        <f>Cpredlog!B33</f>
        <v>Golubović Mijajlo</v>
      </c>
      <c r="K28" s="10" t="str">
        <f>Cpredlog!U33</f>
        <v>D</v>
      </c>
      <c r="L28" s="4"/>
      <c r="M28" s="10"/>
      <c r="N28" s="10"/>
      <c r="O28" s="10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14">
        <f>Bpredlog!A34</f>
        <v>0</v>
      </c>
      <c r="F29" s="10" t="str">
        <f>Bpredlog!B34</f>
        <v xml:space="preserve"> </v>
      </c>
      <c r="G29" s="10">
        <f>Bpredlog!U34</f>
        <v>0</v>
      </c>
      <c r="H29" s="4"/>
      <c r="I29" s="14" t="str">
        <f>Cpredlog!A34</f>
        <v>34/2018</v>
      </c>
      <c r="J29" s="14" t="str">
        <f>Cpredlog!B34</f>
        <v>Radulović Ana</v>
      </c>
      <c r="K29" s="10" t="str">
        <f>Cpredlog!U34</f>
        <v>F</v>
      </c>
      <c r="L29" s="4"/>
      <c r="M29" s="10"/>
      <c r="N29" s="10"/>
      <c r="O29" s="10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14"/>
      <c r="F30" s="10"/>
      <c r="G30" s="10"/>
      <c r="H30" s="4"/>
      <c r="I30" s="14" t="str">
        <f>Cpredlog!A35</f>
        <v>43/2018</v>
      </c>
      <c r="J30" s="14" t="str">
        <f>Cpredlog!B35</f>
        <v>Cmiljanić Dunja</v>
      </c>
      <c r="K30" s="10" t="str">
        <f>Cpredlog!U35</f>
        <v>D</v>
      </c>
      <c r="L30" s="4"/>
      <c r="M30" s="10"/>
      <c r="N30" s="10"/>
      <c r="O30" s="10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14"/>
      <c r="F31" s="10"/>
      <c r="G31" s="10"/>
      <c r="H31" s="4"/>
      <c r="I31" s="14" t="str">
        <f>Cpredlog!A36</f>
        <v>28/2017</v>
      </c>
      <c r="J31" s="14" t="str">
        <f>Cpredlog!B36</f>
        <v>Vujović Slobodan</v>
      </c>
      <c r="K31" s="10" t="str">
        <f>Cpredlog!U36</f>
        <v>F</v>
      </c>
      <c r="L31" s="4"/>
      <c r="M31" s="10"/>
      <c r="N31" s="10"/>
      <c r="O31" s="10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14"/>
      <c r="F32" s="10"/>
      <c r="G32" s="10"/>
      <c r="H32" s="4"/>
      <c r="I32" s="14">
        <f>Cpredlog!A37</f>
        <v>0</v>
      </c>
      <c r="J32" s="14">
        <f>Cpredlog!B37</f>
        <v>0</v>
      </c>
      <c r="K32" s="10">
        <f>Cpredlog!U37</f>
        <v>0</v>
      </c>
      <c r="L32" s="4"/>
      <c r="M32" s="10"/>
      <c r="N32" s="10"/>
      <c r="O32" s="10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14">
        <f>Cpredlog!A38</f>
        <v>0</v>
      </c>
      <c r="J33" s="14">
        <f>Cpredlog!B38</f>
        <v>0</v>
      </c>
      <c r="K33" s="10">
        <f>Cpredlog!U38</f>
        <v>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14"/>
      <c r="J34" s="14"/>
      <c r="K34" s="10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C1"/>
    <mergeCell ref="E1:G1"/>
    <mergeCell ref="I1:K1"/>
    <mergeCell ref="M1:O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workbookViewId="0"/>
  </sheetViews>
  <sheetFormatPr defaultColWidth="14.42578125" defaultRowHeight="15" customHeight="1" x14ac:dyDescent="0.2"/>
  <cols>
    <col min="1" max="2" width="8" customWidth="1"/>
    <col min="3" max="3" width="17.7109375" customWidth="1"/>
    <col min="4" max="9" width="8" customWidth="1"/>
    <col min="10" max="10" width="20.85546875" customWidth="1"/>
    <col min="11" max="29" width="8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</row>
    <row r="2" spans="1:29" ht="12.75" customHeight="1" x14ac:dyDescent="0.2">
      <c r="A2" s="1" t="s">
        <v>24</v>
      </c>
      <c r="B2" s="1" t="s">
        <v>25</v>
      </c>
      <c r="C2" s="1" t="s">
        <v>26</v>
      </c>
      <c r="D2" s="1" t="s">
        <v>27</v>
      </c>
      <c r="E2" s="1" t="s">
        <v>28</v>
      </c>
      <c r="F2" s="1" t="s">
        <v>12</v>
      </c>
      <c r="G2" s="1" t="s">
        <v>13</v>
      </c>
      <c r="I2" s="1" t="str">
        <f t="shared" ref="I2:I28" si="0">CONCATENATE(A2,"/",B2)</f>
        <v>40/2020</v>
      </c>
      <c r="J2" s="1" t="str">
        <f t="shared" ref="J2:J28" si="1">CONCATENATE(D2," ",C2)</f>
        <v>Molla Nadžije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">
      <c r="A3" s="1" t="s">
        <v>12</v>
      </c>
      <c r="B3" s="1" t="s">
        <v>8</v>
      </c>
      <c r="C3" s="1" t="s">
        <v>29</v>
      </c>
      <c r="D3" s="1" t="s">
        <v>30</v>
      </c>
      <c r="E3" s="1" t="s">
        <v>28</v>
      </c>
      <c r="F3" s="1" t="s">
        <v>12</v>
      </c>
      <c r="G3" s="1" t="s">
        <v>13</v>
      </c>
      <c r="I3" s="1" t="str">
        <f t="shared" si="0"/>
        <v>1/2019</v>
      </c>
      <c r="J3" s="1" t="str">
        <f t="shared" si="1"/>
        <v>Bojanić Matija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">
      <c r="A4" s="1" t="s">
        <v>31</v>
      </c>
      <c r="B4" s="1" t="s">
        <v>8</v>
      </c>
      <c r="C4" s="1" t="s">
        <v>32</v>
      </c>
      <c r="D4" s="1" t="s">
        <v>33</v>
      </c>
      <c r="E4" s="1" t="s">
        <v>11</v>
      </c>
      <c r="F4" s="1" t="s">
        <v>12</v>
      </c>
      <c r="G4" s="1" t="s">
        <v>13</v>
      </c>
      <c r="I4" s="1" t="str">
        <f t="shared" si="0"/>
        <v>2/2019</v>
      </c>
      <c r="J4" s="1" t="str">
        <f t="shared" si="1"/>
        <v>Cvijović Tijana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">
      <c r="A5" s="1" t="s">
        <v>34</v>
      </c>
      <c r="B5" s="1" t="s">
        <v>8</v>
      </c>
      <c r="C5" s="1" t="s">
        <v>35</v>
      </c>
      <c r="D5" s="1" t="s">
        <v>36</v>
      </c>
      <c r="E5" s="1" t="s">
        <v>28</v>
      </c>
      <c r="F5" s="1" t="s">
        <v>12</v>
      </c>
      <c r="G5" s="1" t="s">
        <v>13</v>
      </c>
      <c r="I5" s="1" t="str">
        <f t="shared" si="0"/>
        <v>3/2019</v>
      </c>
      <c r="J5" s="1" t="str">
        <f t="shared" si="1"/>
        <v>Krnić Emina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38</v>
      </c>
      <c r="D6" s="1" t="s">
        <v>39</v>
      </c>
      <c r="E6" s="1" t="s">
        <v>11</v>
      </c>
      <c r="F6" s="1" t="s">
        <v>12</v>
      </c>
      <c r="G6" s="1" t="s">
        <v>13</v>
      </c>
      <c r="I6" s="1" t="str">
        <f t="shared" si="0"/>
        <v>5/2019</v>
      </c>
      <c r="J6" s="1" t="str">
        <f t="shared" si="1"/>
        <v>Obradović Ivana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">
      <c r="A7" s="1" t="s">
        <v>7</v>
      </c>
      <c r="B7" s="1" t="s">
        <v>8</v>
      </c>
      <c r="C7" s="1" t="s">
        <v>40</v>
      </c>
      <c r="D7" s="1" t="s">
        <v>41</v>
      </c>
      <c r="E7" s="1" t="s">
        <v>28</v>
      </c>
      <c r="F7" s="1" t="s">
        <v>12</v>
      </c>
      <c r="G7" s="1" t="s">
        <v>13</v>
      </c>
      <c r="I7" s="1" t="str">
        <f t="shared" si="0"/>
        <v>12/2019</v>
      </c>
      <c r="J7" s="1" t="str">
        <f t="shared" si="1"/>
        <v>Vujanović Marina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">
      <c r="A8" s="1" t="s">
        <v>14</v>
      </c>
      <c r="B8" s="1" t="s">
        <v>8</v>
      </c>
      <c r="C8" s="1" t="s">
        <v>42</v>
      </c>
      <c r="D8" s="1" t="s">
        <v>43</v>
      </c>
      <c r="E8" s="1" t="s">
        <v>11</v>
      </c>
      <c r="F8" s="1" t="s">
        <v>12</v>
      </c>
      <c r="G8" s="1" t="s">
        <v>13</v>
      </c>
      <c r="I8" s="1" t="str">
        <f t="shared" si="0"/>
        <v>13/2019</v>
      </c>
      <c r="J8" s="1" t="str">
        <f t="shared" si="1"/>
        <v>Petranović Nikolina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">
      <c r="A9" s="1" t="s">
        <v>17</v>
      </c>
      <c r="B9" s="1" t="s">
        <v>8</v>
      </c>
      <c r="C9" s="1" t="s">
        <v>44</v>
      </c>
      <c r="D9" s="1" t="s">
        <v>45</v>
      </c>
      <c r="E9" s="1" t="s">
        <v>11</v>
      </c>
      <c r="F9" s="1" t="s">
        <v>12</v>
      </c>
      <c r="G9" s="1" t="s">
        <v>13</v>
      </c>
      <c r="I9" s="1" t="str">
        <f t="shared" si="0"/>
        <v>15/2019</v>
      </c>
      <c r="J9" s="1" t="str">
        <f t="shared" si="1"/>
        <v>Šekularac Luka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">
      <c r="A10" s="1" t="s">
        <v>46</v>
      </c>
      <c r="B10" s="1" t="s">
        <v>8</v>
      </c>
      <c r="C10" s="1" t="s">
        <v>47</v>
      </c>
      <c r="D10" s="1" t="s">
        <v>48</v>
      </c>
      <c r="E10" s="1" t="s">
        <v>28</v>
      </c>
      <c r="F10" s="1" t="s">
        <v>12</v>
      </c>
      <c r="G10" s="1" t="s">
        <v>13</v>
      </c>
      <c r="I10" s="1" t="str">
        <f t="shared" si="0"/>
        <v>22/2019</v>
      </c>
      <c r="J10" s="1" t="str">
        <f t="shared" si="1"/>
        <v>Čabarkapa Andrea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">
      <c r="A11" s="1" t="s">
        <v>49</v>
      </c>
      <c r="B11" s="1" t="s">
        <v>8</v>
      </c>
      <c r="C11" s="1" t="s">
        <v>50</v>
      </c>
      <c r="D11" s="1" t="s">
        <v>51</v>
      </c>
      <c r="E11" s="1" t="s">
        <v>28</v>
      </c>
      <c r="F11" s="1" t="s">
        <v>12</v>
      </c>
      <c r="G11" s="1" t="s">
        <v>13</v>
      </c>
      <c r="I11" s="1" t="str">
        <f t="shared" si="0"/>
        <v>23/2019</v>
      </c>
      <c r="J11" s="1" t="str">
        <f t="shared" si="1"/>
        <v>Šukurica Majda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">
      <c r="A12" s="1" t="s">
        <v>52</v>
      </c>
      <c r="B12" s="1" t="s">
        <v>8</v>
      </c>
      <c r="C12" s="1" t="s">
        <v>53</v>
      </c>
      <c r="D12" s="1" t="s">
        <v>54</v>
      </c>
      <c r="E12" s="1" t="s">
        <v>11</v>
      </c>
      <c r="F12" s="1" t="s">
        <v>12</v>
      </c>
      <c r="G12" s="1" t="s">
        <v>13</v>
      </c>
      <c r="I12" s="1" t="str">
        <f t="shared" si="0"/>
        <v>24/2019</v>
      </c>
      <c r="J12" s="1" t="str">
        <f t="shared" si="1"/>
        <v>Magdelinić Isidora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">
      <c r="A13" s="1" t="s">
        <v>55</v>
      </c>
      <c r="B13" s="1" t="s">
        <v>8</v>
      </c>
      <c r="C13" s="1" t="s">
        <v>56</v>
      </c>
      <c r="D13" s="1" t="s">
        <v>57</v>
      </c>
      <c r="E13" s="1" t="s">
        <v>11</v>
      </c>
      <c r="F13" s="1" t="s">
        <v>12</v>
      </c>
      <c r="G13" s="1" t="s">
        <v>13</v>
      </c>
      <c r="I13" s="1" t="str">
        <f t="shared" si="0"/>
        <v>25/2019</v>
      </c>
      <c r="J13" s="1" t="str">
        <f t="shared" si="1"/>
        <v>Raičević Vojka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">
      <c r="A14" s="1" t="s">
        <v>58</v>
      </c>
      <c r="B14" s="1" t="s">
        <v>8</v>
      </c>
      <c r="C14" s="1" t="s">
        <v>59</v>
      </c>
      <c r="D14" s="1" t="s">
        <v>60</v>
      </c>
      <c r="E14" s="1" t="s">
        <v>28</v>
      </c>
      <c r="F14" s="1" t="s">
        <v>12</v>
      </c>
      <c r="G14" s="1" t="s">
        <v>13</v>
      </c>
      <c r="I14" s="1" t="str">
        <f t="shared" si="0"/>
        <v>28/2019</v>
      </c>
      <c r="J14" s="1" t="str">
        <f t="shared" si="1"/>
        <v>Kojić Ekan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">
      <c r="A15" s="1" t="s">
        <v>61</v>
      </c>
      <c r="B15" s="1" t="s">
        <v>8</v>
      </c>
      <c r="C15" s="1" t="s">
        <v>62</v>
      </c>
      <c r="D15" s="1" t="s">
        <v>63</v>
      </c>
      <c r="E15" s="1" t="s">
        <v>11</v>
      </c>
      <c r="F15" s="1" t="s">
        <v>12</v>
      </c>
      <c r="G15" s="1" t="s">
        <v>13</v>
      </c>
      <c r="I15" s="1" t="str">
        <f t="shared" si="0"/>
        <v>31/2019</v>
      </c>
      <c r="J15" s="1" t="str">
        <f t="shared" si="1"/>
        <v>Bulatović Martina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">
      <c r="A16" s="1" t="s">
        <v>64</v>
      </c>
      <c r="B16" s="1" t="s">
        <v>8</v>
      </c>
      <c r="C16" s="1" t="s">
        <v>65</v>
      </c>
      <c r="D16" s="1" t="s">
        <v>66</v>
      </c>
      <c r="E16" s="1" t="s">
        <v>28</v>
      </c>
      <c r="F16" s="1" t="s">
        <v>12</v>
      </c>
      <c r="G16" s="1" t="s">
        <v>13</v>
      </c>
      <c r="I16" s="1" t="str">
        <f t="shared" si="0"/>
        <v>32/2019</v>
      </c>
      <c r="J16" s="1" t="str">
        <f t="shared" si="1"/>
        <v>Džaković Marija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">
      <c r="A17" s="1" t="s">
        <v>67</v>
      </c>
      <c r="B17" s="1" t="s">
        <v>8</v>
      </c>
      <c r="C17" s="1" t="s">
        <v>68</v>
      </c>
      <c r="D17" s="1" t="s">
        <v>69</v>
      </c>
      <c r="E17" s="1" t="s">
        <v>11</v>
      </c>
      <c r="F17" s="1" t="s">
        <v>12</v>
      </c>
      <c r="G17" s="1" t="s">
        <v>13</v>
      </c>
      <c r="I17" s="1" t="str">
        <f t="shared" si="0"/>
        <v>35/2019</v>
      </c>
      <c r="J17" s="1" t="str">
        <f t="shared" si="1"/>
        <v>Kasalica Branislav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">
      <c r="A18" s="1" t="s">
        <v>70</v>
      </c>
      <c r="B18" s="1" t="s">
        <v>8</v>
      </c>
      <c r="C18" s="1" t="s">
        <v>71</v>
      </c>
      <c r="D18" s="1" t="s">
        <v>72</v>
      </c>
      <c r="E18" s="1" t="s">
        <v>11</v>
      </c>
      <c r="F18" s="1" t="s">
        <v>12</v>
      </c>
      <c r="G18" s="1" t="s">
        <v>13</v>
      </c>
      <c r="I18" s="1" t="str">
        <f t="shared" si="0"/>
        <v>39/2019</v>
      </c>
      <c r="J18" s="1" t="str">
        <f t="shared" si="1"/>
        <v>Prelević Tanja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">
      <c r="A19" s="1" t="s">
        <v>24</v>
      </c>
      <c r="B19" s="1" t="s">
        <v>8</v>
      </c>
      <c r="C19" s="1" t="s">
        <v>73</v>
      </c>
      <c r="D19" s="1" t="s">
        <v>74</v>
      </c>
      <c r="E19" s="1" t="s">
        <v>11</v>
      </c>
      <c r="F19" s="1" t="s">
        <v>12</v>
      </c>
      <c r="G19" s="1" t="s">
        <v>13</v>
      </c>
      <c r="I19" s="1" t="str">
        <f t="shared" si="0"/>
        <v>40/2019</v>
      </c>
      <c r="J19" s="1" t="str">
        <f t="shared" si="1"/>
        <v>Kovinić Filip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">
      <c r="A20" s="1" t="s">
        <v>31</v>
      </c>
      <c r="B20" s="1" t="s">
        <v>21</v>
      </c>
      <c r="C20" s="1" t="s">
        <v>75</v>
      </c>
      <c r="D20" s="1" t="s">
        <v>76</v>
      </c>
      <c r="E20" s="1" t="s">
        <v>11</v>
      </c>
      <c r="F20" s="1" t="s">
        <v>12</v>
      </c>
      <c r="G20" s="1" t="s">
        <v>13</v>
      </c>
      <c r="I20" s="1" t="str">
        <f t="shared" si="0"/>
        <v>2/2018</v>
      </c>
      <c r="J20" s="1" t="str">
        <f t="shared" si="1"/>
        <v>Lazarević Aleksandar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">
      <c r="I21" s="1" t="str">
        <f t="shared" si="0"/>
        <v>/</v>
      </c>
      <c r="J21" s="1" t="str">
        <f t="shared" si="1"/>
        <v xml:space="preserve"> 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">
      <c r="I22" s="1" t="str">
        <f t="shared" si="0"/>
        <v>/</v>
      </c>
      <c r="J22" s="1" t="str">
        <f t="shared" si="1"/>
        <v xml:space="preserve"> 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">
      <c r="I23" s="1" t="str">
        <f t="shared" si="0"/>
        <v>/</v>
      </c>
      <c r="J23" s="1" t="str">
        <f t="shared" si="1"/>
        <v xml:space="preserve"> 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">
      <c r="I24" s="1" t="str">
        <f t="shared" si="0"/>
        <v>/</v>
      </c>
      <c r="J24" s="1" t="str">
        <f t="shared" si="1"/>
        <v xml:space="preserve"> 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I25" s="1" t="str">
        <f t="shared" si="0"/>
        <v>/</v>
      </c>
      <c r="J25" s="1" t="str">
        <f t="shared" si="1"/>
        <v xml:space="preserve"> 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I26" s="1" t="str">
        <f t="shared" si="0"/>
        <v>/</v>
      </c>
      <c r="J26" s="1" t="str">
        <f t="shared" si="1"/>
        <v xml:space="preserve"> 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I27" s="1" t="str">
        <f t="shared" si="0"/>
        <v>/</v>
      </c>
      <c r="J27" s="1" t="str">
        <f t="shared" si="1"/>
        <v xml:space="preserve"> 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I28" s="1" t="str">
        <f t="shared" si="0"/>
        <v>/</v>
      </c>
      <c r="J28" s="1" t="str">
        <f t="shared" si="1"/>
        <v xml:space="preserve"> 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workbookViewId="0"/>
  </sheetViews>
  <sheetFormatPr defaultColWidth="14.42578125" defaultRowHeight="15" customHeight="1" x14ac:dyDescent="0.2"/>
  <cols>
    <col min="1" max="1" width="8" customWidth="1"/>
    <col min="2" max="2" width="11.85546875" customWidth="1"/>
    <col min="3" max="3" width="17.5703125" customWidth="1"/>
    <col min="4" max="9" width="8" customWidth="1"/>
    <col min="10" max="10" width="20.7109375" customWidth="1"/>
    <col min="11" max="29" width="8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  <c r="Z1" s="4"/>
      <c r="AA1" s="4"/>
    </row>
    <row r="2" spans="1:29" ht="12.75" customHeight="1" x14ac:dyDescent="0.2">
      <c r="A2" s="1" t="s">
        <v>12</v>
      </c>
      <c r="B2" s="1" t="s">
        <v>8</v>
      </c>
      <c r="C2" s="1" t="s">
        <v>77</v>
      </c>
      <c r="D2" s="1" t="s">
        <v>78</v>
      </c>
      <c r="E2" s="1" t="s">
        <v>28</v>
      </c>
      <c r="F2" s="1" t="s">
        <v>12</v>
      </c>
      <c r="G2" s="1" t="s">
        <v>13</v>
      </c>
      <c r="I2" s="1" t="str">
        <f t="shared" ref="I2:I32" si="0">CONCATENATE(A2,"/",B2)</f>
        <v>1/2019</v>
      </c>
      <c r="J2" s="1" t="str">
        <f t="shared" ref="J2:J32" si="1">CONCATENATE(D2," ",C2)</f>
        <v>Gerenčić Dimitrije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">
      <c r="A3" s="1" t="s">
        <v>31</v>
      </c>
      <c r="B3" s="1" t="s">
        <v>8</v>
      </c>
      <c r="C3" s="1" t="s">
        <v>79</v>
      </c>
      <c r="D3" s="1" t="s">
        <v>80</v>
      </c>
      <c r="E3" s="1" t="s">
        <v>28</v>
      </c>
      <c r="F3" s="1" t="s">
        <v>12</v>
      </c>
      <c r="G3" s="1" t="s">
        <v>13</v>
      </c>
      <c r="I3" s="1" t="str">
        <f t="shared" si="0"/>
        <v>2/2019</v>
      </c>
      <c r="J3" s="1" t="str">
        <f t="shared" si="1"/>
        <v>Radoman Miloš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">
      <c r="A4" s="1" t="s">
        <v>34</v>
      </c>
      <c r="B4" s="1" t="s">
        <v>8</v>
      </c>
      <c r="C4" s="1" t="s">
        <v>40</v>
      </c>
      <c r="D4" s="1" t="s">
        <v>81</v>
      </c>
      <c r="E4" s="1" t="s">
        <v>28</v>
      </c>
      <c r="F4" s="1" t="s">
        <v>12</v>
      </c>
      <c r="G4" s="1" t="s">
        <v>13</v>
      </c>
      <c r="I4" s="1" t="str">
        <f t="shared" si="0"/>
        <v>3/2019</v>
      </c>
      <c r="J4" s="1" t="str">
        <f t="shared" si="1"/>
        <v>Radulović Marina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">
      <c r="A5" s="1" t="s">
        <v>82</v>
      </c>
      <c r="B5" s="1" t="s">
        <v>8</v>
      </c>
      <c r="C5" s="1" t="s">
        <v>83</v>
      </c>
      <c r="D5" s="1" t="s">
        <v>84</v>
      </c>
      <c r="E5" s="1" t="s">
        <v>11</v>
      </c>
      <c r="F5" s="1" t="s">
        <v>12</v>
      </c>
      <c r="G5" s="1" t="s">
        <v>13</v>
      </c>
      <c r="I5" s="1" t="str">
        <f t="shared" si="0"/>
        <v>4/2019</v>
      </c>
      <c r="J5" s="1" t="str">
        <f t="shared" si="1"/>
        <v>Zečević Nikola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85</v>
      </c>
      <c r="D6" s="1" t="s">
        <v>86</v>
      </c>
      <c r="E6" s="1" t="s">
        <v>28</v>
      </c>
      <c r="F6" s="1" t="s">
        <v>12</v>
      </c>
      <c r="G6" s="1" t="s">
        <v>13</v>
      </c>
      <c r="I6" s="1" t="str">
        <f t="shared" si="0"/>
        <v>5/2019</v>
      </c>
      <c r="J6" s="1" t="str">
        <f t="shared" si="1"/>
        <v>Savić Uroš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">
      <c r="A7" s="1" t="s">
        <v>87</v>
      </c>
      <c r="B7" s="1" t="s">
        <v>8</v>
      </c>
      <c r="C7" s="1" t="s">
        <v>88</v>
      </c>
      <c r="D7" s="1" t="s">
        <v>89</v>
      </c>
      <c r="E7" s="1" t="s">
        <v>28</v>
      </c>
      <c r="F7" s="1" t="s">
        <v>12</v>
      </c>
      <c r="G7" s="1" t="s">
        <v>13</v>
      </c>
      <c r="I7" s="1" t="str">
        <f t="shared" si="0"/>
        <v>6/2019</v>
      </c>
      <c r="J7" s="1" t="str">
        <f t="shared" si="1"/>
        <v>Brzić Barbara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">
      <c r="A8" s="1" t="s">
        <v>90</v>
      </c>
      <c r="B8" s="1" t="s">
        <v>8</v>
      </c>
      <c r="C8" s="1" t="s">
        <v>91</v>
      </c>
      <c r="D8" s="1" t="s">
        <v>92</v>
      </c>
      <c r="E8" s="1" t="s">
        <v>28</v>
      </c>
      <c r="F8" s="1" t="s">
        <v>12</v>
      </c>
      <c r="G8" s="1" t="s">
        <v>13</v>
      </c>
      <c r="I8" s="1" t="str">
        <f t="shared" si="0"/>
        <v>7/2019</v>
      </c>
      <c r="J8" s="1" t="str">
        <f t="shared" si="1"/>
        <v>Dragaš Vuksan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">
      <c r="A9" s="1" t="s">
        <v>14</v>
      </c>
      <c r="B9" s="1" t="s">
        <v>8</v>
      </c>
      <c r="C9" s="1" t="s">
        <v>93</v>
      </c>
      <c r="D9" s="1" t="s">
        <v>94</v>
      </c>
      <c r="E9" s="1" t="s">
        <v>28</v>
      </c>
      <c r="F9" s="1" t="s">
        <v>12</v>
      </c>
      <c r="G9" s="1" t="s">
        <v>13</v>
      </c>
      <c r="I9" s="1" t="str">
        <f t="shared" si="0"/>
        <v>13/2019</v>
      </c>
      <c r="J9" s="1" t="str">
        <f t="shared" si="1"/>
        <v>Vukićević Jovana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">
      <c r="A10" s="1" t="s">
        <v>17</v>
      </c>
      <c r="B10" s="1" t="s">
        <v>8</v>
      </c>
      <c r="C10" s="1" t="s">
        <v>95</v>
      </c>
      <c r="D10" s="1" t="s">
        <v>96</v>
      </c>
      <c r="E10" s="1" t="s">
        <v>28</v>
      </c>
      <c r="F10" s="1" t="s">
        <v>12</v>
      </c>
      <c r="G10" s="1" t="s">
        <v>13</v>
      </c>
      <c r="I10" s="1" t="str">
        <f t="shared" si="0"/>
        <v>15/2019</v>
      </c>
      <c r="J10" s="1" t="str">
        <f t="shared" si="1"/>
        <v>Mašković Anđela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">
      <c r="A11" s="1" t="s">
        <v>97</v>
      </c>
      <c r="B11" s="1" t="s">
        <v>8</v>
      </c>
      <c r="C11" s="1" t="s">
        <v>98</v>
      </c>
      <c r="D11" s="1" t="s">
        <v>99</v>
      </c>
      <c r="E11" s="1" t="s">
        <v>28</v>
      </c>
      <c r="F11" s="1" t="s">
        <v>12</v>
      </c>
      <c r="G11" s="1" t="s">
        <v>13</v>
      </c>
      <c r="I11" s="1" t="str">
        <f t="shared" si="0"/>
        <v>16/2019</v>
      </c>
      <c r="J11" s="1" t="str">
        <f t="shared" si="1"/>
        <v>Jovanović Petar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">
      <c r="A12" s="1" t="s">
        <v>100</v>
      </c>
      <c r="B12" s="1" t="s">
        <v>8</v>
      </c>
      <c r="C12" s="1" t="s">
        <v>75</v>
      </c>
      <c r="D12" s="1" t="s">
        <v>101</v>
      </c>
      <c r="E12" s="1" t="s">
        <v>28</v>
      </c>
      <c r="F12" s="1" t="s">
        <v>12</v>
      </c>
      <c r="G12" s="1" t="s">
        <v>13</v>
      </c>
      <c r="I12" s="1" t="str">
        <f t="shared" si="0"/>
        <v>18/2019</v>
      </c>
      <c r="J12" s="1" t="str">
        <f t="shared" si="1"/>
        <v>Jašović Aleksandar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">
      <c r="A13" s="1" t="s">
        <v>102</v>
      </c>
      <c r="B13" s="1" t="s">
        <v>8</v>
      </c>
      <c r="C13" s="1" t="s">
        <v>103</v>
      </c>
      <c r="D13" s="1" t="s">
        <v>104</v>
      </c>
      <c r="E13" s="1" t="s">
        <v>28</v>
      </c>
      <c r="F13" s="1" t="s">
        <v>12</v>
      </c>
      <c r="G13" s="1" t="s">
        <v>13</v>
      </c>
      <c r="I13" s="1" t="str">
        <f t="shared" si="0"/>
        <v>19/2019</v>
      </c>
      <c r="J13" s="1" t="str">
        <f t="shared" si="1"/>
        <v>Vujović Gordana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">
      <c r="A14" s="1" t="s">
        <v>105</v>
      </c>
      <c r="B14" s="1" t="s">
        <v>8</v>
      </c>
      <c r="C14" s="1" t="s">
        <v>106</v>
      </c>
      <c r="D14" s="1" t="s">
        <v>107</v>
      </c>
      <c r="E14" s="1" t="s">
        <v>28</v>
      </c>
      <c r="F14" s="1" t="s">
        <v>12</v>
      </c>
      <c r="G14" s="1" t="s">
        <v>13</v>
      </c>
      <c r="I14" s="1" t="str">
        <f t="shared" si="0"/>
        <v>20/2019</v>
      </c>
      <c r="J14" s="1" t="str">
        <f t="shared" si="1"/>
        <v>Stanojević Danilo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">
      <c r="A15" s="1" t="s">
        <v>46</v>
      </c>
      <c r="B15" s="1" t="s">
        <v>8</v>
      </c>
      <c r="C15" s="1" t="s">
        <v>108</v>
      </c>
      <c r="D15" s="1" t="s">
        <v>109</v>
      </c>
      <c r="E15" s="1" t="s">
        <v>11</v>
      </c>
      <c r="F15" s="1" t="s">
        <v>12</v>
      </c>
      <c r="G15" s="1" t="s">
        <v>13</v>
      </c>
      <c r="I15" s="1" t="str">
        <f t="shared" si="0"/>
        <v>22/2019</v>
      </c>
      <c r="J15" s="1" t="str">
        <f t="shared" si="1"/>
        <v>Drobnjak Savo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">
      <c r="A16" s="1" t="s">
        <v>49</v>
      </c>
      <c r="B16" s="1" t="s">
        <v>8</v>
      </c>
      <c r="C16" s="1" t="s">
        <v>110</v>
      </c>
      <c r="D16" s="1" t="s">
        <v>111</v>
      </c>
      <c r="E16" s="1" t="s">
        <v>28</v>
      </c>
      <c r="F16" s="1" t="s">
        <v>12</v>
      </c>
      <c r="G16" s="1" t="s">
        <v>13</v>
      </c>
      <c r="I16" s="1" t="str">
        <f t="shared" si="0"/>
        <v>23/2019</v>
      </c>
      <c r="J16" s="1" t="str">
        <f t="shared" si="1"/>
        <v>Fatić Mirela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">
      <c r="A17" s="1" t="s">
        <v>52</v>
      </c>
      <c r="B17" s="1" t="s">
        <v>8</v>
      </c>
      <c r="C17" s="1" t="s">
        <v>44</v>
      </c>
      <c r="D17" s="1" t="s">
        <v>112</v>
      </c>
      <c r="E17" s="1" t="s">
        <v>28</v>
      </c>
      <c r="F17" s="1" t="s">
        <v>12</v>
      </c>
      <c r="G17" s="1" t="s">
        <v>13</v>
      </c>
      <c r="I17" s="1" t="str">
        <f t="shared" si="0"/>
        <v>24/2019</v>
      </c>
      <c r="J17" s="1" t="str">
        <f t="shared" si="1"/>
        <v>Božović Luka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">
      <c r="A18" s="1" t="s">
        <v>113</v>
      </c>
      <c r="B18" s="1" t="s">
        <v>8</v>
      </c>
      <c r="C18" s="1" t="s">
        <v>114</v>
      </c>
      <c r="D18" s="1" t="s">
        <v>115</v>
      </c>
      <c r="E18" s="1" t="s">
        <v>28</v>
      </c>
      <c r="F18" s="1" t="s">
        <v>12</v>
      </c>
      <c r="G18" s="1" t="s">
        <v>13</v>
      </c>
      <c r="I18" s="1" t="str">
        <f t="shared" si="0"/>
        <v>26/2019</v>
      </c>
      <c r="J18" s="1" t="str">
        <f t="shared" si="1"/>
        <v>Pavićević Andrija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">
      <c r="A19" s="1" t="s">
        <v>116</v>
      </c>
      <c r="B19" s="1" t="s">
        <v>8</v>
      </c>
      <c r="C19" s="1" t="s">
        <v>29</v>
      </c>
      <c r="D19" s="1" t="s">
        <v>117</v>
      </c>
      <c r="E19" s="1" t="s">
        <v>28</v>
      </c>
      <c r="F19" s="1" t="s">
        <v>12</v>
      </c>
      <c r="G19" s="1" t="s">
        <v>13</v>
      </c>
      <c r="I19" s="1" t="str">
        <f t="shared" si="0"/>
        <v>27/2019</v>
      </c>
      <c r="J19" s="1" t="str">
        <f t="shared" si="1"/>
        <v>Milović Matija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">
      <c r="A20" s="1" t="s">
        <v>58</v>
      </c>
      <c r="B20" s="1" t="s">
        <v>8</v>
      </c>
      <c r="C20" s="1" t="s">
        <v>118</v>
      </c>
      <c r="D20" s="1" t="s">
        <v>119</v>
      </c>
      <c r="E20" s="1" t="s">
        <v>28</v>
      </c>
      <c r="F20" s="1" t="s">
        <v>12</v>
      </c>
      <c r="G20" s="1" t="s">
        <v>13</v>
      </c>
      <c r="I20" s="1" t="str">
        <f t="shared" si="0"/>
        <v>28/2019</v>
      </c>
      <c r="J20" s="1" t="str">
        <f t="shared" si="1"/>
        <v>Stevanović Boris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">
      <c r="A21" s="1" t="s">
        <v>120</v>
      </c>
      <c r="B21" s="1" t="s">
        <v>8</v>
      </c>
      <c r="C21" s="1" t="s">
        <v>114</v>
      </c>
      <c r="D21" s="1" t="s">
        <v>121</v>
      </c>
      <c r="E21" s="1" t="s">
        <v>11</v>
      </c>
      <c r="F21" s="1" t="s">
        <v>12</v>
      </c>
      <c r="G21" s="1" t="s">
        <v>13</v>
      </c>
      <c r="I21" s="1" t="str">
        <f t="shared" si="0"/>
        <v>29/2019</v>
      </c>
      <c r="J21" s="1" t="str">
        <f t="shared" si="1"/>
        <v>Petrović Andrija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">
      <c r="A22" s="1" t="s">
        <v>67</v>
      </c>
      <c r="B22" s="1" t="s">
        <v>8</v>
      </c>
      <c r="C22" s="1" t="s">
        <v>122</v>
      </c>
      <c r="D22" s="1" t="s">
        <v>123</v>
      </c>
      <c r="E22" s="1" t="s">
        <v>11</v>
      </c>
      <c r="F22" s="1" t="s">
        <v>12</v>
      </c>
      <c r="G22" s="1" t="s">
        <v>13</v>
      </c>
      <c r="I22" s="1" t="str">
        <f t="shared" si="0"/>
        <v>35/2019</v>
      </c>
      <c r="J22" s="1" t="str">
        <f t="shared" si="1"/>
        <v>Selmanović Vedad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">
      <c r="A23" s="1" t="s">
        <v>124</v>
      </c>
      <c r="B23" s="1" t="s">
        <v>8</v>
      </c>
      <c r="C23" s="1" t="s">
        <v>125</v>
      </c>
      <c r="D23" s="1" t="s">
        <v>126</v>
      </c>
      <c r="E23" s="1" t="s">
        <v>11</v>
      </c>
      <c r="F23" s="1" t="s">
        <v>12</v>
      </c>
      <c r="G23" s="1" t="s">
        <v>13</v>
      </c>
      <c r="I23" s="1" t="str">
        <f t="shared" si="0"/>
        <v>41/2019</v>
      </c>
      <c r="J23" s="1" t="str">
        <f t="shared" si="1"/>
        <v>Mandić Vido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">
      <c r="A24" s="1" t="s">
        <v>127</v>
      </c>
      <c r="B24" s="1" t="s">
        <v>8</v>
      </c>
      <c r="C24" s="1" t="s">
        <v>128</v>
      </c>
      <c r="D24" s="1" t="s">
        <v>99</v>
      </c>
      <c r="E24" s="1" t="s">
        <v>28</v>
      </c>
      <c r="F24" s="1" t="s">
        <v>12</v>
      </c>
      <c r="G24" s="1" t="s">
        <v>13</v>
      </c>
      <c r="I24" s="1" t="str">
        <f t="shared" si="0"/>
        <v>42/2019</v>
      </c>
      <c r="J24" s="1" t="str">
        <f t="shared" si="1"/>
        <v>Jovanović Vladimir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A25" s="1" t="s">
        <v>129</v>
      </c>
      <c r="B25" s="1" t="s">
        <v>8</v>
      </c>
      <c r="C25" s="1" t="s">
        <v>130</v>
      </c>
      <c r="D25" s="1" t="s">
        <v>131</v>
      </c>
      <c r="E25" s="1" t="s">
        <v>28</v>
      </c>
      <c r="F25" s="1" t="s">
        <v>12</v>
      </c>
      <c r="G25" s="1" t="s">
        <v>13</v>
      </c>
      <c r="I25" s="1" t="str">
        <f t="shared" si="0"/>
        <v>43/2019</v>
      </c>
      <c r="J25" s="1" t="str">
        <f t="shared" si="1"/>
        <v>Bojanović Sara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A26" s="1" t="s">
        <v>132</v>
      </c>
      <c r="B26" s="1" t="s">
        <v>8</v>
      </c>
      <c r="C26" s="1" t="s">
        <v>133</v>
      </c>
      <c r="D26" s="1" t="s">
        <v>134</v>
      </c>
      <c r="E26" s="1" t="s">
        <v>28</v>
      </c>
      <c r="F26" s="1" t="s">
        <v>12</v>
      </c>
      <c r="G26" s="1" t="s">
        <v>13</v>
      </c>
      <c r="I26" s="1" t="str">
        <f t="shared" si="0"/>
        <v>48/2019</v>
      </c>
      <c r="J26" s="1" t="str">
        <f t="shared" si="1"/>
        <v>Benić Teodora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A27" s="1" t="s">
        <v>82</v>
      </c>
      <c r="B27" s="1" t="s">
        <v>21</v>
      </c>
      <c r="C27" s="1" t="s">
        <v>135</v>
      </c>
      <c r="D27" s="1" t="s">
        <v>136</v>
      </c>
      <c r="E27" s="1" t="s">
        <v>28</v>
      </c>
      <c r="F27" s="1" t="s">
        <v>31</v>
      </c>
      <c r="G27" s="1" t="s">
        <v>13</v>
      </c>
      <c r="I27" s="1" t="str">
        <f t="shared" si="0"/>
        <v>4/2018</v>
      </c>
      <c r="J27" s="1" t="str">
        <f t="shared" si="1"/>
        <v>Golubović Mijajlo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A28" s="1" t="s">
        <v>137</v>
      </c>
      <c r="B28" s="1" t="s">
        <v>21</v>
      </c>
      <c r="C28" s="1" t="s">
        <v>138</v>
      </c>
      <c r="D28" s="1" t="s">
        <v>81</v>
      </c>
      <c r="E28" s="1" t="s">
        <v>11</v>
      </c>
      <c r="F28" s="1" t="s">
        <v>31</v>
      </c>
      <c r="G28" s="1" t="s">
        <v>13</v>
      </c>
      <c r="I28" s="1" t="str">
        <f t="shared" si="0"/>
        <v>34/2018</v>
      </c>
      <c r="J28" s="1" t="str">
        <f t="shared" si="1"/>
        <v>Radulović Ana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>
      <c r="A29" s="1" t="s">
        <v>129</v>
      </c>
      <c r="B29" s="1" t="s">
        <v>21</v>
      </c>
      <c r="C29" s="1" t="s">
        <v>139</v>
      </c>
      <c r="D29" s="1" t="s">
        <v>140</v>
      </c>
      <c r="E29" s="1" t="s">
        <v>11</v>
      </c>
      <c r="F29" s="1" t="s">
        <v>12</v>
      </c>
      <c r="G29" s="1" t="s">
        <v>13</v>
      </c>
      <c r="I29" s="1" t="str">
        <f t="shared" si="0"/>
        <v>43/2018</v>
      </c>
      <c r="J29" s="1" t="str">
        <f t="shared" si="1"/>
        <v>Cmiljanić Dunja</v>
      </c>
      <c r="P29" s="2"/>
      <c r="Q29" s="2"/>
      <c r="R29" s="2"/>
      <c r="S29" s="2"/>
      <c r="T29" s="3"/>
      <c r="Z29" s="2"/>
      <c r="AA29" s="2"/>
      <c r="AB29" s="2"/>
      <c r="AC29" s="3"/>
    </row>
    <row r="30" spans="1:29" ht="12.75" customHeight="1" x14ac:dyDescent="0.2">
      <c r="A30" s="1" t="s">
        <v>58</v>
      </c>
      <c r="B30" s="1" t="s">
        <v>13</v>
      </c>
      <c r="C30" s="1" t="s">
        <v>141</v>
      </c>
      <c r="D30" s="1" t="s">
        <v>104</v>
      </c>
      <c r="E30" s="1" t="s">
        <v>11</v>
      </c>
      <c r="F30" s="1" t="s">
        <v>31</v>
      </c>
      <c r="G30" s="1" t="s">
        <v>13</v>
      </c>
      <c r="I30" s="1" t="str">
        <f t="shared" si="0"/>
        <v>28/2017</v>
      </c>
      <c r="J30" s="1" t="str">
        <f t="shared" si="1"/>
        <v>Vujović Slobodan</v>
      </c>
      <c r="P30" s="2"/>
      <c r="Q30" s="2"/>
      <c r="R30" s="2"/>
      <c r="S30" s="2"/>
      <c r="T30" s="3"/>
      <c r="Z30" s="2"/>
      <c r="AA30" s="2"/>
      <c r="AB30" s="2"/>
      <c r="AC30" s="3"/>
    </row>
    <row r="31" spans="1:29" ht="12.75" customHeight="1" x14ac:dyDescent="0.2">
      <c r="I31" s="1" t="str">
        <f t="shared" si="0"/>
        <v>/</v>
      </c>
      <c r="J31" s="1" t="str">
        <f t="shared" si="1"/>
        <v xml:space="preserve"> </v>
      </c>
      <c r="P31" s="2"/>
      <c r="Q31" s="2"/>
      <c r="R31" s="2"/>
      <c r="S31" s="2"/>
      <c r="T31" s="3"/>
      <c r="Z31" s="2"/>
      <c r="AA31" s="2"/>
      <c r="AB31" s="2"/>
      <c r="AC31" s="3"/>
    </row>
    <row r="32" spans="1:29" ht="12.75" customHeight="1" x14ac:dyDescent="0.2">
      <c r="I32" s="1" t="str">
        <f t="shared" si="0"/>
        <v>/</v>
      </c>
      <c r="J32" s="1" t="str">
        <f t="shared" si="1"/>
        <v xml:space="preserve"> </v>
      </c>
      <c r="P32" s="2"/>
      <c r="Q32" s="2"/>
      <c r="R32" s="2"/>
      <c r="S32" s="2"/>
      <c r="T32" s="3"/>
      <c r="Z32" s="2"/>
      <c r="AA32" s="2"/>
      <c r="AB32" s="2"/>
      <c r="AC32" s="3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workbookViewId="0"/>
  </sheetViews>
  <sheetFormatPr defaultColWidth="14.42578125" defaultRowHeight="15" customHeight="1" x14ac:dyDescent="0.2"/>
  <cols>
    <col min="1" max="1" width="6.42578125" customWidth="1"/>
    <col min="2" max="2" width="10.28515625" customWidth="1"/>
    <col min="3" max="3" width="12.5703125" customWidth="1"/>
    <col min="4" max="4" width="10.42578125" customWidth="1"/>
    <col min="5" max="5" width="3.7109375" customWidth="1"/>
    <col min="6" max="6" width="3.85546875" customWidth="1"/>
    <col min="7" max="7" width="5" customWidth="1"/>
    <col min="8" max="8" width="9.140625" customWidth="1"/>
    <col min="9" max="9" width="9.85546875" customWidth="1"/>
    <col min="10" max="10" width="21.85546875" customWidth="1"/>
    <col min="11" max="13" width="9.140625" customWidth="1"/>
    <col min="14" max="14" width="11.7109375" customWidth="1"/>
    <col min="15" max="15" width="15" customWidth="1"/>
    <col min="16" max="17" width="9.140625" customWidth="1"/>
    <col min="18" max="18" width="20.140625" customWidth="1"/>
    <col min="19" max="29" width="9.140625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/>
      <c r="I1" s="4"/>
      <c r="J1" s="4"/>
      <c r="K1" s="4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  <c r="AC1" s="4"/>
    </row>
    <row r="2" spans="1:29" ht="12.75" customHeight="1" x14ac:dyDescent="0.2">
      <c r="A2" s="1" t="s">
        <v>12</v>
      </c>
      <c r="B2" s="1" t="s">
        <v>8</v>
      </c>
      <c r="C2" s="1" t="s">
        <v>142</v>
      </c>
      <c r="D2" s="1" t="s">
        <v>143</v>
      </c>
      <c r="E2" s="1" t="s">
        <v>28</v>
      </c>
      <c r="F2" s="1" t="s">
        <v>12</v>
      </c>
      <c r="G2" s="1" t="s">
        <v>13</v>
      </c>
      <c r="H2" s="4"/>
      <c r="I2" s="4" t="str">
        <f t="shared" ref="I2:I25" si="0">CONCATENATE(A2,"/",RIGHT(B2,4))</f>
        <v>1/2019</v>
      </c>
      <c r="J2" s="4" t="str">
        <f t="shared" ref="J2:J25" si="1">CONCATENATE(D2," ",C2)</f>
        <v>Sošić Slavko</v>
      </c>
      <c r="K2" s="4"/>
      <c r="P2" s="2"/>
      <c r="Q2" s="2"/>
      <c r="R2" s="2"/>
      <c r="S2" s="2"/>
      <c r="T2" s="3"/>
      <c r="U2" s="4"/>
      <c r="Y2" s="4"/>
      <c r="Z2" s="2"/>
      <c r="AA2" s="2"/>
      <c r="AB2" s="2"/>
      <c r="AC2" s="3"/>
    </row>
    <row r="3" spans="1:29" ht="12.75" customHeight="1" x14ac:dyDescent="0.2">
      <c r="A3" s="1" t="s">
        <v>31</v>
      </c>
      <c r="B3" s="1" t="s">
        <v>8</v>
      </c>
      <c r="C3" s="1" t="s">
        <v>144</v>
      </c>
      <c r="D3" s="1" t="s">
        <v>145</v>
      </c>
      <c r="E3" s="1" t="s">
        <v>28</v>
      </c>
      <c r="F3" s="1" t="s">
        <v>12</v>
      </c>
      <c r="G3" s="1" t="s">
        <v>13</v>
      </c>
      <c r="H3" s="4"/>
      <c r="I3" s="4" t="str">
        <f t="shared" si="0"/>
        <v>2/2019</v>
      </c>
      <c r="J3" s="4" t="str">
        <f t="shared" si="1"/>
        <v>Slijepčević Adisa</v>
      </c>
      <c r="K3" s="4"/>
      <c r="P3" s="2"/>
      <c r="Q3" s="2"/>
      <c r="R3" s="2"/>
      <c r="S3" s="2"/>
      <c r="T3" s="3"/>
      <c r="U3" s="4"/>
      <c r="Y3" s="4"/>
      <c r="Z3" s="2"/>
      <c r="AA3" s="2"/>
      <c r="AB3" s="2"/>
      <c r="AC3" s="3"/>
    </row>
    <row r="4" spans="1:29" ht="12.75" customHeight="1" x14ac:dyDescent="0.2">
      <c r="A4" s="1" t="s">
        <v>34</v>
      </c>
      <c r="B4" s="1" t="s">
        <v>8</v>
      </c>
      <c r="C4" s="1" t="s">
        <v>146</v>
      </c>
      <c r="D4" s="1" t="s">
        <v>147</v>
      </c>
      <c r="E4" s="1" t="s">
        <v>28</v>
      </c>
      <c r="F4" s="1" t="s">
        <v>12</v>
      </c>
      <c r="G4" s="1" t="s">
        <v>13</v>
      </c>
      <c r="H4" s="4"/>
      <c r="I4" s="4" t="str">
        <f t="shared" si="0"/>
        <v>3/2019</v>
      </c>
      <c r="J4" s="4" t="str">
        <f t="shared" si="1"/>
        <v>Barović Ognjen</v>
      </c>
      <c r="K4" s="4"/>
      <c r="P4" s="2"/>
      <c r="Q4" s="2"/>
      <c r="R4" s="2"/>
      <c r="S4" s="2"/>
      <c r="T4" s="3"/>
      <c r="U4" s="4"/>
      <c r="Y4" s="4"/>
      <c r="Z4" s="2"/>
      <c r="AA4" s="2"/>
      <c r="AB4" s="2"/>
      <c r="AC4" s="3"/>
    </row>
    <row r="5" spans="1:29" ht="12.75" customHeight="1" x14ac:dyDescent="0.2">
      <c r="A5" s="1" t="s">
        <v>82</v>
      </c>
      <c r="B5" s="1" t="s">
        <v>8</v>
      </c>
      <c r="C5" s="1" t="s">
        <v>148</v>
      </c>
      <c r="D5" s="1" t="s">
        <v>149</v>
      </c>
      <c r="E5" s="1" t="s">
        <v>28</v>
      </c>
      <c r="F5" s="1" t="s">
        <v>12</v>
      </c>
      <c r="G5" s="1" t="s">
        <v>13</v>
      </c>
      <c r="H5" s="4"/>
      <c r="I5" s="4" t="str">
        <f t="shared" si="0"/>
        <v>4/2019</v>
      </c>
      <c r="J5" s="4" t="str">
        <f t="shared" si="1"/>
        <v>Bakić Časlav</v>
      </c>
      <c r="K5" s="4"/>
      <c r="P5" s="2"/>
      <c r="Q5" s="2"/>
      <c r="R5" s="2"/>
      <c r="S5" s="2"/>
      <c r="T5" s="3"/>
      <c r="U5" s="4"/>
      <c r="Y5" s="4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75</v>
      </c>
      <c r="D6" s="1" t="s">
        <v>150</v>
      </c>
      <c r="E6" s="1" t="s">
        <v>28</v>
      </c>
      <c r="F6" s="1" t="s">
        <v>12</v>
      </c>
      <c r="G6" s="1" t="s">
        <v>13</v>
      </c>
      <c r="H6" s="4"/>
      <c r="I6" s="4" t="str">
        <f t="shared" si="0"/>
        <v>5/2019</v>
      </c>
      <c r="J6" s="4" t="str">
        <f t="shared" si="1"/>
        <v>Asanovski Aleksandar</v>
      </c>
      <c r="K6" s="4"/>
      <c r="P6" s="2"/>
      <c r="Q6" s="2"/>
      <c r="R6" s="2"/>
      <c r="S6" s="2"/>
      <c r="T6" s="3"/>
      <c r="U6" s="4"/>
      <c r="Y6" s="4"/>
      <c r="Z6" s="2"/>
      <c r="AA6" s="2"/>
      <c r="AB6" s="2"/>
      <c r="AC6" s="3"/>
    </row>
    <row r="7" spans="1:29" ht="15" customHeight="1" x14ac:dyDescent="0.25">
      <c r="A7" s="1" t="s">
        <v>87</v>
      </c>
      <c r="B7" s="1" t="s">
        <v>8</v>
      </c>
      <c r="C7" s="1" t="s">
        <v>29</v>
      </c>
      <c r="D7" s="1" t="s">
        <v>151</v>
      </c>
      <c r="E7" s="1" t="s">
        <v>28</v>
      </c>
      <c r="F7" s="1" t="s">
        <v>12</v>
      </c>
      <c r="G7" s="1" t="s">
        <v>13</v>
      </c>
      <c r="H7" s="4"/>
      <c r="I7" s="4" t="str">
        <f t="shared" si="0"/>
        <v>6/2019</v>
      </c>
      <c r="J7" s="4" t="str">
        <f t="shared" si="1"/>
        <v>Brajković Matija</v>
      </c>
      <c r="K7" s="4"/>
      <c r="P7" s="2"/>
      <c r="Q7" s="2"/>
      <c r="R7" s="5"/>
      <c r="S7" s="2"/>
      <c r="T7" s="3"/>
      <c r="U7" s="4"/>
      <c r="Y7" s="4"/>
      <c r="Z7" s="2"/>
      <c r="AA7" s="2"/>
      <c r="AB7" s="2"/>
      <c r="AC7" s="3"/>
    </row>
    <row r="8" spans="1:29" ht="12.75" customHeight="1" x14ac:dyDescent="0.2">
      <c r="A8" s="1" t="s">
        <v>90</v>
      </c>
      <c r="B8" s="1" t="s">
        <v>8</v>
      </c>
      <c r="C8" s="1" t="s">
        <v>93</v>
      </c>
      <c r="D8" s="1" t="s">
        <v>152</v>
      </c>
      <c r="E8" s="1" t="s">
        <v>28</v>
      </c>
      <c r="F8" s="1" t="s">
        <v>12</v>
      </c>
      <c r="G8" s="1" t="s">
        <v>13</v>
      </c>
      <c r="H8" s="4"/>
      <c r="I8" s="4" t="str">
        <f t="shared" si="0"/>
        <v>7/2019</v>
      </c>
      <c r="J8" s="4" t="str">
        <f t="shared" si="1"/>
        <v>Velič Jovana</v>
      </c>
      <c r="K8" s="4"/>
      <c r="P8" s="2"/>
      <c r="Q8" s="2"/>
      <c r="R8" s="2"/>
      <c r="S8" s="2"/>
      <c r="T8" s="3"/>
      <c r="U8" s="4"/>
      <c r="Y8" s="4"/>
      <c r="Z8" s="2"/>
      <c r="AA8" s="2"/>
      <c r="AB8" s="2"/>
      <c r="AC8" s="3"/>
    </row>
    <row r="9" spans="1:29" ht="12.75" customHeight="1" x14ac:dyDescent="0.2">
      <c r="A9" s="1" t="s">
        <v>153</v>
      </c>
      <c r="B9" s="1" t="s">
        <v>8</v>
      </c>
      <c r="C9" s="1" t="s">
        <v>146</v>
      </c>
      <c r="D9" s="1" t="s">
        <v>154</v>
      </c>
      <c r="E9" s="1" t="s">
        <v>11</v>
      </c>
      <c r="F9" s="1" t="s">
        <v>31</v>
      </c>
      <c r="G9" s="1" t="s">
        <v>13</v>
      </c>
      <c r="H9" s="4"/>
      <c r="I9" s="4" t="str">
        <f t="shared" si="0"/>
        <v>8/2019</v>
      </c>
      <c r="J9" s="4" t="str">
        <f t="shared" si="1"/>
        <v>Šubarić Ognjen</v>
      </c>
      <c r="K9" s="4"/>
      <c r="P9" s="2"/>
      <c r="Q9" s="2"/>
      <c r="R9" s="2"/>
      <c r="S9" s="2"/>
      <c r="T9" s="3"/>
      <c r="U9" s="4"/>
      <c r="Y9" s="4"/>
      <c r="Z9" s="2"/>
      <c r="AA9" s="2"/>
      <c r="AB9" s="2"/>
      <c r="AC9" s="3"/>
    </row>
    <row r="10" spans="1:29" ht="12.75" customHeight="1" x14ac:dyDescent="0.2">
      <c r="A10" s="1" t="s">
        <v>20</v>
      </c>
      <c r="B10" s="1" t="s">
        <v>8</v>
      </c>
      <c r="C10" s="1" t="s">
        <v>155</v>
      </c>
      <c r="D10" s="1" t="s">
        <v>156</v>
      </c>
      <c r="E10" s="1" t="s">
        <v>28</v>
      </c>
      <c r="F10" s="1" t="s">
        <v>12</v>
      </c>
      <c r="G10" s="1" t="s">
        <v>13</v>
      </c>
      <c r="H10" s="4"/>
      <c r="I10" s="4" t="str">
        <f t="shared" si="0"/>
        <v>9/2019</v>
      </c>
      <c r="J10" s="4" t="str">
        <f t="shared" si="1"/>
        <v>Raković Ljubica</v>
      </c>
      <c r="K10" s="4"/>
      <c r="P10" s="2"/>
      <c r="Q10" s="2"/>
      <c r="R10" s="2"/>
      <c r="S10" s="2"/>
      <c r="T10" s="3"/>
      <c r="U10" s="4"/>
      <c r="Y10" s="4"/>
      <c r="Z10" s="2"/>
      <c r="AA10" s="2"/>
      <c r="AB10" s="2"/>
      <c r="AC10" s="3"/>
    </row>
    <row r="11" spans="1:29" ht="12.75" customHeight="1" x14ac:dyDescent="0.2">
      <c r="A11" s="1" t="s">
        <v>157</v>
      </c>
      <c r="B11" s="1" t="s">
        <v>8</v>
      </c>
      <c r="C11" s="1" t="s">
        <v>158</v>
      </c>
      <c r="D11" s="1" t="s">
        <v>159</v>
      </c>
      <c r="E11" s="1" t="s">
        <v>28</v>
      </c>
      <c r="F11" s="1" t="s">
        <v>12</v>
      </c>
      <c r="G11" s="1" t="s">
        <v>13</v>
      </c>
      <c r="H11" s="4"/>
      <c r="I11" s="4" t="str">
        <f t="shared" si="0"/>
        <v>10/2019</v>
      </c>
      <c r="J11" s="4" t="str">
        <f t="shared" si="1"/>
        <v>Luković Aida</v>
      </c>
      <c r="K11" s="4"/>
      <c r="P11" s="2"/>
      <c r="Q11" s="2"/>
      <c r="R11" s="2"/>
      <c r="S11" s="2"/>
      <c r="T11" s="3"/>
      <c r="U11" s="4"/>
      <c r="Y11" s="4"/>
      <c r="Z11" s="2"/>
      <c r="AA11" s="2"/>
      <c r="AB11" s="2"/>
      <c r="AC11" s="3"/>
    </row>
    <row r="12" spans="1:29" ht="12.75" customHeight="1" x14ac:dyDescent="0.2">
      <c r="A12" s="1" t="s">
        <v>14</v>
      </c>
      <c r="B12" s="1" t="s">
        <v>8</v>
      </c>
      <c r="C12" s="1" t="s">
        <v>160</v>
      </c>
      <c r="D12" s="1" t="s">
        <v>161</v>
      </c>
      <c r="E12" s="1" t="s">
        <v>28</v>
      </c>
      <c r="F12" s="1" t="s">
        <v>12</v>
      </c>
      <c r="G12" s="1" t="s">
        <v>13</v>
      </c>
      <c r="H12" s="4"/>
      <c r="I12" s="4" t="str">
        <f t="shared" si="0"/>
        <v>13/2019</v>
      </c>
      <c r="J12" s="4" t="str">
        <f t="shared" si="1"/>
        <v>Bandović Katarina</v>
      </c>
      <c r="K12" s="4"/>
      <c r="P12" s="2"/>
      <c r="Q12" s="2"/>
      <c r="R12" s="2"/>
      <c r="S12" s="2"/>
      <c r="T12" s="3"/>
      <c r="U12" s="4"/>
      <c r="Y12" s="4"/>
      <c r="Z12" s="2"/>
      <c r="AA12" s="2"/>
      <c r="AB12" s="2"/>
      <c r="AC12" s="3"/>
    </row>
    <row r="13" spans="1:29" ht="12.75" customHeight="1" x14ac:dyDescent="0.2">
      <c r="A13" s="1" t="s">
        <v>162</v>
      </c>
      <c r="B13" s="1" t="s">
        <v>8</v>
      </c>
      <c r="C13" s="1" t="s">
        <v>73</v>
      </c>
      <c r="D13" s="1" t="s">
        <v>163</v>
      </c>
      <c r="E13" s="1" t="s">
        <v>11</v>
      </c>
      <c r="F13" s="1" t="s">
        <v>12</v>
      </c>
      <c r="G13" s="1" t="s">
        <v>13</v>
      </c>
      <c r="H13" s="4"/>
      <c r="I13" s="4" t="str">
        <f t="shared" si="0"/>
        <v>14/2019</v>
      </c>
      <c r="J13" s="4" t="str">
        <f t="shared" si="1"/>
        <v>Radonjić Filip</v>
      </c>
      <c r="K13" s="4"/>
      <c r="P13" s="2"/>
      <c r="Q13" s="2"/>
      <c r="R13" s="2"/>
      <c r="S13" s="2"/>
      <c r="T13" s="3"/>
      <c r="U13" s="4"/>
      <c r="Y13" s="4"/>
      <c r="Z13" s="2"/>
      <c r="AA13" s="2"/>
      <c r="AB13" s="2"/>
      <c r="AC13" s="3"/>
    </row>
    <row r="14" spans="1:29" ht="12.75" customHeight="1" x14ac:dyDescent="0.2">
      <c r="A14" s="1" t="s">
        <v>17</v>
      </c>
      <c r="B14" s="1" t="s">
        <v>8</v>
      </c>
      <c r="C14" s="1" t="s">
        <v>29</v>
      </c>
      <c r="D14" s="1" t="s">
        <v>164</v>
      </c>
      <c r="E14" s="1" t="s">
        <v>28</v>
      </c>
      <c r="F14" s="1" t="s">
        <v>12</v>
      </c>
      <c r="G14" s="1" t="s">
        <v>13</v>
      </c>
      <c r="H14" s="4"/>
      <c r="I14" s="4" t="str">
        <f t="shared" si="0"/>
        <v>15/2019</v>
      </c>
      <c r="J14" s="4" t="str">
        <f t="shared" si="1"/>
        <v>Šuković Matija</v>
      </c>
      <c r="K14" s="4"/>
      <c r="P14" s="2"/>
      <c r="Q14" s="2"/>
      <c r="R14" s="2"/>
      <c r="S14" s="2"/>
      <c r="T14" s="3"/>
      <c r="U14" s="4"/>
      <c r="Y14" s="4"/>
      <c r="Z14" s="2"/>
      <c r="AA14" s="2"/>
      <c r="AB14" s="2"/>
      <c r="AC14" s="3"/>
    </row>
    <row r="15" spans="1:29" ht="12.75" customHeight="1" x14ac:dyDescent="0.2">
      <c r="A15" s="1" t="s">
        <v>165</v>
      </c>
      <c r="B15" s="1" t="s">
        <v>8</v>
      </c>
      <c r="C15" s="1" t="s">
        <v>166</v>
      </c>
      <c r="D15" s="1" t="s">
        <v>167</v>
      </c>
      <c r="E15" s="1" t="s">
        <v>28</v>
      </c>
      <c r="F15" s="1" t="s">
        <v>12</v>
      </c>
      <c r="G15" s="1" t="s">
        <v>13</v>
      </c>
      <c r="H15" s="4"/>
      <c r="I15" s="4" t="str">
        <f t="shared" si="0"/>
        <v>17/2019</v>
      </c>
      <c r="J15" s="4" t="str">
        <f t="shared" si="1"/>
        <v>Mišković Saša</v>
      </c>
      <c r="K15" s="4"/>
      <c r="P15" s="2"/>
      <c r="Q15" s="2"/>
      <c r="R15" s="2"/>
      <c r="S15" s="2"/>
      <c r="T15" s="3"/>
      <c r="U15" s="4"/>
      <c r="Y15" s="4"/>
      <c r="Z15" s="2"/>
      <c r="AA15" s="2"/>
      <c r="AB15" s="2"/>
      <c r="AC15" s="3"/>
    </row>
    <row r="16" spans="1:29" ht="12.75" customHeight="1" x14ac:dyDescent="0.2">
      <c r="A16" s="1" t="s">
        <v>102</v>
      </c>
      <c r="B16" s="1" t="s">
        <v>8</v>
      </c>
      <c r="C16" s="1" t="s">
        <v>168</v>
      </c>
      <c r="D16" s="1" t="s">
        <v>169</v>
      </c>
      <c r="E16" s="1" t="s">
        <v>11</v>
      </c>
      <c r="F16" s="1" t="s">
        <v>12</v>
      </c>
      <c r="G16" s="1" t="s">
        <v>13</v>
      </c>
      <c r="H16" s="4"/>
      <c r="I16" s="4" t="str">
        <f t="shared" si="0"/>
        <v>19/2019</v>
      </c>
      <c r="J16" s="4" t="str">
        <f t="shared" si="1"/>
        <v>Lutovac Maksim</v>
      </c>
      <c r="K16" s="4"/>
      <c r="P16" s="2"/>
      <c r="Q16" s="2"/>
      <c r="R16" s="2"/>
      <c r="S16" s="2"/>
      <c r="T16" s="3"/>
      <c r="U16" s="4"/>
      <c r="Y16" s="4"/>
      <c r="Z16" s="2"/>
      <c r="AA16" s="2"/>
      <c r="AB16" s="2"/>
      <c r="AC16" s="3"/>
    </row>
    <row r="17" spans="1:29" ht="12.75" customHeight="1" x14ac:dyDescent="0.2">
      <c r="A17" s="1" t="s">
        <v>105</v>
      </c>
      <c r="B17" s="1" t="s">
        <v>8</v>
      </c>
      <c r="C17" s="1" t="s">
        <v>22</v>
      </c>
      <c r="D17" s="1" t="s">
        <v>169</v>
      </c>
      <c r="E17" s="1" t="s">
        <v>11</v>
      </c>
      <c r="F17" s="1" t="s">
        <v>12</v>
      </c>
      <c r="G17" s="1" t="s">
        <v>13</v>
      </c>
      <c r="H17" s="4"/>
      <c r="I17" s="4" t="str">
        <f t="shared" si="0"/>
        <v>20/2019</v>
      </c>
      <c r="J17" s="4" t="str">
        <f t="shared" si="1"/>
        <v>Lutovac Vuk</v>
      </c>
      <c r="K17" s="4"/>
      <c r="P17" s="2"/>
      <c r="Q17" s="2"/>
      <c r="R17" s="2"/>
      <c r="S17" s="2"/>
      <c r="T17" s="3"/>
      <c r="U17" s="4"/>
      <c r="Y17" s="4"/>
      <c r="Z17" s="2"/>
      <c r="AA17" s="2"/>
      <c r="AB17" s="2"/>
      <c r="AC17" s="3"/>
    </row>
    <row r="18" spans="1:29" ht="12.75" customHeight="1" x14ac:dyDescent="0.2">
      <c r="A18" s="1" t="s">
        <v>49</v>
      </c>
      <c r="B18" s="1" t="s">
        <v>8</v>
      </c>
      <c r="C18" s="1" t="s">
        <v>170</v>
      </c>
      <c r="D18" s="1" t="s">
        <v>171</v>
      </c>
      <c r="E18" s="1" t="s">
        <v>28</v>
      </c>
      <c r="F18" s="1" t="s">
        <v>12</v>
      </c>
      <c r="G18" s="1" t="s">
        <v>13</v>
      </c>
      <c r="H18" s="4"/>
      <c r="I18" s="4" t="str">
        <f t="shared" si="0"/>
        <v>23/2019</v>
      </c>
      <c r="J18" s="4" t="str">
        <f t="shared" si="1"/>
        <v>Vlahović Jakša</v>
      </c>
      <c r="K18" s="4"/>
      <c r="P18" s="2"/>
      <c r="Q18" s="2"/>
      <c r="R18" s="2"/>
      <c r="S18" s="2"/>
      <c r="T18" s="3"/>
      <c r="U18" s="4"/>
      <c r="Y18" s="4"/>
      <c r="Z18" s="2"/>
      <c r="AA18" s="2"/>
      <c r="AB18" s="2"/>
      <c r="AC18" s="3"/>
    </row>
    <row r="19" spans="1:29" ht="12.75" customHeight="1" x14ac:dyDescent="0.2">
      <c r="A19" s="1" t="s">
        <v>52</v>
      </c>
      <c r="B19" s="1" t="s">
        <v>8</v>
      </c>
      <c r="C19" s="1" t="s">
        <v>65</v>
      </c>
      <c r="D19" s="1" t="s">
        <v>172</v>
      </c>
      <c r="E19" s="1" t="s">
        <v>28</v>
      </c>
      <c r="F19" s="1" t="s">
        <v>12</v>
      </c>
      <c r="G19" s="1" t="s">
        <v>13</v>
      </c>
      <c r="H19" s="4"/>
      <c r="I19" s="4" t="str">
        <f t="shared" si="0"/>
        <v>24/2019</v>
      </c>
      <c r="J19" s="4" t="str">
        <f t="shared" si="1"/>
        <v>Peruničić Marija</v>
      </c>
      <c r="K19" s="4"/>
      <c r="P19" s="2"/>
      <c r="Q19" s="2"/>
      <c r="R19" s="2"/>
      <c r="S19" s="2"/>
      <c r="T19" s="3"/>
      <c r="U19" s="4"/>
      <c r="Y19" s="4"/>
      <c r="Z19" s="2"/>
      <c r="AA19" s="2"/>
      <c r="AB19" s="2"/>
      <c r="AC19" s="3"/>
    </row>
    <row r="20" spans="1:29" ht="12.75" customHeight="1" x14ac:dyDescent="0.2">
      <c r="A20" s="1" t="s">
        <v>55</v>
      </c>
      <c r="B20" s="1" t="s">
        <v>8</v>
      </c>
      <c r="C20" s="1" t="s">
        <v>173</v>
      </c>
      <c r="D20" s="1" t="s">
        <v>174</v>
      </c>
      <c r="E20" s="1" t="s">
        <v>28</v>
      </c>
      <c r="F20" s="1" t="s">
        <v>12</v>
      </c>
      <c r="G20" s="1" t="s">
        <v>13</v>
      </c>
      <c r="H20" s="4"/>
      <c r="I20" s="4" t="str">
        <f t="shared" si="0"/>
        <v>25/2019</v>
      </c>
      <c r="J20" s="4" t="str">
        <f t="shared" si="1"/>
        <v>Komnenović David</v>
      </c>
      <c r="K20" s="4"/>
      <c r="P20" s="2"/>
      <c r="Q20" s="2"/>
      <c r="R20" s="2"/>
      <c r="S20" s="2"/>
      <c r="T20" s="3"/>
      <c r="U20" s="4"/>
      <c r="Y20" s="4"/>
      <c r="Z20" s="2"/>
      <c r="AA20" s="2"/>
      <c r="AB20" s="2"/>
      <c r="AC20" s="3"/>
    </row>
    <row r="21" spans="1:29" ht="12.75" customHeight="1" x14ac:dyDescent="0.2">
      <c r="A21" s="1" t="s">
        <v>116</v>
      </c>
      <c r="B21" s="1" t="s">
        <v>8</v>
      </c>
      <c r="C21" s="1" t="s">
        <v>95</v>
      </c>
      <c r="D21" s="1" t="s">
        <v>175</v>
      </c>
      <c r="E21" s="1" t="s">
        <v>28</v>
      </c>
      <c r="F21" s="1" t="s">
        <v>12</v>
      </c>
      <c r="G21" s="1" t="s">
        <v>13</v>
      </c>
      <c r="H21" s="4"/>
      <c r="I21" s="4" t="str">
        <f t="shared" si="0"/>
        <v>27/2019</v>
      </c>
      <c r="J21" s="4" t="str">
        <f t="shared" si="1"/>
        <v>Vućić Anđela</v>
      </c>
      <c r="K21" s="4"/>
      <c r="P21" s="2"/>
      <c r="Q21" s="2"/>
      <c r="R21" s="2"/>
      <c r="S21" s="2"/>
      <c r="T21" s="3"/>
      <c r="U21" s="4"/>
      <c r="Y21" s="4"/>
      <c r="Z21" s="2"/>
      <c r="AA21" s="2"/>
      <c r="AB21" s="2"/>
      <c r="AC21" s="3"/>
    </row>
    <row r="22" spans="1:29" ht="15" customHeight="1" x14ac:dyDescent="0.25">
      <c r="A22" s="1" t="s">
        <v>176</v>
      </c>
      <c r="B22" s="1" t="s">
        <v>8</v>
      </c>
      <c r="C22" s="1" t="s">
        <v>177</v>
      </c>
      <c r="D22" s="1" t="s">
        <v>99</v>
      </c>
      <c r="E22" s="1" t="s">
        <v>11</v>
      </c>
      <c r="F22" s="1" t="s">
        <v>12</v>
      </c>
      <c r="G22" s="1" t="s">
        <v>13</v>
      </c>
      <c r="H22" s="4"/>
      <c r="I22" s="4" t="str">
        <f t="shared" si="0"/>
        <v>30/2019</v>
      </c>
      <c r="J22" s="4" t="str">
        <f t="shared" si="1"/>
        <v>Jovanović Milutin</v>
      </c>
      <c r="K22" s="4"/>
      <c r="P22" s="2"/>
      <c r="Q22" s="2"/>
      <c r="R22" s="5"/>
      <c r="S22" s="2"/>
      <c r="T22" s="3"/>
      <c r="U22" s="4"/>
      <c r="Y22" s="4"/>
      <c r="Z22" s="2"/>
      <c r="AA22" s="2"/>
      <c r="AB22" s="2"/>
      <c r="AC22" s="3"/>
    </row>
    <row r="23" spans="1:29" ht="12.75" customHeight="1" x14ac:dyDescent="0.2">
      <c r="A23" s="1" t="s">
        <v>58</v>
      </c>
      <c r="B23" s="1" t="s">
        <v>21</v>
      </c>
      <c r="C23" s="1" t="s">
        <v>83</v>
      </c>
      <c r="D23" s="1" t="s">
        <v>178</v>
      </c>
      <c r="E23" s="1" t="s">
        <v>11</v>
      </c>
      <c r="F23" s="1" t="s">
        <v>31</v>
      </c>
      <c r="G23" s="1" t="s">
        <v>13</v>
      </c>
      <c r="H23" s="4"/>
      <c r="I23" s="4" t="str">
        <f t="shared" si="0"/>
        <v>28/2018</v>
      </c>
      <c r="J23" s="4" t="str">
        <f t="shared" si="1"/>
        <v>Todorović Nikola</v>
      </c>
      <c r="K23" s="4"/>
      <c r="P23" s="2"/>
      <c r="Q23" s="2"/>
      <c r="R23" s="2"/>
      <c r="S23" s="2"/>
      <c r="T23" s="3"/>
      <c r="U23" s="4"/>
      <c r="Y23" s="4"/>
      <c r="Z23" s="2"/>
      <c r="AA23" s="2"/>
      <c r="AB23" s="2"/>
      <c r="AC23" s="3"/>
    </row>
    <row r="24" spans="1:29" ht="15" customHeight="1" x14ac:dyDescent="0.25">
      <c r="A24" s="1" t="s">
        <v>82</v>
      </c>
      <c r="B24" s="1" t="s">
        <v>179</v>
      </c>
      <c r="C24" s="1" t="s">
        <v>83</v>
      </c>
      <c r="D24" s="1" t="s">
        <v>180</v>
      </c>
      <c r="E24" s="1" t="s">
        <v>11</v>
      </c>
      <c r="F24" s="1" t="s">
        <v>82</v>
      </c>
      <c r="G24" s="1" t="s">
        <v>13</v>
      </c>
      <c r="H24" s="4"/>
      <c r="I24" s="4" t="str">
        <f t="shared" si="0"/>
        <v>4/2012</v>
      </c>
      <c r="J24" s="4" t="str">
        <f t="shared" si="1"/>
        <v>Ranđić Nikola</v>
      </c>
      <c r="K24" s="4"/>
      <c r="P24" s="2"/>
      <c r="Q24" s="2"/>
      <c r="R24" s="5"/>
      <c r="S24" s="2"/>
      <c r="T24" s="3"/>
      <c r="U24" s="4"/>
      <c r="Y24" s="4"/>
      <c r="Z24" s="2"/>
      <c r="AA24" s="2"/>
      <c r="AB24" s="2"/>
      <c r="AC24" s="3"/>
    </row>
    <row r="25" spans="1:29" ht="12.75" customHeight="1" x14ac:dyDescent="0.2">
      <c r="H25" s="4"/>
      <c r="I25" s="4" t="str">
        <f t="shared" si="0"/>
        <v>/</v>
      </c>
      <c r="J25" s="4" t="str">
        <f t="shared" si="1"/>
        <v xml:space="preserve"> </v>
      </c>
      <c r="K25" s="4"/>
      <c r="P25" s="2"/>
      <c r="Q25" s="2"/>
      <c r="R25" s="2"/>
      <c r="S25" s="2"/>
      <c r="T25" s="3"/>
      <c r="U25" s="4"/>
      <c r="Y25" s="4"/>
      <c r="Z25" s="2"/>
      <c r="AA25" s="2"/>
      <c r="AB25" s="2"/>
      <c r="AC25" s="3"/>
    </row>
    <row r="26" spans="1:29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5.75" customHeight="1" x14ac:dyDescent="0.2"/>
    <row r="227" spans="1:29" ht="15.75" customHeight="1" x14ac:dyDescent="0.2"/>
    <row r="228" spans="1:29" ht="15.75" customHeight="1" x14ac:dyDescent="0.2"/>
    <row r="229" spans="1:29" ht="15.75" customHeight="1" x14ac:dyDescent="0.2"/>
    <row r="230" spans="1:29" ht="15.75" customHeight="1" x14ac:dyDescent="0.2"/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S12" sqref="S12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2" t="s">
        <v>181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  <c r="S1" s="66"/>
      <c r="T1" s="67"/>
      <c r="U1" s="68"/>
      <c r="V1" s="4"/>
      <c r="W1" s="4"/>
      <c r="X1" s="4"/>
      <c r="Y1" s="4"/>
      <c r="Z1" s="4"/>
    </row>
    <row r="2" spans="1:26" ht="12.75" customHeight="1" x14ac:dyDescent="0.2">
      <c r="A2" s="73" t="s">
        <v>182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74" t="s">
        <v>183</v>
      </c>
      <c r="P2" s="67"/>
      <c r="Q2" s="67"/>
      <c r="R2" s="67"/>
      <c r="S2" s="67"/>
      <c r="T2" s="67"/>
      <c r="U2" s="68"/>
      <c r="V2" s="4"/>
      <c r="W2" s="4"/>
      <c r="X2" s="4"/>
      <c r="Y2" s="4"/>
      <c r="Z2" s="4"/>
    </row>
    <row r="3" spans="1:26" ht="21" customHeight="1" x14ac:dyDescent="0.2">
      <c r="A3" s="79" t="s">
        <v>184</v>
      </c>
      <c r="B3" s="67"/>
      <c r="C3" s="68"/>
      <c r="D3" s="75" t="s">
        <v>185</v>
      </c>
      <c r="E3" s="67"/>
      <c r="F3" s="67"/>
      <c r="G3" s="68"/>
      <c r="H3" s="76" t="s">
        <v>186</v>
      </c>
      <c r="I3" s="67"/>
      <c r="J3" s="67"/>
      <c r="K3" s="67"/>
      <c r="L3" s="67"/>
      <c r="M3" s="67"/>
      <c r="N3" s="67"/>
      <c r="O3" s="67"/>
      <c r="P3" s="68"/>
      <c r="Q3" s="77" t="s">
        <v>187</v>
      </c>
      <c r="R3" s="67"/>
      <c r="S3" s="67"/>
      <c r="T3" s="67"/>
      <c r="U3" s="68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2" t="s">
        <v>188</v>
      </c>
      <c r="B5" s="65" t="s">
        <v>189</v>
      </c>
      <c r="C5" s="78" t="s">
        <v>190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  <c r="T5" s="69" t="s">
        <v>191</v>
      </c>
      <c r="U5" s="70" t="s">
        <v>192</v>
      </c>
      <c r="V5" s="4"/>
      <c r="W5" s="4"/>
      <c r="X5" s="4"/>
      <c r="Y5" s="4"/>
      <c r="Z5" s="4"/>
    </row>
    <row r="6" spans="1:26" ht="21" customHeight="1" x14ac:dyDescent="0.2">
      <c r="A6" s="63"/>
      <c r="B6" s="63"/>
      <c r="C6" s="7"/>
      <c r="D6" s="71" t="s">
        <v>193</v>
      </c>
      <c r="E6" s="67"/>
      <c r="F6" s="67"/>
      <c r="G6" s="67"/>
      <c r="H6" s="68"/>
      <c r="I6" s="71" t="s">
        <v>194</v>
      </c>
      <c r="J6" s="67"/>
      <c r="K6" s="68"/>
      <c r="L6" s="71" t="s">
        <v>195</v>
      </c>
      <c r="M6" s="67"/>
      <c r="N6" s="68"/>
      <c r="O6" s="71" t="s">
        <v>196</v>
      </c>
      <c r="P6" s="67"/>
      <c r="Q6" s="68"/>
      <c r="R6" s="71" t="s">
        <v>197</v>
      </c>
      <c r="S6" s="68"/>
      <c r="T6" s="63"/>
      <c r="U6" s="63"/>
      <c r="V6" s="4"/>
      <c r="W6" s="4"/>
      <c r="X6" s="4"/>
      <c r="Y6" s="4"/>
      <c r="Z6" s="4"/>
    </row>
    <row r="7" spans="1:26" ht="21" customHeight="1" x14ac:dyDescent="0.2">
      <c r="A7" s="64"/>
      <c r="B7" s="64"/>
      <c r="C7" s="8" t="s">
        <v>198</v>
      </c>
      <c r="D7" s="9" t="s">
        <v>199</v>
      </c>
      <c r="E7" s="9" t="s">
        <v>200</v>
      </c>
      <c r="F7" s="9" t="s">
        <v>201</v>
      </c>
      <c r="G7" s="9" t="s">
        <v>202</v>
      </c>
      <c r="H7" s="9" t="s">
        <v>203</v>
      </c>
      <c r="I7" s="9" t="s">
        <v>199</v>
      </c>
      <c r="J7" s="9" t="s">
        <v>200</v>
      </c>
      <c r="K7" s="9" t="s">
        <v>201</v>
      </c>
      <c r="L7" s="9" t="s">
        <v>199</v>
      </c>
      <c r="M7" s="9" t="s">
        <v>200</v>
      </c>
      <c r="N7" s="9" t="s">
        <v>201</v>
      </c>
      <c r="O7" s="9" t="s">
        <v>199</v>
      </c>
      <c r="P7" s="9" t="s">
        <v>200</v>
      </c>
      <c r="Q7" s="9" t="s">
        <v>201</v>
      </c>
      <c r="R7" s="9" t="s">
        <v>204</v>
      </c>
      <c r="S7" s="9" t="s">
        <v>205</v>
      </c>
      <c r="T7" s="64"/>
      <c r="U7" s="64"/>
      <c r="V7" s="4"/>
      <c r="W7" s="4"/>
      <c r="X7" s="4"/>
      <c r="Y7" s="4"/>
      <c r="Z7" s="4"/>
    </row>
    <row r="8" spans="1:26" ht="12.75" customHeight="1" x14ac:dyDescent="0.2">
      <c r="A8" s="10" t="str">
        <f>A!I2</f>
        <v>12/2019</v>
      </c>
      <c r="B8" s="10" t="str">
        <f>A!J2</f>
        <v>Pejović Lazar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>
        <v>25</v>
      </c>
      <c r="P8" s="12"/>
      <c r="Q8" s="10"/>
      <c r="R8" s="11">
        <v>20</v>
      </c>
      <c r="S8" s="11"/>
      <c r="T8" s="13">
        <f t="shared" ref="T8:T11" si="0">SUM(D8:E8,O8,P8,MAX(R8,S8))</f>
        <v>45</v>
      </c>
      <c r="U8" s="13" t="str">
        <f t="shared" ref="U8:U11" si="1">IF(T8&gt;85,"A",IF(T8&gt;75,"B",IF(T8&gt;65,"C",IF(T8&gt;55,"D",IF(T8&gt;44,"E","F")))))</f>
        <v>E</v>
      </c>
      <c r="V8" s="4"/>
      <c r="W8" s="4"/>
      <c r="X8" s="4"/>
      <c r="Y8" s="4"/>
      <c r="Z8" s="4"/>
    </row>
    <row r="9" spans="1:26" ht="12.75" customHeight="1" x14ac:dyDescent="0.2">
      <c r="A9" s="10" t="str">
        <f>A!I3</f>
        <v>13/2019</v>
      </c>
      <c r="B9" s="10" t="str">
        <f>A!J3</f>
        <v>Gogić Marko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25</v>
      </c>
      <c r="P9" s="12"/>
      <c r="Q9" s="10"/>
      <c r="R9" s="11">
        <v>20</v>
      </c>
      <c r="S9" s="11"/>
      <c r="T9" s="13">
        <f t="shared" si="0"/>
        <v>45</v>
      </c>
      <c r="U9" s="13" t="str">
        <f t="shared" si="1"/>
        <v>E</v>
      </c>
      <c r="V9" s="4"/>
      <c r="W9" s="4"/>
      <c r="X9" s="4"/>
      <c r="Y9" s="4"/>
      <c r="Z9" s="4"/>
    </row>
    <row r="10" spans="1:26" ht="12.75" customHeight="1" x14ac:dyDescent="0.2">
      <c r="A10" s="10" t="str">
        <f>A!I4</f>
        <v>15/2019</v>
      </c>
      <c r="B10" s="10" t="str">
        <f>A!J4</f>
        <v>Ćeman Nermina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20</v>
      </c>
      <c r="P10" s="12"/>
      <c r="Q10" s="10"/>
      <c r="R10" s="11">
        <v>25</v>
      </c>
      <c r="S10" s="11"/>
      <c r="T10" s="13">
        <f t="shared" si="0"/>
        <v>45</v>
      </c>
      <c r="U10" s="13" t="str">
        <f t="shared" si="1"/>
        <v>E</v>
      </c>
      <c r="V10" s="4"/>
      <c r="W10" s="4"/>
      <c r="X10" s="4"/>
      <c r="Y10" s="4"/>
      <c r="Z10" s="4"/>
    </row>
    <row r="11" spans="1:26" ht="12.75" customHeight="1" x14ac:dyDescent="0.2">
      <c r="A11" s="10" t="str">
        <f>A!I5</f>
        <v>9/2018</v>
      </c>
      <c r="B11" s="10" t="str">
        <f>A!J5</f>
        <v>Radović Vuk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1"/>
      <c r="T11" s="13">
        <f t="shared" si="0"/>
        <v>0</v>
      </c>
      <c r="U11" s="13" t="str">
        <f t="shared" si="1"/>
        <v>F</v>
      </c>
      <c r="V11" s="4"/>
      <c r="W11" s="4"/>
      <c r="X11" s="4"/>
      <c r="Y11" s="4"/>
      <c r="Z11" s="4"/>
    </row>
    <row r="12" spans="1:26" ht="12.75" customHeight="1" x14ac:dyDescent="0.2">
      <c r="A12" s="10"/>
      <c r="B12" s="10" t="str">
        <f>A!J6</f>
        <v xml:space="preserve"> 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/>
      <c r="P12" s="12"/>
      <c r="Q12" s="10"/>
      <c r="R12" s="11"/>
      <c r="S12" s="11"/>
      <c r="T12" s="13"/>
      <c r="U12" s="13"/>
      <c r="V12" s="4"/>
      <c r="W12" s="4"/>
      <c r="X12" s="4"/>
      <c r="Y12" s="4"/>
      <c r="Z12" s="4"/>
    </row>
    <row r="13" spans="1:26" ht="12.75" customHeight="1" x14ac:dyDescent="0.2">
      <c r="A13" s="10"/>
      <c r="B13" s="10" t="str">
        <f>A!J7</f>
        <v xml:space="preserve"> 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/>
      <c r="P13" s="12"/>
      <c r="Q13" s="10"/>
      <c r="R13" s="11"/>
      <c r="S13" s="11"/>
      <c r="T13" s="13"/>
      <c r="U13" s="13"/>
      <c r="V13" s="4"/>
      <c r="W13" s="4"/>
      <c r="X13" s="4"/>
      <c r="Y13" s="4"/>
      <c r="Z13" s="4"/>
    </row>
    <row r="14" spans="1:26" ht="12.75" customHeight="1" x14ac:dyDescent="0.2">
      <c r="A14" s="10"/>
      <c r="B14" s="10" t="str">
        <f>A!J8</f>
        <v xml:space="preserve"> 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/>
      <c r="P14" s="12"/>
      <c r="Q14" s="10"/>
      <c r="R14" s="11"/>
      <c r="S14" s="11"/>
      <c r="T14" s="13"/>
      <c r="U14" s="13"/>
      <c r="V14" s="4"/>
      <c r="W14" s="4"/>
      <c r="X14" s="4"/>
      <c r="Y14" s="4"/>
      <c r="Z14" s="4"/>
    </row>
    <row r="15" spans="1:26" ht="12.75" customHeight="1" x14ac:dyDescent="0.2">
      <c r="A15" s="14"/>
      <c r="B15" s="10"/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/>
      <c r="U15" s="13"/>
      <c r="V15" s="4"/>
      <c r="W15" s="4"/>
      <c r="X15" s="4"/>
      <c r="Y15" s="4"/>
      <c r="Z15" s="4"/>
    </row>
    <row r="16" spans="1:26" ht="12.75" customHeight="1" x14ac:dyDescent="0.2">
      <c r="A16" s="14"/>
      <c r="B16" s="10"/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/>
      <c r="S16" s="11"/>
      <c r="T16" s="13"/>
      <c r="U16" s="13"/>
      <c r="V16" s="4"/>
      <c r="W16" s="4"/>
      <c r="X16" s="4"/>
      <c r="Y16" s="4"/>
      <c r="Z16" s="4"/>
    </row>
    <row r="17" spans="1:26" ht="12.75" customHeight="1" x14ac:dyDescent="0.2">
      <c r="A17" s="14"/>
      <c r="B17" s="10"/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/>
      <c r="P17" s="12"/>
      <c r="Q17" s="10"/>
      <c r="R17" s="11"/>
      <c r="S17" s="11"/>
      <c r="T17" s="13"/>
      <c r="U17" s="13"/>
      <c r="V17" s="4"/>
      <c r="W17" s="4"/>
      <c r="X17" s="4"/>
      <c r="Y17" s="4"/>
      <c r="Z17" s="4"/>
    </row>
    <row r="18" spans="1:26" ht="12.75" customHeight="1" x14ac:dyDescent="0.2">
      <c r="A18" s="14"/>
      <c r="B18" s="10"/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/>
      <c r="U18" s="13"/>
      <c r="V18" s="4"/>
      <c r="W18" s="4"/>
      <c r="X18" s="4"/>
      <c r="Y18" s="4"/>
      <c r="Z18" s="4"/>
    </row>
    <row r="19" spans="1:26" ht="12.75" customHeight="1" x14ac:dyDescent="0.2">
      <c r="A19" s="14"/>
      <c r="B19" s="10"/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/>
      <c r="U19" s="13"/>
      <c r="V19" s="4"/>
      <c r="W19" s="4"/>
      <c r="X19" s="4"/>
      <c r="Y19" s="4"/>
      <c r="Z19" s="4"/>
    </row>
    <row r="20" spans="1:26" ht="12.75" customHeight="1" x14ac:dyDescent="0.2">
      <c r="A20" s="14"/>
      <c r="B20" s="10"/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5"/>
      <c r="T20" s="11"/>
      <c r="U20" s="11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6"/>
      <c r="E21" s="6"/>
      <c r="F21" s="6"/>
      <c r="G21" s="6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4"/>
      <c r="D22" s="6"/>
      <c r="E22" s="6"/>
      <c r="F22" s="6"/>
      <c r="G22" s="6"/>
      <c r="H22" s="6"/>
      <c r="I22" s="4"/>
      <c r="J22" s="4"/>
      <c r="K22" s="4"/>
      <c r="L22" s="4"/>
      <c r="M22" s="4"/>
      <c r="N22" s="4"/>
      <c r="O22" s="4"/>
      <c r="P22" s="16" t="s">
        <v>206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6"/>
      <c r="E23" s="6"/>
      <c r="F23" s="6"/>
      <c r="G23" s="6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4" t="s">
        <v>207</v>
      </c>
      <c r="B1" s="67"/>
      <c r="C1" s="67"/>
      <c r="D1" s="67"/>
      <c r="E1" s="68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5" t="s">
        <v>182</v>
      </c>
      <c r="B2" s="67"/>
      <c r="C2" s="67"/>
      <c r="D2" s="67"/>
      <c r="E2" s="67"/>
      <c r="F2" s="6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6" t="s">
        <v>208</v>
      </c>
      <c r="B3" s="68"/>
      <c r="C3" s="87" t="s">
        <v>186</v>
      </c>
      <c r="D3" s="67"/>
      <c r="E3" s="67"/>
      <c r="F3" s="6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7" t="s">
        <v>184</v>
      </c>
      <c r="B4" s="67"/>
      <c r="C4" s="68"/>
      <c r="D4" s="87" t="s">
        <v>209</v>
      </c>
      <c r="E4" s="67"/>
      <c r="F4" s="6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8"/>
      <c r="B5" s="89"/>
      <c r="C5" s="89"/>
      <c r="D5" s="88"/>
      <c r="E5" s="89"/>
      <c r="F5" s="8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0" t="s">
        <v>188</v>
      </c>
      <c r="B6" s="91" t="s">
        <v>210</v>
      </c>
      <c r="C6" s="92"/>
      <c r="D6" s="81" t="s">
        <v>211</v>
      </c>
      <c r="E6" s="68"/>
      <c r="F6" s="82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3"/>
      <c r="B7" s="93"/>
      <c r="C7" s="94"/>
      <c r="D7" s="20" t="s">
        <v>213</v>
      </c>
      <c r="E7" s="21" t="s">
        <v>214</v>
      </c>
      <c r="F7" s="8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Apredlog!A8</f>
        <v>12/2019</v>
      </c>
      <c r="B8" s="80" t="str">
        <f>Apredlog!B8</f>
        <v>Pejović Lazar</v>
      </c>
      <c r="C8" s="68"/>
      <c r="D8" s="23">
        <f>SUM(Apredlog!D8,Apredlog!E8,Apredlog!O8,Apredlog!P8)</f>
        <v>25</v>
      </c>
      <c r="E8" s="24">
        <f>MAX(Apredlog!R8,Apredlog!S8)</f>
        <v>20</v>
      </c>
      <c r="F8" s="25" t="str">
        <f>Apredlog!U8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Apredlog!A9</f>
        <v>13/2019</v>
      </c>
      <c r="B9" s="80" t="str">
        <f>Apredlog!B9</f>
        <v>Gogić Marko</v>
      </c>
      <c r="C9" s="68"/>
      <c r="D9" s="23">
        <f>SUM(Apredlog!D9,Apredlog!E9,Apredlog!O9,Apredlog!P9)</f>
        <v>25</v>
      </c>
      <c r="E9" s="24">
        <f>MAX(Apredlog!R9,Apredlog!S9)</f>
        <v>20</v>
      </c>
      <c r="F9" s="25" t="str">
        <f>Apredlog!U9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Apredlog!A10</f>
        <v>15/2019</v>
      </c>
      <c r="B10" s="80" t="str">
        <f>Apredlog!B10</f>
        <v>Ćeman Nermina</v>
      </c>
      <c r="C10" s="68"/>
      <c r="D10" s="23">
        <f>SUM(Apredlog!D10,Apredlog!E10,Apredlog!O10,Apredlog!P10)</f>
        <v>20</v>
      </c>
      <c r="E10" s="24">
        <f>MAX(Apredlog!R10,Apredlog!S10)</f>
        <v>25</v>
      </c>
      <c r="F10" s="25" t="str">
        <f>Apredlog!U10</f>
        <v>E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Apredlog!A11</f>
        <v>9/2018</v>
      </c>
      <c r="B11" s="80" t="str">
        <f>Apredlog!B11</f>
        <v>Radović Vuk</v>
      </c>
      <c r="C11" s="68"/>
      <c r="D11" s="23">
        <f>SUM(Apredlog!D11,Apredlog!E11,Apredlog!O11,Apredlog!P11)</f>
        <v>0</v>
      </c>
      <c r="E11" s="24">
        <f>MAX(Apredlog!R11,Apredlog!S11)</f>
        <v>0</v>
      </c>
      <c r="F11" s="25" t="str">
        <f>Apredlog!U11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/>
      <c r="B12" s="80"/>
      <c r="C12" s="68"/>
      <c r="D12" s="23"/>
      <c r="E12" s="24"/>
      <c r="F12" s="2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/>
      <c r="B13" s="80"/>
      <c r="C13" s="68"/>
      <c r="D13" s="23"/>
      <c r="E13" s="24"/>
      <c r="F13" s="2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/>
      <c r="B14" s="80"/>
      <c r="C14" s="68"/>
      <c r="D14" s="23"/>
      <c r="E14" s="24"/>
      <c r="F14" s="2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/>
      <c r="B15" s="80"/>
      <c r="C15" s="68"/>
      <c r="D15" s="26"/>
      <c r="E15" s="27"/>
      <c r="F15" s="2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/>
      <c r="B16" s="80"/>
      <c r="C16" s="68"/>
      <c r="D16" s="26"/>
      <c r="E16" s="27"/>
      <c r="F16" s="2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/>
      <c r="B17" s="80"/>
      <c r="C17" s="68"/>
      <c r="D17" s="26"/>
      <c r="E17" s="27"/>
      <c r="F17" s="2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12"/>
      <c r="B18" s="80"/>
      <c r="C18" s="68"/>
      <c r="D18" s="28"/>
      <c r="E18" s="28"/>
      <c r="F18" s="11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12"/>
      <c r="B19" s="80"/>
      <c r="C19" s="68"/>
      <c r="D19" s="28"/>
      <c r="E19" s="28"/>
      <c r="F19" s="11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12"/>
      <c r="B20" s="80"/>
      <c r="C20" s="68"/>
      <c r="D20" s="28"/>
      <c r="E20" s="28"/>
      <c r="F20" s="1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4"/>
      <c r="B21" s="29"/>
      <c r="C21" s="2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 t="s">
        <v>215</v>
      </c>
      <c r="B22" s="29"/>
      <c r="C22" s="29"/>
      <c r="D22" s="16" t="s">
        <v>216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4"/>
      <c r="B23" s="29"/>
      <c r="C23" s="2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4"/>
      <c r="B24" s="29"/>
      <c r="C24" s="2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4"/>
      <c r="B25" s="29"/>
      <c r="C25" s="2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4"/>
      <c r="B26" s="29"/>
      <c r="C26" s="2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4"/>
      <c r="B27" s="29"/>
      <c r="C27" s="2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4"/>
      <c r="B28" s="29"/>
      <c r="C28" s="2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4"/>
      <c r="B29" s="29"/>
      <c r="C29" s="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4"/>
      <c r="B30" s="29"/>
      <c r="C30" s="2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4"/>
      <c r="B31" s="29"/>
      <c r="C31" s="2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4"/>
      <c r="B32" s="29"/>
      <c r="C32" s="2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4"/>
      <c r="B34" s="29"/>
      <c r="C34" s="2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9:C19"/>
    <mergeCell ref="B20:C20"/>
    <mergeCell ref="B12:C12"/>
    <mergeCell ref="B13:C13"/>
    <mergeCell ref="B14:C14"/>
    <mergeCell ref="B15:C15"/>
    <mergeCell ref="B16:C16"/>
    <mergeCell ref="B17:C17"/>
    <mergeCell ref="B18:C18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topLeftCell="A4" workbookViewId="0">
      <selection activeCell="K10" sqref="K10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2" t="s">
        <v>181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  <c r="S1" s="66"/>
      <c r="T1" s="67"/>
      <c r="U1" s="68"/>
      <c r="V1" s="4"/>
      <c r="W1" s="4"/>
      <c r="X1" s="4"/>
      <c r="Y1" s="4"/>
      <c r="Z1" s="4"/>
    </row>
    <row r="2" spans="1:26" ht="12.75" customHeight="1" x14ac:dyDescent="0.2">
      <c r="A2" s="73" t="s">
        <v>217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74" t="s">
        <v>183</v>
      </c>
      <c r="P2" s="67"/>
      <c r="Q2" s="67"/>
      <c r="R2" s="67"/>
      <c r="S2" s="67"/>
      <c r="T2" s="67"/>
      <c r="U2" s="68"/>
      <c r="V2" s="4"/>
      <c r="W2" s="4"/>
      <c r="X2" s="4"/>
      <c r="Y2" s="4"/>
      <c r="Z2" s="4"/>
    </row>
    <row r="3" spans="1:26" ht="21" customHeight="1" x14ac:dyDescent="0.2">
      <c r="A3" s="79" t="s">
        <v>184</v>
      </c>
      <c r="B3" s="67"/>
      <c r="C3" s="68"/>
      <c r="D3" s="75" t="s">
        <v>185</v>
      </c>
      <c r="E3" s="67"/>
      <c r="F3" s="67"/>
      <c r="G3" s="68"/>
      <c r="H3" s="76" t="s">
        <v>186</v>
      </c>
      <c r="I3" s="67"/>
      <c r="J3" s="67"/>
      <c r="K3" s="67"/>
      <c r="L3" s="67"/>
      <c r="M3" s="67"/>
      <c r="N3" s="67"/>
      <c r="O3" s="67"/>
      <c r="P3" s="68"/>
      <c r="Q3" s="77" t="s">
        <v>187</v>
      </c>
      <c r="R3" s="67"/>
      <c r="S3" s="67"/>
      <c r="T3" s="67"/>
      <c r="U3" s="68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2" t="s">
        <v>188</v>
      </c>
      <c r="B5" s="65" t="s">
        <v>189</v>
      </c>
      <c r="C5" s="78" t="s">
        <v>190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  <c r="T5" s="69" t="s">
        <v>191</v>
      </c>
      <c r="U5" s="70" t="s">
        <v>192</v>
      </c>
      <c r="V5" s="4"/>
      <c r="W5" s="4"/>
      <c r="X5" s="4"/>
      <c r="Y5" s="4"/>
      <c r="Z5" s="4"/>
    </row>
    <row r="6" spans="1:26" ht="21" customHeight="1" x14ac:dyDescent="0.2">
      <c r="A6" s="63"/>
      <c r="B6" s="63"/>
      <c r="C6" s="7"/>
      <c r="D6" s="71" t="s">
        <v>193</v>
      </c>
      <c r="E6" s="67"/>
      <c r="F6" s="67"/>
      <c r="G6" s="67"/>
      <c r="H6" s="68"/>
      <c r="I6" s="71" t="s">
        <v>194</v>
      </c>
      <c r="J6" s="67"/>
      <c r="K6" s="68"/>
      <c r="L6" s="71" t="s">
        <v>195</v>
      </c>
      <c r="M6" s="67"/>
      <c r="N6" s="68"/>
      <c r="O6" s="71" t="s">
        <v>196</v>
      </c>
      <c r="P6" s="67"/>
      <c r="Q6" s="68"/>
      <c r="R6" s="71" t="s">
        <v>197</v>
      </c>
      <c r="S6" s="68"/>
      <c r="T6" s="63"/>
      <c r="U6" s="63"/>
      <c r="V6" s="4"/>
      <c r="W6" s="4"/>
      <c r="X6" s="4"/>
      <c r="Y6" s="4"/>
      <c r="Z6" s="4"/>
    </row>
    <row r="7" spans="1:26" ht="21" customHeight="1" x14ac:dyDescent="0.2">
      <c r="A7" s="64"/>
      <c r="B7" s="64"/>
      <c r="C7" s="8" t="s">
        <v>198</v>
      </c>
      <c r="D7" s="9" t="s">
        <v>199</v>
      </c>
      <c r="E7" s="9" t="s">
        <v>200</v>
      </c>
      <c r="F7" s="9" t="s">
        <v>201</v>
      </c>
      <c r="G7" s="9" t="s">
        <v>202</v>
      </c>
      <c r="H7" s="9" t="s">
        <v>203</v>
      </c>
      <c r="I7" s="9" t="s">
        <v>199</v>
      </c>
      <c r="J7" s="9" t="s">
        <v>200</v>
      </c>
      <c r="K7" s="9" t="s">
        <v>201</v>
      </c>
      <c r="L7" s="9" t="s">
        <v>199</v>
      </c>
      <c r="M7" s="9" t="s">
        <v>200</v>
      </c>
      <c r="N7" s="9" t="s">
        <v>201</v>
      </c>
      <c r="O7" s="9" t="s">
        <v>199</v>
      </c>
      <c r="P7" s="9" t="s">
        <v>200</v>
      </c>
      <c r="Q7" s="9" t="s">
        <v>201</v>
      </c>
      <c r="R7" s="9" t="s">
        <v>204</v>
      </c>
      <c r="S7" s="9" t="s">
        <v>205</v>
      </c>
      <c r="T7" s="64"/>
      <c r="U7" s="64"/>
      <c r="V7" s="4"/>
      <c r="W7" s="4"/>
      <c r="X7" s="4"/>
      <c r="Y7" s="4"/>
      <c r="Z7" s="4"/>
    </row>
    <row r="8" spans="1:26" ht="12.75" customHeight="1" x14ac:dyDescent="0.2">
      <c r="A8" s="10" t="str">
        <f>B!I2</f>
        <v>40/2020</v>
      </c>
      <c r="B8" s="10" t="str">
        <f>B!J2</f>
        <v>Molla Nadžije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>
        <v>40</v>
      </c>
      <c r="P8" s="12"/>
      <c r="Q8" s="10"/>
      <c r="R8" s="11"/>
      <c r="S8" s="11">
        <v>28</v>
      </c>
      <c r="T8" s="13">
        <f t="shared" ref="T8:T26" si="0">SUM(D8:E8,O8,P8,MAX(R8,S8))</f>
        <v>68</v>
      </c>
      <c r="U8" s="13" t="str">
        <f t="shared" ref="U8:U26" si="1">IF(T8&gt;85,"A",IF(T8&gt;75,"B",IF(T8&gt;65,"C",IF(T8&gt;55,"D",IF(T8&gt;44,"E","F")))))</f>
        <v>C</v>
      </c>
      <c r="V8" s="4"/>
      <c r="W8" s="4"/>
      <c r="X8" s="4"/>
      <c r="Y8" s="4"/>
      <c r="Z8" s="4"/>
    </row>
    <row r="9" spans="1:26" ht="12.75" customHeight="1" x14ac:dyDescent="0.2">
      <c r="A9" s="10" t="str">
        <f>B!I3</f>
        <v>1/2019</v>
      </c>
      <c r="B9" s="10" t="str">
        <f>B!J3</f>
        <v>Bojanić Matija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25</v>
      </c>
      <c r="P9" s="12"/>
      <c r="Q9" s="10"/>
      <c r="R9" s="11">
        <v>25</v>
      </c>
      <c r="S9" s="11"/>
      <c r="T9" s="13">
        <f t="shared" si="0"/>
        <v>50</v>
      </c>
      <c r="U9" s="13" t="str">
        <f t="shared" si="1"/>
        <v>E</v>
      </c>
      <c r="V9" s="4"/>
      <c r="W9" s="4"/>
      <c r="X9" s="4"/>
      <c r="Y9" s="4"/>
      <c r="Z9" s="4"/>
    </row>
    <row r="10" spans="1:26" ht="12.75" customHeight="1" x14ac:dyDescent="0.2">
      <c r="A10" s="10" t="str">
        <f>B!I4</f>
        <v>2/2019</v>
      </c>
      <c r="B10" s="10" t="str">
        <f>B!J4</f>
        <v>Cvijović Tijana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25</v>
      </c>
      <c r="P10" s="12"/>
      <c r="Q10" s="10"/>
      <c r="R10" s="11">
        <v>6</v>
      </c>
      <c r="S10" s="11">
        <v>28</v>
      </c>
      <c r="T10" s="13">
        <f t="shared" si="0"/>
        <v>53</v>
      </c>
      <c r="U10" s="13" t="str">
        <f t="shared" si="1"/>
        <v>E</v>
      </c>
      <c r="V10" s="4"/>
      <c r="W10" s="4"/>
      <c r="X10" s="4"/>
      <c r="Y10" s="4"/>
      <c r="Z10" s="4"/>
    </row>
    <row r="11" spans="1:26" ht="12.75" customHeight="1" x14ac:dyDescent="0.2">
      <c r="A11" s="10" t="str">
        <f>B!I5</f>
        <v>3/2019</v>
      </c>
      <c r="B11" s="10" t="str">
        <f>B!J5</f>
        <v>Krnić Emina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25</v>
      </c>
      <c r="P11" s="12"/>
      <c r="Q11" s="10"/>
      <c r="R11" s="11">
        <v>0</v>
      </c>
      <c r="S11" s="11">
        <v>20</v>
      </c>
      <c r="T11" s="13">
        <f t="shared" si="0"/>
        <v>45</v>
      </c>
      <c r="U11" s="13" t="str">
        <f t="shared" si="1"/>
        <v>E</v>
      </c>
      <c r="V11" s="4"/>
      <c r="W11" s="4"/>
      <c r="X11" s="4"/>
      <c r="Y11" s="4"/>
      <c r="Z11" s="4"/>
    </row>
    <row r="12" spans="1:26" ht="12.75" customHeight="1" x14ac:dyDescent="0.2">
      <c r="A12" s="10" t="str">
        <f>B!I6</f>
        <v>5/2019</v>
      </c>
      <c r="B12" s="10" t="str">
        <f>B!J6</f>
        <v>Obradović Ivana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20</v>
      </c>
      <c r="P12" s="12"/>
      <c r="Q12" s="10"/>
      <c r="R12" s="11">
        <v>25</v>
      </c>
      <c r="S12" s="11"/>
      <c r="T12" s="13">
        <f t="shared" si="0"/>
        <v>45</v>
      </c>
      <c r="U12" s="13" t="str">
        <f t="shared" si="1"/>
        <v>E</v>
      </c>
      <c r="V12" s="4"/>
      <c r="W12" s="4"/>
      <c r="X12" s="4"/>
      <c r="Y12" s="4"/>
      <c r="Z12" s="4"/>
    </row>
    <row r="13" spans="1:26" ht="12.75" customHeight="1" x14ac:dyDescent="0.2">
      <c r="A13" s="10" t="str">
        <f>B!I7</f>
        <v>12/2019</v>
      </c>
      <c r="B13" s="10" t="str">
        <f>B!J7</f>
        <v>Vujanović Marina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>
        <v>25</v>
      </c>
      <c r="P13" s="12"/>
      <c r="Q13" s="10"/>
      <c r="R13" s="11">
        <v>6</v>
      </c>
      <c r="S13" s="11">
        <v>27</v>
      </c>
      <c r="T13" s="13">
        <f t="shared" si="0"/>
        <v>52</v>
      </c>
      <c r="U13" s="13" t="str">
        <f t="shared" si="1"/>
        <v>E</v>
      </c>
      <c r="V13" s="4"/>
      <c r="W13" s="4"/>
      <c r="X13" s="4"/>
      <c r="Y13" s="4"/>
      <c r="Z13" s="4"/>
    </row>
    <row r="14" spans="1:26" ht="12.75" customHeight="1" x14ac:dyDescent="0.2">
      <c r="A14" s="10" t="str">
        <f>B!I8</f>
        <v>13/2019</v>
      </c>
      <c r="B14" s="10" t="str">
        <f>B!J8</f>
        <v>Petranović Nikolina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15</v>
      </c>
      <c r="P14" s="12"/>
      <c r="Q14" s="10"/>
      <c r="R14" s="11"/>
      <c r="S14" s="11">
        <v>30</v>
      </c>
      <c r="T14" s="13">
        <f t="shared" si="0"/>
        <v>45</v>
      </c>
      <c r="U14" s="13" t="str">
        <f t="shared" si="1"/>
        <v>E</v>
      </c>
      <c r="V14" s="4"/>
      <c r="W14" s="4"/>
      <c r="X14" s="4"/>
      <c r="Y14" s="4"/>
      <c r="Z14" s="4"/>
    </row>
    <row r="15" spans="1:26" ht="12.75" customHeight="1" x14ac:dyDescent="0.2">
      <c r="A15" s="10" t="str">
        <f>B!I9</f>
        <v>15/2019</v>
      </c>
      <c r="B15" s="10" t="str">
        <f>B!J9</f>
        <v>Šekularac Luka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15</v>
      </c>
      <c r="P15" s="12"/>
      <c r="Q15" s="10"/>
      <c r="R15" s="11">
        <v>0</v>
      </c>
      <c r="S15" s="11">
        <v>19</v>
      </c>
      <c r="T15" s="13">
        <f t="shared" si="0"/>
        <v>34</v>
      </c>
      <c r="U15" s="13" t="str">
        <f t="shared" si="1"/>
        <v>F</v>
      </c>
      <c r="V15" s="4"/>
      <c r="W15" s="4"/>
      <c r="X15" s="4"/>
      <c r="Y15" s="4"/>
      <c r="Z15" s="4"/>
    </row>
    <row r="16" spans="1:26" ht="12.75" customHeight="1" x14ac:dyDescent="0.2">
      <c r="A16" s="10" t="str">
        <f>B!I10</f>
        <v>22/2019</v>
      </c>
      <c r="B16" s="10" t="str">
        <f>B!J10</f>
        <v>Čabarkapa Andrea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42</v>
      </c>
      <c r="P16" s="12"/>
      <c r="Q16" s="10"/>
      <c r="R16" s="11"/>
      <c r="S16" s="11">
        <v>34</v>
      </c>
      <c r="T16" s="13">
        <f t="shared" si="0"/>
        <v>76</v>
      </c>
      <c r="U16" s="13" t="str">
        <f t="shared" si="1"/>
        <v>B</v>
      </c>
      <c r="V16" s="4"/>
      <c r="W16" s="4"/>
      <c r="X16" s="4"/>
      <c r="Y16" s="4"/>
      <c r="Z16" s="4"/>
    </row>
    <row r="17" spans="1:26" ht="12.75" customHeight="1" x14ac:dyDescent="0.2">
      <c r="A17" s="10" t="str">
        <f>B!I11</f>
        <v>23/2019</v>
      </c>
      <c r="B17" s="10" t="str">
        <f>B!J11</f>
        <v>Šukurica Majda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>
        <v>29</v>
      </c>
      <c r="P17" s="12"/>
      <c r="Q17" s="10"/>
      <c r="R17" s="11"/>
      <c r="S17" s="11">
        <v>16</v>
      </c>
      <c r="T17" s="13">
        <f t="shared" si="0"/>
        <v>45</v>
      </c>
      <c r="U17" s="13" t="str">
        <f t="shared" si="1"/>
        <v>E</v>
      </c>
      <c r="V17" s="4"/>
      <c r="W17" s="4"/>
      <c r="X17" s="4"/>
      <c r="Y17" s="4"/>
      <c r="Z17" s="4"/>
    </row>
    <row r="18" spans="1:26" ht="12.75" customHeight="1" x14ac:dyDescent="0.2">
      <c r="A18" s="10" t="str">
        <f>B!I12</f>
        <v>24/2019</v>
      </c>
      <c r="B18" s="10" t="str">
        <f>B!J12</f>
        <v>Magdelinić Isidora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>
        <f t="shared" si="0"/>
        <v>0</v>
      </c>
      <c r="U18" s="13" t="str">
        <f t="shared" si="1"/>
        <v>F</v>
      </c>
      <c r="V18" s="4"/>
      <c r="W18" s="4"/>
      <c r="X18" s="4"/>
      <c r="Y18" s="4"/>
      <c r="Z18" s="4"/>
    </row>
    <row r="19" spans="1:26" ht="12.75" customHeight="1" x14ac:dyDescent="0.2">
      <c r="A19" s="10" t="str">
        <f>B!I13</f>
        <v>25/2019</v>
      </c>
      <c r="B19" s="10" t="str">
        <f>B!J13</f>
        <v>Raičević Vojka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>
        <f t="shared" si="0"/>
        <v>0</v>
      </c>
      <c r="U19" s="13" t="str">
        <f t="shared" si="1"/>
        <v>F</v>
      </c>
      <c r="V19" s="4"/>
      <c r="W19" s="4"/>
      <c r="X19" s="4"/>
      <c r="Y19" s="4"/>
      <c r="Z19" s="4"/>
    </row>
    <row r="20" spans="1:26" ht="12.75" customHeight="1" x14ac:dyDescent="0.2">
      <c r="A20" s="10" t="str">
        <f>B!I14</f>
        <v>28/2019</v>
      </c>
      <c r="B20" s="10" t="str">
        <f>B!J14</f>
        <v>Kojić Ekan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>
        <v>25</v>
      </c>
      <c r="P20" s="12"/>
      <c r="Q20" s="10"/>
      <c r="R20" s="11">
        <v>24</v>
      </c>
      <c r="S20" s="11"/>
      <c r="T20" s="13">
        <f t="shared" si="0"/>
        <v>49</v>
      </c>
      <c r="U20" s="13" t="str">
        <f t="shared" si="1"/>
        <v>E</v>
      </c>
      <c r="V20" s="4"/>
      <c r="W20" s="4"/>
      <c r="X20" s="4"/>
      <c r="Y20" s="4"/>
      <c r="Z20" s="4"/>
    </row>
    <row r="21" spans="1:26" ht="12.75" customHeight="1" x14ac:dyDescent="0.2">
      <c r="A21" s="10" t="str">
        <f>B!I15</f>
        <v>31/2019</v>
      </c>
      <c r="B21" s="10" t="str">
        <f>B!J15</f>
        <v>Bulatović Martina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25</v>
      </c>
      <c r="P21" s="12"/>
      <c r="Q21" s="10"/>
      <c r="R21" s="11"/>
      <c r="S21" s="11">
        <v>11</v>
      </c>
      <c r="T21" s="13">
        <f t="shared" si="0"/>
        <v>36</v>
      </c>
      <c r="U21" s="13" t="str">
        <f t="shared" si="1"/>
        <v>F</v>
      </c>
      <c r="V21" s="4"/>
      <c r="W21" s="4"/>
      <c r="X21" s="4"/>
      <c r="Y21" s="4"/>
      <c r="Z21" s="4"/>
    </row>
    <row r="22" spans="1:26" ht="12.75" customHeight="1" x14ac:dyDescent="0.2">
      <c r="A22" s="10" t="str">
        <f>B!I16</f>
        <v>32/2019</v>
      </c>
      <c r="B22" s="10" t="str">
        <f>B!J16</f>
        <v>Džaković Marija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>
        <v>35</v>
      </c>
      <c r="P22" s="12"/>
      <c r="Q22" s="10"/>
      <c r="R22" s="11">
        <v>31</v>
      </c>
      <c r="S22" s="11"/>
      <c r="T22" s="13">
        <f t="shared" si="0"/>
        <v>66</v>
      </c>
      <c r="U22" s="13" t="str">
        <f t="shared" si="1"/>
        <v>C</v>
      </c>
      <c r="V22" s="4"/>
      <c r="W22" s="4"/>
      <c r="X22" s="4"/>
      <c r="Y22" s="4"/>
      <c r="Z22" s="4"/>
    </row>
    <row r="23" spans="1:26" ht="12.75" customHeight="1" x14ac:dyDescent="0.2">
      <c r="A23" s="10" t="str">
        <f>B!I17</f>
        <v>35/2019</v>
      </c>
      <c r="B23" s="10" t="str">
        <f>B!J17</f>
        <v>Kasalica Branislav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32</v>
      </c>
      <c r="P23" s="12"/>
      <c r="Q23" s="10"/>
      <c r="R23" s="11">
        <v>18</v>
      </c>
      <c r="S23" s="11"/>
      <c r="T23" s="13">
        <f t="shared" si="0"/>
        <v>50</v>
      </c>
      <c r="U23" s="13" t="str">
        <f t="shared" si="1"/>
        <v>E</v>
      </c>
      <c r="V23" s="4"/>
      <c r="W23" s="4"/>
      <c r="X23" s="4"/>
      <c r="Y23" s="4"/>
      <c r="Z23" s="4"/>
    </row>
    <row r="24" spans="1:26" ht="12.75" customHeight="1" x14ac:dyDescent="0.2">
      <c r="A24" s="10" t="str">
        <f>B!I18</f>
        <v>39/2019</v>
      </c>
      <c r="B24" s="10" t="str">
        <f>B!J18</f>
        <v>Prelević Tanja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12">
        <v>20</v>
      </c>
      <c r="P24" s="12"/>
      <c r="Q24" s="10"/>
      <c r="R24" s="11">
        <v>29</v>
      </c>
      <c r="S24" s="11"/>
      <c r="T24" s="13">
        <f t="shared" si="0"/>
        <v>49</v>
      </c>
      <c r="U24" s="13" t="str">
        <f t="shared" si="1"/>
        <v>E</v>
      </c>
      <c r="V24" s="4"/>
      <c r="W24" s="4"/>
      <c r="X24" s="4"/>
      <c r="Y24" s="4"/>
      <c r="Z24" s="4"/>
    </row>
    <row r="25" spans="1:26" ht="12.75" customHeight="1" x14ac:dyDescent="0.2">
      <c r="A25" s="10" t="str">
        <f>B!I19</f>
        <v>40/2019</v>
      </c>
      <c r="B25" s="10" t="str">
        <f>B!J19</f>
        <v>Kovinić Filip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/>
      <c r="P25" s="12"/>
      <c r="Q25" s="10"/>
      <c r="R25" s="11"/>
      <c r="S25" s="11"/>
      <c r="T25" s="13">
        <f t="shared" si="0"/>
        <v>0</v>
      </c>
      <c r="U25" s="13" t="str">
        <f t="shared" si="1"/>
        <v>F</v>
      </c>
      <c r="V25" s="4"/>
      <c r="W25" s="4"/>
      <c r="X25" s="4"/>
      <c r="Y25" s="4"/>
      <c r="Z25" s="4"/>
    </row>
    <row r="26" spans="1:26" ht="12.75" customHeight="1" x14ac:dyDescent="0.2">
      <c r="A26" s="10" t="str">
        <f>B!I20</f>
        <v>2/2018</v>
      </c>
      <c r="B26" s="10" t="str">
        <f>B!J20</f>
        <v>Lazarević Aleksandar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20</v>
      </c>
      <c r="P26" s="12"/>
      <c r="Q26" s="10"/>
      <c r="R26" s="11">
        <v>0</v>
      </c>
      <c r="S26" s="11">
        <v>11</v>
      </c>
      <c r="T26" s="13">
        <f t="shared" si="0"/>
        <v>31</v>
      </c>
      <c r="U26" s="13" t="str">
        <f t="shared" si="1"/>
        <v>F</v>
      </c>
      <c r="V26" s="4"/>
      <c r="W26" s="4"/>
      <c r="X26" s="4"/>
      <c r="Y26" s="4"/>
      <c r="Z26" s="4"/>
    </row>
    <row r="27" spans="1:26" ht="12.75" customHeight="1" x14ac:dyDescent="0.2">
      <c r="A27" s="10"/>
      <c r="B27" s="10" t="str">
        <f>B!J21</f>
        <v xml:space="preserve"> 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/>
      <c r="P27" s="12"/>
      <c r="Q27" s="10"/>
      <c r="R27" s="11"/>
      <c r="S27" s="11"/>
      <c r="T27" s="13"/>
      <c r="U27" s="13"/>
      <c r="V27" s="4"/>
      <c r="W27" s="4"/>
      <c r="X27" s="4"/>
      <c r="Y27" s="4"/>
      <c r="Z27" s="4"/>
    </row>
    <row r="28" spans="1:26" ht="12.75" customHeight="1" x14ac:dyDescent="0.2">
      <c r="A28" s="10"/>
      <c r="B28" s="10" t="str">
        <f>B!J22</f>
        <v xml:space="preserve"> 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/>
      <c r="U28" s="13"/>
      <c r="V28" s="4"/>
      <c r="W28" s="4"/>
      <c r="X28" s="4"/>
      <c r="Y28" s="4"/>
      <c r="Z28" s="4"/>
    </row>
    <row r="29" spans="1:26" ht="12.75" customHeight="1" x14ac:dyDescent="0.2">
      <c r="A29" s="10"/>
      <c r="B29" s="10" t="str">
        <f>B!J23</f>
        <v xml:space="preserve"> 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/>
      <c r="P29" s="12"/>
      <c r="Q29" s="10"/>
      <c r="R29" s="11"/>
      <c r="S29" s="11"/>
      <c r="T29" s="13"/>
      <c r="U29" s="13"/>
      <c r="V29" s="4"/>
      <c r="W29" s="4"/>
      <c r="X29" s="4"/>
      <c r="Y29" s="4"/>
      <c r="Z29" s="4"/>
    </row>
    <row r="30" spans="1:26" ht="12.75" customHeight="1" x14ac:dyDescent="0.2">
      <c r="A30" s="10"/>
      <c r="B30" s="10" t="str">
        <f>B!J24</f>
        <v xml:space="preserve"> 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/>
      <c r="P30" s="12"/>
      <c r="Q30" s="10"/>
      <c r="R30" s="11"/>
      <c r="S30" s="11"/>
      <c r="T30" s="13"/>
      <c r="U30" s="13"/>
      <c r="V30" s="4"/>
      <c r="W30" s="4"/>
      <c r="X30" s="4"/>
      <c r="Y30" s="4"/>
      <c r="Z30" s="4"/>
    </row>
    <row r="31" spans="1:26" ht="12.75" customHeight="1" x14ac:dyDescent="0.2">
      <c r="A31" s="10"/>
      <c r="B31" s="10" t="str">
        <f>B!J25</f>
        <v xml:space="preserve"> 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0"/>
      <c r="B32" s="10" t="str">
        <f>B!J26</f>
        <v xml:space="preserve"> 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3"/>
      <c r="U32" s="13"/>
      <c r="V32" s="4"/>
      <c r="W32" s="4"/>
      <c r="X32" s="4"/>
      <c r="Y32" s="4"/>
      <c r="Z32" s="4"/>
    </row>
    <row r="33" spans="1:26" ht="12.75" customHeight="1" x14ac:dyDescent="0.2">
      <c r="A33" s="10"/>
      <c r="B33" s="10" t="str">
        <f>B!J27</f>
        <v xml:space="preserve"> 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12"/>
      <c r="P33" s="12"/>
      <c r="Q33" s="10"/>
      <c r="R33" s="11"/>
      <c r="S33" s="11"/>
      <c r="T33" s="13"/>
      <c r="U33" s="13"/>
      <c r="V33" s="4"/>
      <c r="W33" s="4"/>
      <c r="X33" s="4"/>
      <c r="Y33" s="4"/>
      <c r="Z33" s="4"/>
    </row>
    <row r="34" spans="1:26" ht="12.75" customHeight="1" x14ac:dyDescent="0.2">
      <c r="A34" s="10"/>
      <c r="B34" s="10" t="str">
        <f>B!J28</f>
        <v xml:space="preserve"> 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/>
      <c r="P34" s="12"/>
      <c r="Q34" s="10"/>
      <c r="R34" s="11"/>
      <c r="S34" s="11"/>
      <c r="T34" s="13"/>
      <c r="U34" s="13"/>
      <c r="V34" s="4"/>
      <c r="W34" s="4"/>
      <c r="X34" s="4"/>
      <c r="Y34" s="4"/>
      <c r="Z34" s="4"/>
    </row>
    <row r="35" spans="1:26" ht="12.75" customHeight="1" x14ac:dyDescent="0.2">
      <c r="A35" s="10"/>
      <c r="B35" s="10"/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12"/>
      <c r="P35" s="12"/>
      <c r="Q35" s="10"/>
      <c r="R35" s="11"/>
      <c r="S35" s="15"/>
      <c r="T35" s="11"/>
      <c r="U35" s="11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6"/>
      <c r="E36" s="6"/>
      <c r="F36" s="6"/>
      <c r="G36" s="6"/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/>
      <c r="B37" s="4"/>
      <c r="C37" s="4"/>
      <c r="D37" s="6"/>
      <c r="E37" s="6"/>
      <c r="F37" s="6"/>
      <c r="G37" s="6"/>
      <c r="H37" s="6"/>
      <c r="I37" s="4"/>
      <c r="J37" s="4"/>
      <c r="K37" s="4"/>
      <c r="L37" s="4"/>
      <c r="M37" s="4"/>
      <c r="N37" s="4"/>
      <c r="O37" s="4"/>
      <c r="P37" s="16" t="s">
        <v>206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6"/>
      <c r="E38" s="6"/>
      <c r="F38" s="6"/>
      <c r="G38" s="6"/>
      <c r="H38" s="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4" t="s">
        <v>207</v>
      </c>
      <c r="B1" s="67"/>
      <c r="C1" s="67"/>
      <c r="D1" s="67"/>
      <c r="E1" s="68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5" t="s">
        <v>217</v>
      </c>
      <c r="B2" s="67"/>
      <c r="C2" s="67"/>
      <c r="D2" s="67"/>
      <c r="E2" s="67"/>
      <c r="F2" s="6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6" t="s">
        <v>208</v>
      </c>
      <c r="B3" s="68"/>
      <c r="C3" s="87" t="s">
        <v>186</v>
      </c>
      <c r="D3" s="67"/>
      <c r="E3" s="67"/>
      <c r="F3" s="6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7" t="s">
        <v>184</v>
      </c>
      <c r="B4" s="67"/>
      <c r="C4" s="68"/>
      <c r="D4" s="87" t="s">
        <v>209</v>
      </c>
      <c r="E4" s="67"/>
      <c r="F4" s="6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8"/>
      <c r="B5" s="89"/>
      <c r="C5" s="89"/>
      <c r="D5" s="88"/>
      <c r="E5" s="89"/>
      <c r="F5" s="8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0" t="s">
        <v>188</v>
      </c>
      <c r="B6" s="91" t="s">
        <v>210</v>
      </c>
      <c r="C6" s="92"/>
      <c r="D6" s="81" t="s">
        <v>211</v>
      </c>
      <c r="E6" s="68"/>
      <c r="F6" s="82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3"/>
      <c r="B7" s="93"/>
      <c r="C7" s="94"/>
      <c r="D7" s="20" t="s">
        <v>213</v>
      </c>
      <c r="E7" s="21" t="s">
        <v>214</v>
      </c>
      <c r="F7" s="8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Bpredlog!A8</f>
        <v>40/2020</v>
      </c>
      <c r="B8" s="80" t="str">
        <f>Bpredlog!B8</f>
        <v>Molla Nadžije</v>
      </c>
      <c r="C8" s="68"/>
      <c r="D8" s="23">
        <f>SUM(Bpredlog!D8,Bpredlog!E8,Bpredlog!O8,Bpredlog!P8)</f>
        <v>40</v>
      </c>
      <c r="E8" s="24">
        <f>MAX(Bpredlog!R8,Bpredlog!S8)</f>
        <v>28</v>
      </c>
      <c r="F8" s="25" t="str">
        <f>Bpredlog!U8</f>
        <v>C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Bpredlog!A9</f>
        <v>1/2019</v>
      </c>
      <c r="B9" s="80" t="str">
        <f>Bpredlog!B9</f>
        <v>Bojanić Matija</v>
      </c>
      <c r="C9" s="68"/>
      <c r="D9" s="23">
        <f>SUM(Bpredlog!D9,Bpredlog!E9,Bpredlog!O9,Bpredlog!P9)</f>
        <v>25</v>
      </c>
      <c r="E9" s="24">
        <f>MAX(Bpredlog!R9,Bpredlog!S9)</f>
        <v>25</v>
      </c>
      <c r="F9" s="25" t="str">
        <f>Bpredlog!U9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Bpredlog!A10</f>
        <v>2/2019</v>
      </c>
      <c r="B10" s="80" t="str">
        <f>Bpredlog!B10</f>
        <v>Cvijović Tijana</v>
      </c>
      <c r="C10" s="68"/>
      <c r="D10" s="23">
        <f>SUM(Bpredlog!D10,Bpredlog!E10,Bpredlog!O10,Bpredlog!P10)</f>
        <v>25</v>
      </c>
      <c r="E10" s="24">
        <f>MAX(Bpredlog!R10,Bpredlog!S10)</f>
        <v>28</v>
      </c>
      <c r="F10" s="25" t="str">
        <f>Bpredlog!U10</f>
        <v>E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Bpredlog!A11</f>
        <v>3/2019</v>
      </c>
      <c r="B11" s="80" t="str">
        <f>Bpredlog!B11</f>
        <v>Krnić Emina</v>
      </c>
      <c r="C11" s="68"/>
      <c r="D11" s="23">
        <f>SUM(Bpredlog!D11,Bpredlog!E11,Bpredlog!O11,Bpredlog!P11)</f>
        <v>25</v>
      </c>
      <c r="E11" s="24">
        <f>MAX(Bpredlog!R11,Bpredlog!S11)</f>
        <v>20</v>
      </c>
      <c r="F11" s="25" t="str">
        <f>Bpredlog!U11</f>
        <v>E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Bpredlog!A12</f>
        <v>5/2019</v>
      </c>
      <c r="B12" s="80" t="str">
        <f>Bpredlog!B12</f>
        <v>Obradović Ivana</v>
      </c>
      <c r="C12" s="68"/>
      <c r="D12" s="23">
        <f>SUM(Bpredlog!D12,Bpredlog!E12,Bpredlog!O12,Bpredlog!P12)</f>
        <v>20</v>
      </c>
      <c r="E12" s="24">
        <f>MAX(Bpredlog!R12,Bpredlog!S12)</f>
        <v>25</v>
      </c>
      <c r="F12" s="25" t="str">
        <f>Bpredlog!U12</f>
        <v>E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Bpredlog!A13</f>
        <v>12/2019</v>
      </c>
      <c r="B13" s="80" t="str">
        <f>Bpredlog!B13</f>
        <v>Vujanović Marina</v>
      </c>
      <c r="C13" s="68"/>
      <c r="D13" s="23">
        <f>SUM(Bpredlog!D13,Bpredlog!E13,Bpredlog!O13,Bpredlog!P13)</f>
        <v>25</v>
      </c>
      <c r="E13" s="24">
        <f>MAX(Bpredlog!R13,Bpredlog!S13)</f>
        <v>27</v>
      </c>
      <c r="F13" s="25" t="str">
        <f>Bpredlog!U13</f>
        <v>E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Bpredlog!A14</f>
        <v>13/2019</v>
      </c>
      <c r="B14" s="80" t="str">
        <f>Bpredlog!B14</f>
        <v>Petranović Nikolina</v>
      </c>
      <c r="C14" s="68"/>
      <c r="D14" s="23">
        <f>SUM(Bpredlog!D14,Bpredlog!E14,Bpredlog!O14,Bpredlog!P14)</f>
        <v>15</v>
      </c>
      <c r="E14" s="24">
        <f>MAX(Bpredlog!R14,Bpredlog!S14)</f>
        <v>30</v>
      </c>
      <c r="F14" s="25" t="str">
        <f>Bpredlog!U14</f>
        <v>E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Bpredlog!A15</f>
        <v>15/2019</v>
      </c>
      <c r="B15" s="80" t="str">
        <f>Bpredlog!B15</f>
        <v>Šekularac Luka</v>
      </c>
      <c r="C15" s="68"/>
      <c r="D15" s="23">
        <f>SUM(Bpredlog!D15,Bpredlog!E15,Bpredlog!O15,Bpredlog!P15)</f>
        <v>15</v>
      </c>
      <c r="E15" s="24">
        <f>MAX(Bpredlog!R15,Bpredlog!S15)</f>
        <v>19</v>
      </c>
      <c r="F15" s="25" t="str">
        <f>Bpredlog!U15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Bpredlog!A16</f>
        <v>22/2019</v>
      </c>
      <c r="B16" s="80" t="str">
        <f>Bpredlog!B16</f>
        <v>Čabarkapa Andrea</v>
      </c>
      <c r="C16" s="68"/>
      <c r="D16" s="23">
        <f>SUM(Bpredlog!D16,Bpredlog!E16,Bpredlog!O16,Bpredlog!P16)</f>
        <v>42</v>
      </c>
      <c r="E16" s="24">
        <f>MAX(Bpredlog!R16,Bpredlog!S16)</f>
        <v>34</v>
      </c>
      <c r="F16" s="25" t="str">
        <f>Bpredlog!U16</f>
        <v>B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Bpredlog!A17</f>
        <v>23/2019</v>
      </c>
      <c r="B17" s="80" t="str">
        <f>Bpredlog!B17</f>
        <v>Šukurica Majda</v>
      </c>
      <c r="C17" s="68"/>
      <c r="D17" s="23">
        <f>SUM(Bpredlog!D17,Bpredlog!E17,Bpredlog!O17,Bpredlog!P17)</f>
        <v>29</v>
      </c>
      <c r="E17" s="24">
        <f>MAX(Bpredlog!R17,Bpredlog!S17)</f>
        <v>16</v>
      </c>
      <c r="F17" s="25" t="str">
        <f>Bpredlog!U17</f>
        <v>E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Bpredlog!A18</f>
        <v>24/2019</v>
      </c>
      <c r="B18" s="80" t="str">
        <f>Bpredlog!B18</f>
        <v>Magdelinić Isidora</v>
      </c>
      <c r="C18" s="68"/>
      <c r="D18" s="23">
        <f>SUM(Bpredlog!D18,Bpredlog!E18,Bpredlog!O18,Bpredlog!P18)</f>
        <v>0</v>
      </c>
      <c r="E18" s="24">
        <f>MAX(Bpredlog!R18,Bpredlog!S18)</f>
        <v>0</v>
      </c>
      <c r="F18" s="25" t="str">
        <f>Bpredlog!U18</f>
        <v>F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Bpredlog!A19</f>
        <v>25/2019</v>
      </c>
      <c r="B19" s="80" t="str">
        <f>Bpredlog!B19</f>
        <v>Raičević Vojka</v>
      </c>
      <c r="C19" s="68"/>
      <c r="D19" s="23">
        <f>SUM(Bpredlog!D19,Bpredlog!E19,Bpredlog!O19,Bpredlog!P19)</f>
        <v>0</v>
      </c>
      <c r="E19" s="24">
        <f>MAX(Bpredlog!R19,Bpredlog!S19)</f>
        <v>0</v>
      </c>
      <c r="F19" s="25" t="str">
        <f>Bpredlog!U19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Bpredlog!A20</f>
        <v>28/2019</v>
      </c>
      <c r="B20" s="80" t="str">
        <f>Bpredlog!B20</f>
        <v>Kojić Ekan</v>
      </c>
      <c r="C20" s="68"/>
      <c r="D20" s="23">
        <f>SUM(Bpredlog!D20,Bpredlog!E20,Bpredlog!O20,Bpredlog!P20)</f>
        <v>25</v>
      </c>
      <c r="E20" s="24">
        <f>MAX(Bpredlog!R20,Bpredlog!S20)</f>
        <v>24</v>
      </c>
      <c r="F20" s="25" t="str">
        <f>Bpredlog!U20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Bpredlog!A21</f>
        <v>31/2019</v>
      </c>
      <c r="B21" s="80" t="str">
        <f>Bpredlog!B21</f>
        <v>Bulatović Martina</v>
      </c>
      <c r="C21" s="68"/>
      <c r="D21" s="23">
        <f>SUM(Bpredlog!D21,Bpredlog!E21,Bpredlog!O21,Bpredlog!P21)</f>
        <v>25</v>
      </c>
      <c r="E21" s="24">
        <f>MAX(Bpredlog!R21,Bpredlog!S21)</f>
        <v>11</v>
      </c>
      <c r="F21" s="25" t="str">
        <f>Bpredlog!U21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Bpredlog!A22</f>
        <v>32/2019</v>
      </c>
      <c r="B22" s="80" t="str">
        <f>Bpredlog!B22</f>
        <v>Džaković Marija</v>
      </c>
      <c r="C22" s="68"/>
      <c r="D22" s="23">
        <f>SUM(Bpredlog!D22,Bpredlog!E22,Bpredlog!O22,Bpredlog!P22)</f>
        <v>35</v>
      </c>
      <c r="E22" s="24">
        <f>MAX(Bpredlog!R22,Bpredlog!S22)</f>
        <v>31</v>
      </c>
      <c r="F22" s="25" t="str">
        <f>Bpredlog!U22</f>
        <v>C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Bpredlog!A23</f>
        <v>35/2019</v>
      </c>
      <c r="B23" s="80" t="str">
        <f>Bpredlog!B23</f>
        <v>Kasalica Branislav</v>
      </c>
      <c r="C23" s="68"/>
      <c r="D23" s="23">
        <f>SUM(Bpredlog!D23,Bpredlog!E23,Bpredlog!O23,Bpredlog!P23)</f>
        <v>32</v>
      </c>
      <c r="E23" s="24">
        <f>MAX(Bpredlog!R23,Bpredlog!S23)</f>
        <v>18</v>
      </c>
      <c r="F23" s="25" t="str">
        <f>Bpredlog!U23</f>
        <v>E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Bpredlog!A24</f>
        <v>39/2019</v>
      </c>
      <c r="B24" s="80" t="str">
        <f>Bpredlog!B24</f>
        <v>Prelević Tanja</v>
      </c>
      <c r="C24" s="68"/>
      <c r="D24" s="23">
        <f>SUM(Bpredlog!D24,Bpredlog!E24,Bpredlog!O24,Bpredlog!P24)</f>
        <v>20</v>
      </c>
      <c r="E24" s="24">
        <f>MAX(Bpredlog!R24,Bpredlog!S24)</f>
        <v>29</v>
      </c>
      <c r="F24" s="25" t="str">
        <f>Bpredlog!U24</f>
        <v>E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Bpredlog!A25</f>
        <v>40/2019</v>
      </c>
      <c r="B25" s="80" t="str">
        <f>Bpredlog!B25</f>
        <v>Kovinić Filip</v>
      </c>
      <c r="C25" s="68"/>
      <c r="D25" s="23">
        <f>SUM(Bpredlog!D25,Bpredlog!E25,Bpredlog!O25,Bpredlog!P25)</f>
        <v>0</v>
      </c>
      <c r="E25" s="24">
        <f>MAX(Bpredlog!R25,Bpredlog!S25)</f>
        <v>0</v>
      </c>
      <c r="F25" s="25" t="str">
        <f>Bpredlog!U25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Bpredlog!A26</f>
        <v>2/2018</v>
      </c>
      <c r="B26" s="80" t="str">
        <f>Bpredlog!B26</f>
        <v>Lazarević Aleksandar</v>
      </c>
      <c r="C26" s="68"/>
      <c r="D26" s="23">
        <f>SUM(Bpredlog!D26,Bpredlog!E26,Bpredlog!O26,Bpredlog!P26)</f>
        <v>20</v>
      </c>
      <c r="E26" s="24">
        <f>MAX(Bpredlog!R26,Bpredlog!S26)</f>
        <v>11</v>
      </c>
      <c r="F26" s="25" t="str">
        <f>Bpredlog!U26</f>
        <v>F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/>
      <c r="B27" s="80"/>
      <c r="C27" s="68"/>
      <c r="D27" s="23"/>
      <c r="E27" s="24"/>
      <c r="F27" s="2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/>
      <c r="B28" s="80"/>
      <c r="C28" s="68"/>
      <c r="D28" s="23"/>
      <c r="E28" s="24"/>
      <c r="F28" s="2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/>
      <c r="B29" s="80"/>
      <c r="C29" s="68"/>
      <c r="D29" s="23"/>
      <c r="E29" s="24"/>
      <c r="F29" s="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/>
      <c r="B30" s="80"/>
      <c r="C30" s="68"/>
      <c r="D30" s="23"/>
      <c r="E30" s="24"/>
      <c r="F30" s="2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/>
      <c r="B31" s="80"/>
      <c r="C31" s="68"/>
      <c r="D31" s="23"/>
      <c r="E31" s="24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/>
      <c r="B32" s="80"/>
      <c r="C32" s="68"/>
      <c r="D32" s="23"/>
      <c r="E32" s="24"/>
      <c r="F32" s="2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/>
      <c r="B33" s="80"/>
      <c r="C33" s="68"/>
      <c r="D33" s="23"/>
      <c r="E33" s="24"/>
      <c r="F33" s="2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/>
      <c r="B34" s="80"/>
      <c r="C34" s="68"/>
      <c r="D34" s="23"/>
      <c r="E34" s="24"/>
      <c r="F34" s="2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12"/>
      <c r="B35" s="80"/>
      <c r="C35" s="68"/>
      <c r="D35" s="28"/>
      <c r="E35" s="28"/>
      <c r="F35" s="11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 t="s">
        <v>215</v>
      </c>
      <c r="B37" s="29"/>
      <c r="C37" s="29"/>
      <c r="D37" s="16" t="s">
        <v>216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B26:C26"/>
    <mergeCell ref="B27:C27"/>
    <mergeCell ref="B28:C28"/>
    <mergeCell ref="B29:C29"/>
    <mergeCell ref="B30:C30"/>
    <mergeCell ref="B31:C31"/>
    <mergeCell ref="B32:C32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abSelected="1" topLeftCell="A10" workbookViewId="0">
      <selection activeCell="T37" sqref="T37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3" width="9.140625" customWidth="1"/>
    <col min="24" max="26" width="8" customWidth="1"/>
  </cols>
  <sheetData>
    <row r="1" spans="1:26" ht="18.75" customHeight="1" x14ac:dyDescent="0.2">
      <c r="A1" s="72" t="s">
        <v>181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  <c r="S1" s="66"/>
      <c r="T1" s="67"/>
      <c r="U1" s="68"/>
      <c r="V1" s="4"/>
      <c r="W1" s="4"/>
      <c r="X1" s="4"/>
      <c r="Y1" s="4"/>
      <c r="Z1" s="4"/>
    </row>
    <row r="2" spans="1:26" ht="12.75" customHeight="1" x14ac:dyDescent="0.2">
      <c r="A2" s="73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74" t="s">
        <v>183</v>
      </c>
      <c r="P2" s="67"/>
      <c r="Q2" s="67"/>
      <c r="R2" s="67"/>
      <c r="S2" s="67"/>
      <c r="T2" s="67"/>
      <c r="U2" s="68"/>
      <c r="V2" s="4"/>
      <c r="W2" s="4"/>
      <c r="X2" s="4"/>
      <c r="Y2" s="4"/>
      <c r="Z2" s="4"/>
    </row>
    <row r="3" spans="1:26" ht="21" customHeight="1" x14ac:dyDescent="0.2">
      <c r="A3" s="79" t="s">
        <v>184</v>
      </c>
      <c r="B3" s="67"/>
      <c r="C3" s="68"/>
      <c r="D3" s="75" t="s">
        <v>185</v>
      </c>
      <c r="E3" s="67"/>
      <c r="F3" s="67"/>
      <c r="G3" s="68"/>
      <c r="H3" s="76" t="s">
        <v>186</v>
      </c>
      <c r="I3" s="67"/>
      <c r="J3" s="67"/>
      <c r="K3" s="67"/>
      <c r="L3" s="67"/>
      <c r="M3" s="67"/>
      <c r="N3" s="67"/>
      <c r="O3" s="67"/>
      <c r="P3" s="68"/>
      <c r="Q3" s="77" t="s">
        <v>187</v>
      </c>
      <c r="R3" s="67"/>
      <c r="S3" s="67"/>
      <c r="T3" s="67"/>
      <c r="U3" s="68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2" t="s">
        <v>188</v>
      </c>
      <c r="B5" s="65" t="s">
        <v>189</v>
      </c>
      <c r="C5" s="78" t="s">
        <v>190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  <c r="T5" s="69" t="s">
        <v>191</v>
      </c>
      <c r="U5" s="70" t="s">
        <v>192</v>
      </c>
      <c r="V5" s="4"/>
      <c r="W5" s="4"/>
      <c r="X5" s="4"/>
      <c r="Y5" s="4"/>
      <c r="Z5" s="4"/>
    </row>
    <row r="6" spans="1:26" ht="21" customHeight="1" x14ac:dyDescent="0.2">
      <c r="A6" s="63"/>
      <c r="B6" s="63"/>
      <c r="C6" s="7"/>
      <c r="D6" s="71" t="s">
        <v>193</v>
      </c>
      <c r="E6" s="67"/>
      <c r="F6" s="67"/>
      <c r="G6" s="67"/>
      <c r="H6" s="68"/>
      <c r="I6" s="71" t="s">
        <v>194</v>
      </c>
      <c r="J6" s="67"/>
      <c r="K6" s="68"/>
      <c r="L6" s="71" t="s">
        <v>195</v>
      </c>
      <c r="M6" s="67"/>
      <c r="N6" s="68"/>
      <c r="O6" s="71" t="s">
        <v>196</v>
      </c>
      <c r="P6" s="67"/>
      <c r="Q6" s="68"/>
      <c r="R6" s="71" t="s">
        <v>197</v>
      </c>
      <c r="S6" s="68"/>
      <c r="T6" s="63"/>
      <c r="U6" s="63"/>
      <c r="V6" s="4"/>
      <c r="W6" s="4"/>
      <c r="X6" s="4"/>
      <c r="Y6" s="4"/>
      <c r="Z6" s="4"/>
    </row>
    <row r="7" spans="1:26" ht="21" customHeight="1" x14ac:dyDescent="0.2">
      <c r="A7" s="83"/>
      <c r="B7" s="83"/>
      <c r="C7" s="30" t="s">
        <v>198</v>
      </c>
      <c r="D7" s="31" t="s">
        <v>199</v>
      </c>
      <c r="E7" s="31" t="s">
        <v>200</v>
      </c>
      <c r="F7" s="31" t="s">
        <v>201</v>
      </c>
      <c r="G7" s="31" t="s">
        <v>202</v>
      </c>
      <c r="H7" s="31" t="s">
        <v>203</v>
      </c>
      <c r="I7" s="31" t="s">
        <v>199</v>
      </c>
      <c r="J7" s="31" t="s">
        <v>200</v>
      </c>
      <c r="K7" s="31" t="s">
        <v>201</v>
      </c>
      <c r="L7" s="31" t="s">
        <v>199</v>
      </c>
      <c r="M7" s="31" t="s">
        <v>200</v>
      </c>
      <c r="N7" s="31" t="s">
        <v>201</v>
      </c>
      <c r="O7" s="31" t="s">
        <v>199</v>
      </c>
      <c r="P7" s="31" t="s">
        <v>200</v>
      </c>
      <c r="Q7" s="31" t="s">
        <v>201</v>
      </c>
      <c r="R7" s="31" t="s">
        <v>204</v>
      </c>
      <c r="S7" s="31" t="s">
        <v>205</v>
      </c>
      <c r="T7" s="83"/>
      <c r="U7" s="83"/>
      <c r="V7" s="4"/>
      <c r="W7" s="4"/>
      <c r="X7" s="4"/>
      <c r="Y7" s="4"/>
      <c r="Z7" s="4"/>
    </row>
    <row r="8" spans="1:26" ht="12" customHeight="1" x14ac:dyDescent="0.2">
      <c r="A8" s="12" t="str">
        <f>'C'!I2</f>
        <v>1/2019</v>
      </c>
      <c r="B8" s="32" t="str">
        <f>'C'!J2</f>
        <v>Gerenčić Dimitrije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5">
        <v>29</v>
      </c>
      <c r="P8" s="36"/>
      <c r="Q8" s="34"/>
      <c r="R8" s="13">
        <v>32</v>
      </c>
      <c r="S8" s="13"/>
      <c r="T8" s="13">
        <f t="shared" ref="T8:T36" si="0">SUM(D8:E8,O8,P8,MAX(R8,S8))</f>
        <v>61</v>
      </c>
      <c r="U8" s="13" t="str">
        <f t="shared" ref="U8:U36" si="1">IF(T8&gt;85,"A",IF(T8&gt;75,"B",IF(T8&gt;65,"C",IF(T8&gt;55,"D",IF(T8&gt;44,"E","F")))))</f>
        <v>D</v>
      </c>
      <c r="V8" s="4"/>
      <c r="W8" s="4"/>
      <c r="X8" s="4"/>
      <c r="Y8" s="4"/>
      <c r="Z8" s="4"/>
    </row>
    <row r="9" spans="1:26" ht="12" customHeight="1" x14ac:dyDescent="0.2">
      <c r="A9" s="12" t="str">
        <f>'C'!I3</f>
        <v>2/2019</v>
      </c>
      <c r="B9" s="10" t="str">
        <f>'C'!J3</f>
        <v>Radoman Miloš</v>
      </c>
      <c r="C9" s="13"/>
      <c r="D9" s="11"/>
      <c r="E9" s="11"/>
      <c r="F9" s="13"/>
      <c r="G9" s="13"/>
      <c r="H9" s="13"/>
      <c r="I9" s="34"/>
      <c r="J9" s="34"/>
      <c r="K9" s="34"/>
      <c r="L9" s="34"/>
      <c r="M9" s="34"/>
      <c r="N9" s="34"/>
      <c r="O9" s="37">
        <v>36</v>
      </c>
      <c r="P9" s="12"/>
      <c r="Q9" s="34"/>
      <c r="R9" s="13">
        <v>20</v>
      </c>
      <c r="S9" s="13"/>
      <c r="T9" s="13">
        <f t="shared" si="0"/>
        <v>56</v>
      </c>
      <c r="U9" s="13" t="str">
        <f t="shared" si="1"/>
        <v>D</v>
      </c>
      <c r="V9" s="4"/>
      <c r="W9" s="4"/>
      <c r="X9" s="4"/>
      <c r="Y9" s="4"/>
      <c r="Z9" s="4"/>
    </row>
    <row r="10" spans="1:26" ht="12" customHeight="1" x14ac:dyDescent="0.2">
      <c r="A10" s="12" t="str">
        <f>'C'!I4</f>
        <v>3/2019</v>
      </c>
      <c r="B10" s="10" t="str">
        <f>'C'!J4</f>
        <v>Radulović Marina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29</v>
      </c>
      <c r="P10" s="12"/>
      <c r="Q10" s="10"/>
      <c r="R10" s="11">
        <v>37</v>
      </c>
      <c r="S10" s="13"/>
      <c r="T10" s="13">
        <f t="shared" si="0"/>
        <v>66</v>
      </c>
      <c r="U10" s="13" t="str">
        <f t="shared" si="1"/>
        <v>C</v>
      </c>
      <c r="V10" s="4"/>
      <c r="W10" s="4"/>
      <c r="X10" s="4"/>
      <c r="Y10" s="4"/>
      <c r="Z10" s="4"/>
    </row>
    <row r="11" spans="1:26" ht="12" customHeight="1" x14ac:dyDescent="0.2">
      <c r="A11" s="12" t="str">
        <f>'C'!I5</f>
        <v>4/2019</v>
      </c>
      <c r="B11" s="10" t="str">
        <f>'C'!J5</f>
        <v>Zečević Nikola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3"/>
      <c r="T11" s="13">
        <f t="shared" si="0"/>
        <v>0</v>
      </c>
      <c r="U11" s="13" t="str">
        <f t="shared" si="1"/>
        <v>F</v>
      </c>
      <c r="V11" s="4"/>
      <c r="W11" s="4"/>
      <c r="X11" s="4"/>
      <c r="Y11" s="4"/>
      <c r="Z11" s="4"/>
    </row>
    <row r="12" spans="1:26" ht="12" customHeight="1" x14ac:dyDescent="0.2">
      <c r="A12" s="12" t="str">
        <f>'C'!I6</f>
        <v>5/2019</v>
      </c>
      <c r="B12" s="10" t="str">
        <f>'C'!J6</f>
        <v>Savić Uroš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40</v>
      </c>
      <c r="P12" s="12"/>
      <c r="Q12" s="10"/>
      <c r="R12" s="11">
        <v>28</v>
      </c>
      <c r="S12" s="13"/>
      <c r="T12" s="13">
        <f t="shared" si="0"/>
        <v>68</v>
      </c>
      <c r="U12" s="13" t="str">
        <f t="shared" si="1"/>
        <v>C</v>
      </c>
      <c r="V12" s="4"/>
      <c r="W12" s="4"/>
      <c r="X12" s="4"/>
      <c r="Y12" s="4"/>
      <c r="Z12" s="4"/>
    </row>
    <row r="13" spans="1:26" ht="12" customHeight="1" x14ac:dyDescent="0.2">
      <c r="A13" s="12" t="str">
        <f>'C'!I7</f>
        <v>6/2019</v>
      </c>
      <c r="B13" s="10" t="str">
        <f>'C'!J7</f>
        <v>Brzić Barbara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38">
        <v>37</v>
      </c>
      <c r="P13" s="12"/>
      <c r="Q13" s="10"/>
      <c r="R13" s="11">
        <v>19</v>
      </c>
      <c r="S13" s="13"/>
      <c r="T13" s="13">
        <f t="shared" si="0"/>
        <v>56</v>
      </c>
      <c r="U13" s="13" t="str">
        <f t="shared" si="1"/>
        <v>D</v>
      </c>
      <c r="V13" s="4"/>
      <c r="W13" s="4"/>
      <c r="X13" s="4"/>
      <c r="Y13" s="4"/>
      <c r="Z13" s="4"/>
    </row>
    <row r="14" spans="1:26" ht="12" customHeight="1" x14ac:dyDescent="0.2">
      <c r="A14" s="12" t="str">
        <f>'C'!I8</f>
        <v>7/2019</v>
      </c>
      <c r="B14" s="10" t="str">
        <f>'C'!J8</f>
        <v>Dragaš Vuksan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40</v>
      </c>
      <c r="P14" s="12"/>
      <c r="Q14" s="10"/>
      <c r="R14" s="11">
        <v>26</v>
      </c>
      <c r="S14" s="13"/>
      <c r="T14" s="13">
        <f t="shared" si="0"/>
        <v>66</v>
      </c>
      <c r="U14" s="13" t="str">
        <f t="shared" si="1"/>
        <v>C</v>
      </c>
      <c r="V14" s="4"/>
      <c r="W14" s="4"/>
      <c r="X14" s="4"/>
      <c r="Y14" s="4"/>
      <c r="Z14" s="4"/>
    </row>
    <row r="15" spans="1:26" ht="12" customHeight="1" x14ac:dyDescent="0.2">
      <c r="A15" s="12" t="str">
        <f>'C'!I9</f>
        <v>13/2019</v>
      </c>
      <c r="B15" s="10" t="str">
        <f>'C'!J9</f>
        <v>Vukićević Jovana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34</v>
      </c>
      <c r="P15" s="12"/>
      <c r="Q15" s="10"/>
      <c r="R15" s="11">
        <v>32</v>
      </c>
      <c r="S15" s="13"/>
      <c r="T15" s="13">
        <f t="shared" si="0"/>
        <v>66</v>
      </c>
      <c r="U15" s="13" t="str">
        <f t="shared" si="1"/>
        <v>C</v>
      </c>
      <c r="V15" s="4"/>
      <c r="W15" s="4"/>
      <c r="X15" s="4"/>
      <c r="Y15" s="4"/>
      <c r="Z15" s="4"/>
    </row>
    <row r="16" spans="1:26" ht="12" customHeight="1" x14ac:dyDescent="0.2">
      <c r="A16" s="12" t="str">
        <f>'C'!I10</f>
        <v>15/2019</v>
      </c>
      <c r="B16" s="10" t="str">
        <f>'C'!J10</f>
        <v>Mašković Anđela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18</v>
      </c>
      <c r="P16" s="12"/>
      <c r="Q16" s="10"/>
      <c r="R16" s="11">
        <v>17</v>
      </c>
      <c r="S16" s="13">
        <v>38</v>
      </c>
      <c r="T16" s="13">
        <f t="shared" si="0"/>
        <v>56</v>
      </c>
      <c r="U16" s="13" t="str">
        <f t="shared" si="1"/>
        <v>D</v>
      </c>
      <c r="V16" s="4"/>
      <c r="W16" s="4"/>
      <c r="X16" s="4"/>
      <c r="Y16" s="4"/>
      <c r="Z16" s="4"/>
    </row>
    <row r="17" spans="1:26" ht="12" customHeight="1" x14ac:dyDescent="0.2">
      <c r="A17" s="12" t="str">
        <f>'C'!I11</f>
        <v>16/2019</v>
      </c>
      <c r="B17" s="10" t="str">
        <f>'C'!J11</f>
        <v>Jovanović Petar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38">
        <v>38</v>
      </c>
      <c r="P17" s="12"/>
      <c r="Q17" s="10"/>
      <c r="R17" s="11">
        <v>40</v>
      </c>
      <c r="S17" s="13">
        <v>48</v>
      </c>
      <c r="T17" s="13">
        <f t="shared" si="0"/>
        <v>86</v>
      </c>
      <c r="U17" s="13" t="str">
        <f t="shared" si="1"/>
        <v>A</v>
      </c>
      <c r="V17" s="4"/>
      <c r="W17" s="4"/>
      <c r="X17" s="4"/>
      <c r="Y17" s="4"/>
      <c r="Z17" s="4"/>
    </row>
    <row r="18" spans="1:26" ht="12" customHeight="1" x14ac:dyDescent="0.2">
      <c r="A18" s="12" t="str">
        <f>'C'!I12</f>
        <v>18/2019</v>
      </c>
      <c r="B18" s="10" t="str">
        <f>'C'!J12</f>
        <v>Jašović Aleksandar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50</v>
      </c>
      <c r="P18" s="12"/>
      <c r="Q18" s="10"/>
      <c r="R18" s="11">
        <v>36</v>
      </c>
      <c r="S18" s="13"/>
      <c r="T18" s="13">
        <f t="shared" si="0"/>
        <v>86</v>
      </c>
      <c r="U18" s="13" t="str">
        <f t="shared" si="1"/>
        <v>A</v>
      </c>
      <c r="V18" s="4"/>
      <c r="W18" s="4"/>
      <c r="X18" s="4"/>
      <c r="Y18" s="4"/>
      <c r="Z18" s="4"/>
    </row>
    <row r="19" spans="1:26" ht="12" customHeight="1" x14ac:dyDescent="0.2">
      <c r="A19" s="12" t="str">
        <f>'C'!I13</f>
        <v>19/2019</v>
      </c>
      <c r="B19" s="10" t="str">
        <f>'C'!J13</f>
        <v>Vujović Gordana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33</v>
      </c>
      <c r="P19" s="12"/>
      <c r="Q19" s="10"/>
      <c r="R19" s="11">
        <v>24</v>
      </c>
      <c r="S19" s="13"/>
      <c r="T19" s="13">
        <f t="shared" si="0"/>
        <v>57</v>
      </c>
      <c r="U19" s="13" t="str">
        <f t="shared" si="1"/>
        <v>D</v>
      </c>
      <c r="V19" s="4"/>
      <c r="W19" s="4"/>
      <c r="X19" s="4"/>
      <c r="Y19" s="4"/>
      <c r="Z19" s="4"/>
    </row>
    <row r="20" spans="1:26" ht="12" customHeight="1" x14ac:dyDescent="0.2">
      <c r="A20" s="12" t="str">
        <f>'C'!I14</f>
        <v>20/2019</v>
      </c>
      <c r="B20" s="10" t="str">
        <f>'C'!J14</f>
        <v>Stanojević Danilo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>
        <v>42</v>
      </c>
      <c r="P20" s="12"/>
      <c r="Q20" s="10"/>
      <c r="R20" s="11">
        <v>25</v>
      </c>
      <c r="S20" s="13"/>
      <c r="T20" s="13">
        <f t="shared" si="0"/>
        <v>67</v>
      </c>
      <c r="U20" s="13" t="str">
        <f t="shared" si="1"/>
        <v>C</v>
      </c>
      <c r="V20" s="4"/>
      <c r="W20" s="4"/>
      <c r="X20" s="4"/>
      <c r="Y20" s="4"/>
      <c r="Z20" s="4"/>
    </row>
    <row r="21" spans="1:26" ht="12" customHeight="1" x14ac:dyDescent="0.2">
      <c r="A21" s="12" t="str">
        <f>'C'!I15</f>
        <v>22/2019</v>
      </c>
      <c r="B21" s="10" t="str">
        <f>'C'!J15</f>
        <v>Drobnjak Savo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13</v>
      </c>
      <c r="P21" s="12"/>
      <c r="Q21" s="10"/>
      <c r="R21" s="11">
        <v>22</v>
      </c>
      <c r="S21" s="13"/>
      <c r="T21" s="13">
        <f t="shared" si="0"/>
        <v>35</v>
      </c>
      <c r="U21" s="13" t="str">
        <f t="shared" si="1"/>
        <v>F</v>
      </c>
      <c r="V21" s="4"/>
      <c r="W21" s="4"/>
      <c r="X21" s="4"/>
      <c r="Y21" s="4"/>
      <c r="Z21" s="4"/>
    </row>
    <row r="22" spans="1:26" ht="12" customHeight="1" x14ac:dyDescent="0.2">
      <c r="A22" s="12" t="str">
        <f>'C'!I16</f>
        <v>23/2019</v>
      </c>
      <c r="B22" s="10" t="str">
        <f>'C'!J16</f>
        <v>Fatić Mirela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>
        <v>22</v>
      </c>
      <c r="P22" s="12"/>
      <c r="Q22" s="10"/>
      <c r="R22" s="11">
        <v>23</v>
      </c>
      <c r="S22" s="13"/>
      <c r="T22" s="13">
        <f t="shared" si="0"/>
        <v>45</v>
      </c>
      <c r="U22" s="13" t="str">
        <f t="shared" si="1"/>
        <v>E</v>
      </c>
      <c r="V22" s="4"/>
      <c r="W22" s="4"/>
      <c r="X22" s="4"/>
      <c r="Y22" s="4"/>
      <c r="Z22" s="4"/>
    </row>
    <row r="23" spans="1:26" ht="12" customHeight="1" x14ac:dyDescent="0.2">
      <c r="A23" s="12" t="str">
        <f>'C'!I17</f>
        <v>24/2019</v>
      </c>
      <c r="B23" s="10" t="str">
        <f>'C'!J17</f>
        <v>Božović Luka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42</v>
      </c>
      <c r="P23" s="12"/>
      <c r="Q23" s="10"/>
      <c r="R23" s="11">
        <v>27</v>
      </c>
      <c r="S23" s="13"/>
      <c r="T23" s="13">
        <f t="shared" si="0"/>
        <v>69</v>
      </c>
      <c r="U23" s="13" t="str">
        <f t="shared" si="1"/>
        <v>C</v>
      </c>
      <c r="V23" s="4"/>
      <c r="W23" s="4"/>
      <c r="X23" s="4"/>
      <c r="Y23" s="4"/>
      <c r="Z23" s="4"/>
    </row>
    <row r="24" spans="1:26" ht="12" customHeight="1" x14ac:dyDescent="0.2">
      <c r="A24" s="12" t="str">
        <f>'C'!I18</f>
        <v>26/2019</v>
      </c>
      <c r="B24" s="10" t="str">
        <f>'C'!J18</f>
        <v>Pavićević Andrija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38">
        <v>38</v>
      </c>
      <c r="P24" s="12"/>
      <c r="Q24" s="10"/>
      <c r="R24" s="11">
        <v>41</v>
      </c>
      <c r="S24" s="13"/>
      <c r="T24" s="13">
        <f t="shared" si="0"/>
        <v>79</v>
      </c>
      <c r="U24" s="13" t="str">
        <f t="shared" si="1"/>
        <v>B</v>
      </c>
      <c r="V24" s="4"/>
      <c r="W24" s="4"/>
      <c r="X24" s="4"/>
      <c r="Y24" s="4"/>
      <c r="Z24" s="4"/>
    </row>
    <row r="25" spans="1:26" ht="12" customHeight="1" x14ac:dyDescent="0.2">
      <c r="A25" s="12" t="str">
        <f>'C'!I19</f>
        <v>27/2019</v>
      </c>
      <c r="B25" s="10" t="str">
        <f>'C'!J19</f>
        <v>Milović Matija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38">
        <v>35</v>
      </c>
      <c r="P25" s="12"/>
      <c r="Q25" s="10"/>
      <c r="R25" s="11">
        <v>23</v>
      </c>
      <c r="S25" s="13"/>
      <c r="T25" s="13">
        <f t="shared" si="0"/>
        <v>58</v>
      </c>
      <c r="U25" s="13" t="str">
        <f t="shared" si="1"/>
        <v>D</v>
      </c>
      <c r="V25" s="4"/>
      <c r="W25" s="4"/>
      <c r="X25" s="4"/>
      <c r="Y25" s="4"/>
      <c r="Z25" s="4"/>
    </row>
    <row r="26" spans="1:26" ht="12" customHeight="1" x14ac:dyDescent="0.2">
      <c r="A26" s="12" t="str">
        <f>'C'!I20</f>
        <v>28/2019</v>
      </c>
      <c r="B26" s="10" t="str">
        <f>'C'!J20</f>
        <v>Stevanović Boris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22</v>
      </c>
      <c r="P26" s="12"/>
      <c r="Q26" s="10"/>
      <c r="R26" s="11">
        <v>23</v>
      </c>
      <c r="S26" s="13"/>
      <c r="T26" s="13">
        <f t="shared" si="0"/>
        <v>45</v>
      </c>
      <c r="U26" s="13" t="str">
        <f t="shared" si="1"/>
        <v>E</v>
      </c>
      <c r="V26" s="4"/>
      <c r="W26" s="4"/>
      <c r="X26" s="4"/>
      <c r="Y26" s="4"/>
      <c r="Z26" s="4"/>
    </row>
    <row r="27" spans="1:26" ht="12" customHeight="1" x14ac:dyDescent="0.2">
      <c r="A27" s="12" t="str">
        <f>'C'!I21</f>
        <v>29/2019</v>
      </c>
      <c r="B27" s="10" t="str">
        <f>'C'!J21</f>
        <v>Petrović Andrija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>
        <v>37</v>
      </c>
      <c r="P27" s="12"/>
      <c r="Q27" s="10"/>
      <c r="R27" s="11">
        <v>0</v>
      </c>
      <c r="S27" s="13">
        <v>29</v>
      </c>
      <c r="T27" s="13">
        <f t="shared" si="0"/>
        <v>66</v>
      </c>
      <c r="U27" s="13" t="str">
        <f t="shared" si="1"/>
        <v>C</v>
      </c>
      <c r="V27" s="4"/>
      <c r="W27" s="4"/>
      <c r="X27" s="4"/>
      <c r="Y27" s="4"/>
      <c r="Z27" s="4"/>
    </row>
    <row r="28" spans="1:26" ht="12" customHeight="1" x14ac:dyDescent="0.2">
      <c r="A28" s="12" t="str">
        <f>'C'!I22</f>
        <v>35/2019</v>
      </c>
      <c r="B28" s="10" t="str">
        <f>'C'!J22</f>
        <v>Selmanović Vedad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38">
        <v>26</v>
      </c>
      <c r="P28" s="12"/>
      <c r="Q28" s="10"/>
      <c r="R28" s="11">
        <v>25</v>
      </c>
      <c r="S28" s="13"/>
      <c r="T28" s="13">
        <f t="shared" si="0"/>
        <v>51</v>
      </c>
      <c r="U28" s="13" t="str">
        <f t="shared" si="1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'C'!I23</f>
        <v>41/2019</v>
      </c>
      <c r="B29" s="10" t="str">
        <f>'C'!J23</f>
        <v>Mandić Vido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23</v>
      </c>
      <c r="P29" s="12"/>
      <c r="Q29" s="10"/>
      <c r="R29" s="11"/>
      <c r="S29" s="13"/>
      <c r="T29" s="13">
        <f t="shared" si="0"/>
        <v>23</v>
      </c>
      <c r="U29" s="13" t="str">
        <f t="shared" si="1"/>
        <v>F</v>
      </c>
      <c r="V29" s="4"/>
      <c r="W29" s="4"/>
      <c r="X29" s="4"/>
      <c r="Y29" s="4"/>
      <c r="Z29" s="4"/>
    </row>
    <row r="30" spans="1:26" ht="12" customHeight="1" x14ac:dyDescent="0.2">
      <c r="A30" s="12" t="str">
        <f>'C'!I24</f>
        <v>42/2019</v>
      </c>
      <c r="B30" s="10" t="str">
        <f>'C'!J24</f>
        <v>Jovanović Vladimir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>
        <v>35</v>
      </c>
      <c r="P30" s="12"/>
      <c r="Q30" s="10"/>
      <c r="R30" s="11">
        <v>41</v>
      </c>
      <c r="S30" s="13"/>
      <c r="T30" s="13">
        <f t="shared" si="0"/>
        <v>76</v>
      </c>
      <c r="U30" s="13" t="str">
        <f t="shared" si="1"/>
        <v>B</v>
      </c>
      <c r="V30" s="4"/>
      <c r="W30" s="4"/>
      <c r="X30" s="4"/>
      <c r="Y30" s="4"/>
      <c r="Z30" s="4"/>
    </row>
    <row r="31" spans="1:26" ht="12" customHeight="1" x14ac:dyDescent="0.2">
      <c r="A31" s="12" t="str">
        <f>'C'!I25</f>
        <v>43/2019</v>
      </c>
      <c r="B31" s="10" t="str">
        <f>'C'!J25</f>
        <v>Bojanović Sara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>
        <v>27</v>
      </c>
      <c r="P31" s="12"/>
      <c r="Q31" s="10"/>
      <c r="R31" s="11">
        <v>24</v>
      </c>
      <c r="S31" s="13"/>
      <c r="T31" s="13">
        <f t="shared" si="0"/>
        <v>51</v>
      </c>
      <c r="U31" s="13" t="str">
        <f t="shared" si="1"/>
        <v>E</v>
      </c>
      <c r="V31" s="4"/>
      <c r="W31" s="4"/>
      <c r="X31" s="4"/>
      <c r="Y31" s="4"/>
      <c r="Z31" s="4"/>
    </row>
    <row r="32" spans="1:26" ht="12" customHeight="1" x14ac:dyDescent="0.2">
      <c r="A32" s="12" t="str">
        <f>'C'!I26</f>
        <v>48/2019</v>
      </c>
      <c r="B32" s="10" t="str">
        <f>'C'!J26</f>
        <v>Benić Teodora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38">
        <v>37</v>
      </c>
      <c r="P32" s="12"/>
      <c r="Q32" s="10"/>
      <c r="R32" s="11">
        <v>0</v>
      </c>
      <c r="S32" s="13">
        <v>39</v>
      </c>
      <c r="T32" s="13">
        <f t="shared" si="0"/>
        <v>76</v>
      </c>
      <c r="U32" s="13" t="str">
        <f t="shared" si="1"/>
        <v>B</v>
      </c>
      <c r="V32" s="4"/>
      <c r="W32" s="4"/>
      <c r="X32" s="4"/>
      <c r="Y32" s="4"/>
      <c r="Z32" s="4"/>
    </row>
    <row r="33" spans="1:26" ht="12" customHeight="1" x14ac:dyDescent="0.2">
      <c r="A33" s="12" t="str">
        <f>'C'!I27</f>
        <v>4/2018</v>
      </c>
      <c r="B33" s="10" t="str">
        <f>'C'!J27</f>
        <v>Golubović Mijajlo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38">
        <v>29</v>
      </c>
      <c r="P33" s="12"/>
      <c r="Q33" s="10"/>
      <c r="R33" s="11">
        <v>27</v>
      </c>
      <c r="S33" s="13"/>
      <c r="T33" s="13">
        <f t="shared" si="0"/>
        <v>56</v>
      </c>
      <c r="U33" s="13" t="str">
        <f t="shared" si="1"/>
        <v>D</v>
      </c>
      <c r="V33" s="4"/>
      <c r="W33" s="4"/>
      <c r="X33" s="4"/>
      <c r="Y33" s="4"/>
      <c r="Z33" s="4"/>
    </row>
    <row r="34" spans="1:26" ht="12" customHeight="1" x14ac:dyDescent="0.2">
      <c r="A34" s="12" t="str">
        <f>'C'!I28</f>
        <v>34/2018</v>
      </c>
      <c r="B34" s="10" t="str">
        <f>'C'!J28</f>
        <v>Radulović Ana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>
        <v>13</v>
      </c>
      <c r="P34" s="12"/>
      <c r="Q34" s="10"/>
      <c r="R34" s="11">
        <v>11</v>
      </c>
      <c r="S34" s="13">
        <v>15</v>
      </c>
      <c r="T34" s="13">
        <f t="shared" si="0"/>
        <v>28</v>
      </c>
      <c r="U34" s="13" t="str">
        <f t="shared" si="1"/>
        <v>F</v>
      </c>
      <c r="V34" s="4"/>
      <c r="W34" s="4"/>
      <c r="X34" s="4"/>
      <c r="Y34" s="4"/>
      <c r="Z34" s="4"/>
    </row>
    <row r="35" spans="1:26" ht="12" customHeight="1" x14ac:dyDescent="0.2">
      <c r="A35" s="12" t="str">
        <f>'C'!I29</f>
        <v>43/2018</v>
      </c>
      <c r="B35" s="10" t="str">
        <f>'C'!J29</f>
        <v>Cmiljanić Dunja</v>
      </c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12">
        <v>26</v>
      </c>
      <c r="P35" s="12"/>
      <c r="Q35" s="10"/>
      <c r="R35" s="11"/>
      <c r="S35" s="13">
        <v>36</v>
      </c>
      <c r="T35" s="13">
        <f t="shared" si="0"/>
        <v>62</v>
      </c>
      <c r="U35" s="13" t="str">
        <f t="shared" si="1"/>
        <v>D</v>
      </c>
      <c r="V35" s="4"/>
      <c r="W35" s="4"/>
      <c r="X35" s="4"/>
      <c r="Y35" s="4"/>
      <c r="Z35" s="4"/>
    </row>
    <row r="36" spans="1:26" ht="12" customHeight="1" x14ac:dyDescent="0.2">
      <c r="A36" s="12" t="str">
        <f>'C'!I30</f>
        <v>28/2017</v>
      </c>
      <c r="B36" s="10" t="str">
        <f>'C'!J30</f>
        <v>Vujović Slobodan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12"/>
      <c r="P36" s="12"/>
      <c r="Q36" s="10"/>
      <c r="R36" s="11"/>
      <c r="S36" s="13"/>
      <c r="T36" s="13">
        <f t="shared" si="0"/>
        <v>0</v>
      </c>
      <c r="U36" s="13" t="str">
        <f t="shared" si="1"/>
        <v>F</v>
      </c>
      <c r="V36" s="4"/>
      <c r="W36" s="4"/>
      <c r="X36" s="4"/>
      <c r="Y36" s="4"/>
      <c r="Z36" s="4"/>
    </row>
    <row r="37" spans="1:26" ht="12" customHeight="1" x14ac:dyDescent="0.2">
      <c r="A37" s="12"/>
      <c r="B37" s="10"/>
      <c r="C37" s="11"/>
      <c r="D37" s="11"/>
      <c r="E37" s="11"/>
      <c r="F37" s="11"/>
      <c r="G37" s="11"/>
      <c r="H37" s="11"/>
      <c r="I37" s="10"/>
      <c r="J37" s="10"/>
      <c r="K37" s="10"/>
      <c r="L37" s="10"/>
      <c r="M37" s="10"/>
      <c r="N37" s="10"/>
      <c r="O37" s="12"/>
      <c r="P37" s="12"/>
      <c r="Q37" s="10"/>
      <c r="R37" s="11"/>
      <c r="S37" s="13"/>
      <c r="T37" s="13"/>
      <c r="U37" s="13"/>
      <c r="V37" s="4"/>
      <c r="W37" s="4"/>
      <c r="X37" s="4"/>
      <c r="Y37" s="4"/>
      <c r="Z37" s="4"/>
    </row>
    <row r="38" spans="1:26" ht="12" customHeight="1" x14ac:dyDescent="0.2">
      <c r="A38" s="12"/>
      <c r="B38" s="10"/>
      <c r="C38" s="11"/>
      <c r="D38" s="11"/>
      <c r="E38" s="11"/>
      <c r="F38" s="11"/>
      <c r="G38" s="11"/>
      <c r="H38" s="11"/>
      <c r="I38" s="10"/>
      <c r="J38" s="10"/>
      <c r="K38" s="10"/>
      <c r="L38" s="10"/>
      <c r="M38" s="10"/>
      <c r="N38" s="10"/>
      <c r="O38" s="12"/>
      <c r="P38" s="12"/>
      <c r="Q38" s="10"/>
      <c r="R38" s="11"/>
      <c r="S38" s="13"/>
      <c r="T38" s="13"/>
      <c r="U38" s="13"/>
      <c r="V38" s="4"/>
      <c r="W38" s="4"/>
      <c r="X38" s="4"/>
      <c r="Y38" s="4"/>
      <c r="Z38" s="4"/>
    </row>
    <row r="39" spans="1:26" ht="12" customHeight="1" x14ac:dyDescent="0.2">
      <c r="A39" s="12"/>
      <c r="B39" s="10"/>
      <c r="C39" s="11"/>
      <c r="D39" s="11"/>
      <c r="E39" s="11"/>
      <c r="F39" s="11"/>
      <c r="G39" s="11"/>
      <c r="H39" s="11"/>
      <c r="I39" s="10"/>
      <c r="J39" s="10"/>
      <c r="K39" s="10"/>
      <c r="L39" s="10"/>
      <c r="M39" s="10"/>
      <c r="N39" s="10"/>
      <c r="O39" s="12"/>
      <c r="P39" s="12"/>
      <c r="Q39" s="10"/>
      <c r="R39" s="11"/>
      <c r="S39" s="11"/>
      <c r="T39" s="11"/>
      <c r="U39" s="11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6"/>
      <c r="E40" s="6"/>
      <c r="F40" s="6"/>
      <c r="G40" s="6"/>
      <c r="H40" s="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6"/>
      <c r="E41" s="6"/>
      <c r="F41" s="6"/>
      <c r="G41" s="6"/>
      <c r="H41" s="6"/>
      <c r="I41" s="4"/>
      <c r="J41" s="4"/>
      <c r="K41" s="4"/>
      <c r="L41" s="4"/>
      <c r="M41" s="4"/>
      <c r="N41" s="4"/>
      <c r="O41" s="4"/>
      <c r="P41" s="16" t="s">
        <v>206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6"/>
      <c r="E42" s="6"/>
      <c r="F42" s="6"/>
      <c r="G42" s="6"/>
      <c r="H42" s="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/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</vt:lpstr>
      <vt:lpstr>B</vt:lpstr>
      <vt:lpstr>C</vt:lpstr>
      <vt:lpstr>D</vt:lpstr>
      <vt:lpstr>Apredlog</vt:lpstr>
      <vt:lpstr>zakljucneA</vt:lpstr>
      <vt:lpstr>Bpredlog</vt:lpstr>
      <vt:lpstr>zakljucneB </vt:lpstr>
      <vt:lpstr>Cpredlog</vt:lpstr>
      <vt:lpstr>zakljucneC</vt:lpstr>
      <vt:lpstr>Dpredlog</vt:lpstr>
      <vt:lpstr>zakljucneD</vt:lpstr>
      <vt:lpstr>OBR3</vt:lpstr>
      <vt:lpstr>MY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milenko</cp:lastModifiedBy>
  <dcterms:created xsi:type="dcterms:W3CDTF">2021-01-21T22:16:24Z</dcterms:created>
  <dcterms:modified xsi:type="dcterms:W3CDTF">2021-01-29T22:51:22Z</dcterms:modified>
</cp:coreProperties>
</file>