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la\Desktop\"/>
    </mc:Choice>
  </mc:AlternateContent>
  <bookViews>
    <workbookView xWindow="480" yWindow="135" windowWidth="11520" windowHeight="5490" firstSheet="1" activeTab="4"/>
  </bookViews>
  <sheets>
    <sheet name="Formatiranje" sheetId="1" r:id="rId1"/>
    <sheet name="Osnovne funkcije" sheetId="2" r:id="rId2"/>
    <sheet name="Tekst" sheetId="3" r:id="rId3"/>
    <sheet name="Uslovne naredbe" sheetId="4" r:id="rId4"/>
    <sheet name="sumif, vlookup,countif, grafici" sheetId="5" r:id="rId5"/>
    <sheet name="Priprema" sheetId="6" r:id="rId6"/>
  </sheets>
  <calcPr calcId="162913"/>
</workbook>
</file>

<file path=xl/calcChain.xml><?xml version="1.0" encoding="utf-8"?>
<calcChain xmlns="http://schemas.openxmlformats.org/spreadsheetml/2006/main">
  <c r="F5" i="5" l="1"/>
  <c r="F6" i="5"/>
  <c r="F7" i="5"/>
  <c r="F8" i="5"/>
  <c r="F9" i="5"/>
  <c r="F4" i="5"/>
  <c r="G3" i="2"/>
  <c r="G4" i="2"/>
  <c r="G5" i="2"/>
  <c r="G2" i="2"/>
  <c r="I3" i="6" l="1"/>
  <c r="B9" i="6"/>
  <c r="C3" i="6"/>
  <c r="D3" i="6" s="1"/>
  <c r="C4" i="6"/>
  <c r="C5" i="6"/>
  <c r="D5" i="6" s="1"/>
  <c r="E5" i="6" s="1"/>
  <c r="F5" i="6" s="1"/>
  <c r="C6" i="6"/>
  <c r="D6" i="6" s="1"/>
  <c r="E6" i="6" s="1"/>
  <c r="C2" i="6"/>
  <c r="D2" i="6" s="1"/>
  <c r="G5" i="5"/>
  <c r="G6" i="5"/>
  <c r="G7" i="5"/>
  <c r="G8" i="5"/>
  <c r="G9" i="5"/>
  <c r="G4" i="5"/>
  <c r="C13" i="5"/>
  <c r="E5" i="5"/>
  <c r="E6" i="5"/>
  <c r="E7" i="5"/>
  <c r="E8" i="5"/>
  <c r="E9" i="5"/>
  <c r="E4" i="5"/>
  <c r="C12" i="5"/>
  <c r="D4" i="6" l="1"/>
  <c r="E4" i="6" s="1"/>
  <c r="F4" i="6" s="1"/>
  <c r="G4" i="6" s="1"/>
  <c r="F6" i="6"/>
  <c r="G6" i="6"/>
  <c r="E2" i="6"/>
  <c r="F2" i="6" s="1"/>
  <c r="G2" i="6" s="1"/>
  <c r="E3" i="6"/>
  <c r="G5" i="6"/>
  <c r="C18" i="4"/>
  <c r="C14" i="4"/>
  <c r="C15" i="4"/>
  <c r="C16" i="4"/>
  <c r="C17" i="4"/>
  <c r="C13" i="4"/>
  <c r="H4" i="4"/>
  <c r="H5" i="4"/>
  <c r="H6" i="4"/>
  <c r="H7" i="4"/>
  <c r="H8" i="4"/>
  <c r="H3" i="4"/>
  <c r="B4" i="4"/>
  <c r="B5" i="4"/>
  <c r="B6" i="4"/>
  <c r="B7" i="4"/>
  <c r="B8" i="4"/>
  <c r="B3" i="4"/>
  <c r="B27" i="3"/>
  <c r="B28" i="3"/>
  <c r="B29" i="3"/>
  <c r="B30" i="3"/>
  <c r="B31" i="3"/>
  <c r="B32" i="3"/>
  <c r="B33" i="3"/>
  <c r="B26" i="3"/>
  <c r="D16" i="3"/>
  <c r="D17" i="3"/>
  <c r="D18" i="3"/>
  <c r="D19" i="3"/>
  <c r="D20" i="3"/>
  <c r="D21" i="3"/>
  <c r="D22" i="3"/>
  <c r="D15" i="3"/>
  <c r="F3" i="3"/>
  <c r="F4" i="3"/>
  <c r="F5" i="3"/>
  <c r="F6" i="3"/>
  <c r="F7" i="3"/>
  <c r="F8" i="3"/>
  <c r="F9" i="3"/>
  <c r="F10" i="3"/>
  <c r="F2" i="3"/>
  <c r="B1" i="3"/>
  <c r="B2" i="3"/>
  <c r="B3" i="3"/>
  <c r="B4" i="3"/>
  <c r="B5" i="3"/>
  <c r="B6" i="3"/>
  <c r="B7" i="3"/>
  <c r="B8" i="3"/>
  <c r="B9" i="3"/>
  <c r="B10" i="3"/>
  <c r="B11" i="3"/>
  <c r="B12" i="3"/>
  <c r="B8" i="2"/>
  <c r="A8" i="2"/>
  <c r="F3" i="6" l="1"/>
  <c r="G3" i="6" s="1"/>
  <c r="E8" i="6" s="1"/>
  <c r="C8" i="2"/>
  <c r="E3" i="2"/>
  <c r="F3" i="2" s="1"/>
  <c r="E4" i="2"/>
  <c r="F4" i="2" s="1"/>
  <c r="E5" i="2"/>
  <c r="F5" i="2" s="1"/>
  <c r="E2" i="2"/>
  <c r="E8" i="2" s="1"/>
  <c r="F2" i="2" l="1"/>
  <c r="B10" i="6"/>
  <c r="B8" i="6"/>
  <c r="B11" i="6"/>
  <c r="F8" i="2" l="1"/>
  <c r="G11" i="2" l="1"/>
  <c r="G12" i="2"/>
  <c r="G13" i="2"/>
  <c r="G8" i="2"/>
</calcChain>
</file>

<file path=xl/sharedStrings.xml><?xml version="1.0" encoding="utf-8"?>
<sst xmlns="http://schemas.openxmlformats.org/spreadsheetml/2006/main" count="157" uniqueCount="122">
  <si>
    <t>Godina</t>
  </si>
  <si>
    <t>Datum</t>
  </si>
  <si>
    <t>Valuta</t>
  </si>
  <si>
    <t>Redni broj</t>
  </si>
  <si>
    <t>Dan</t>
  </si>
  <si>
    <t>Uto</t>
  </si>
  <si>
    <t>Sre</t>
  </si>
  <si>
    <t>Čet</t>
  </si>
  <si>
    <t>Pet</t>
  </si>
  <si>
    <t>Sub</t>
  </si>
  <si>
    <t>Ned</t>
  </si>
  <si>
    <t>Pon</t>
  </si>
  <si>
    <t>Jan</t>
  </si>
  <si>
    <t>Feb</t>
  </si>
  <si>
    <t>Mar</t>
  </si>
  <si>
    <t>Apr</t>
  </si>
  <si>
    <t>Maj</t>
  </si>
  <si>
    <t>Jun</t>
  </si>
  <si>
    <t>Jul</t>
  </si>
  <si>
    <t>Avg</t>
  </si>
  <si>
    <t>Sep</t>
  </si>
  <si>
    <t>Okt</t>
  </si>
  <si>
    <t>Nov</t>
  </si>
  <si>
    <t>Dec</t>
  </si>
  <si>
    <t>Mjesec</t>
  </si>
  <si>
    <t>Opis</t>
  </si>
  <si>
    <t>Ovo je proyvod broj 1</t>
  </si>
  <si>
    <t>Tekst</t>
  </si>
  <si>
    <t>Sifra</t>
  </si>
  <si>
    <t>Proizvod</t>
  </si>
  <si>
    <t>cijena</t>
  </si>
  <si>
    <t>AA</t>
  </si>
  <si>
    <t>AB</t>
  </si>
  <si>
    <t>AC</t>
  </si>
  <si>
    <t>AD</t>
  </si>
  <si>
    <t>Krajnja cijena</t>
  </si>
  <si>
    <t>PDV</t>
  </si>
  <si>
    <t>vrijednost PDV-a</t>
  </si>
  <si>
    <t xml:space="preserve">Popust </t>
  </si>
  <si>
    <t>Snizena cijena</t>
  </si>
  <si>
    <t>srednja vrijednost</t>
  </si>
  <si>
    <t>minimum</t>
  </si>
  <si>
    <t>maksimum</t>
  </si>
  <si>
    <t>Januar</t>
  </si>
  <si>
    <t>Februar</t>
  </si>
  <si>
    <t>Mart</t>
  </si>
  <si>
    <t>April</t>
  </si>
  <si>
    <t>Avgust</t>
  </si>
  <si>
    <t>Septembar</t>
  </si>
  <si>
    <t>Oktobar</t>
  </si>
  <si>
    <t>Novembar</t>
  </si>
  <si>
    <t>Decembar</t>
  </si>
  <si>
    <t>br</t>
  </si>
  <si>
    <t>godina</t>
  </si>
  <si>
    <t>br/god</t>
  </si>
  <si>
    <t>mjesec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</si>
  <si>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</si>
  <si>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</si>
  <si>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</si>
  <si>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</si>
  <si>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</si>
  <si>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</si>
  <si>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</si>
  <si>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</si>
  <si>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dd.mm.yyyy</t>
  </si>
  <si>
    <t>1.januar.2016</t>
  </si>
  <si>
    <t>2.februar.2016</t>
  </si>
  <si>
    <t>3.mart.2016</t>
  </si>
  <si>
    <t>4.april.2016</t>
  </si>
  <si>
    <t>5.maj.2016</t>
  </si>
  <si>
    <t>6.jun.2016</t>
  </si>
  <si>
    <t>7.jul.2016</t>
  </si>
  <si>
    <t>8.avgust.2016</t>
  </si>
  <si>
    <t>Bodovi</t>
  </si>
  <si>
    <t>Status</t>
  </si>
  <si>
    <t>Ako je cijena veca od 100 popust je 15%, a ako je manja od 100 popust je 8%. Izracunati snizenu cijenu</t>
  </si>
  <si>
    <t>Ako je broj bodova veci od 50 u polju Status upisati "Polozio", a ako je manji upisati "Nije polozio"</t>
  </si>
  <si>
    <t xml:space="preserve">Ako je cijena veca od 200 popust je 20%, ako je izmedu 120 i 200 popust je 12%, a ako ej manje od 120 popust je 5%. Upisati koliki je popust u %. </t>
  </si>
  <si>
    <t>Cijena</t>
  </si>
  <si>
    <t>Popust</t>
  </si>
  <si>
    <t>if</t>
  </si>
  <si>
    <t>Uslov</t>
  </si>
  <si>
    <t>Da</t>
  </si>
  <si>
    <t>Ne</t>
  </si>
  <si>
    <t>&lt;120</t>
  </si>
  <si>
    <t>da</t>
  </si>
  <si>
    <t>ne</t>
  </si>
  <si>
    <t>&lt;200</t>
  </si>
  <si>
    <t>11A</t>
  </si>
  <si>
    <t>11C</t>
  </si>
  <si>
    <t>22A</t>
  </si>
  <si>
    <t>22B</t>
  </si>
  <si>
    <t>22C</t>
  </si>
  <si>
    <t>vise od 50 komada</t>
  </si>
  <si>
    <t>suma za vise od 30 komada</t>
  </si>
  <si>
    <t>Ukupno</t>
  </si>
  <si>
    <t>Tip</t>
  </si>
  <si>
    <t>A</t>
  </si>
  <si>
    <t>B</t>
  </si>
  <si>
    <t>C</t>
  </si>
  <si>
    <t>popust</t>
  </si>
  <si>
    <t>Nova narudzba</t>
  </si>
  <si>
    <t>Radnik</t>
  </si>
  <si>
    <t>Padni sati</t>
  </si>
  <si>
    <t>Porez</t>
  </si>
  <si>
    <t>Poisica</t>
  </si>
  <si>
    <t>cijena sata</t>
  </si>
  <si>
    <t>S</t>
  </si>
  <si>
    <t>D</t>
  </si>
  <si>
    <t>F</t>
  </si>
  <si>
    <t>G</t>
  </si>
  <si>
    <t>Ukupno za isplatu</t>
  </si>
  <si>
    <t>Broj sa vi[e od 60 sati</t>
  </si>
  <si>
    <t>min plata</t>
  </si>
  <si>
    <t>Porsjecna plata</t>
  </si>
  <si>
    <t>Neto</t>
  </si>
  <si>
    <t>Bruto plata</t>
  </si>
  <si>
    <t>ukupna davanja  sa vise od 50 sati</t>
  </si>
  <si>
    <r>
      <t xml:space="preserve">Ako je količina proizvoda </t>
    </r>
    <r>
      <rPr>
        <b/>
        <sz val="11"/>
        <color rgb="FFFF0000"/>
        <rFont val="Calibri"/>
        <family val="2"/>
        <scheme val="minor"/>
      </rPr>
      <t>manja od 20</t>
    </r>
    <r>
      <rPr>
        <sz val="11"/>
        <color theme="1"/>
        <rFont val="Calibri"/>
        <family val="2"/>
        <scheme val="minor"/>
      </rPr>
      <t xml:space="preserve"> upisati </t>
    </r>
    <r>
      <rPr>
        <b/>
        <sz val="11"/>
        <color theme="1"/>
        <rFont val="Calibri"/>
        <family val="2"/>
        <scheme val="minor"/>
      </rPr>
      <t>"Hitno"</t>
    </r>
    <r>
      <rPr>
        <sz val="11"/>
        <color theme="1"/>
        <rFont val="Calibri"/>
        <family val="2"/>
        <scheme val="minor"/>
      </rPr>
      <t xml:space="preserve">
Ako je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između 20 i 50</t>
    </r>
    <r>
      <rPr>
        <sz val="11"/>
        <color theme="1"/>
        <rFont val="Calibri"/>
        <family val="2"/>
        <scheme val="minor"/>
      </rPr>
      <t xml:space="preserve"> upisati </t>
    </r>
    <r>
      <rPr>
        <b/>
        <sz val="11"/>
        <color theme="1"/>
        <rFont val="Calibri"/>
        <family val="2"/>
        <scheme val="minor"/>
      </rPr>
      <t>"Provjeriti"</t>
    </r>
    <r>
      <rPr>
        <sz val="11"/>
        <color theme="1"/>
        <rFont val="Calibri"/>
        <family val="2"/>
        <scheme val="minor"/>
      </rPr>
      <t xml:space="preserve">
Ako je </t>
    </r>
    <r>
      <rPr>
        <b/>
        <sz val="11"/>
        <color rgb="FFFF0000"/>
        <rFont val="Calibri"/>
        <family val="2"/>
        <scheme val="minor"/>
      </rPr>
      <t>više od 50</t>
    </r>
    <r>
      <rPr>
        <sz val="11"/>
        <color theme="1"/>
        <rFont val="Calibri"/>
        <family val="2"/>
        <scheme val="minor"/>
      </rPr>
      <t xml:space="preserve"> upisati </t>
    </r>
    <r>
      <rPr>
        <b/>
        <sz val="11"/>
        <color theme="1"/>
        <rFont val="Calibri"/>
        <family val="2"/>
        <scheme val="minor"/>
      </rPr>
      <t>"OK"</t>
    </r>
  </si>
  <si>
    <t>Količina</t>
  </si>
  <si>
    <t>Jed. Cijena</t>
  </si>
  <si>
    <t>11B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</si>
</sst>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b/>
      <sz val="24"/>
      <color theme="1"/>
      <name val="Cambria"/>
      <family val="1"/>
      <charset val="238"/>
      <scheme val="major"/>
    </font>
    <font>
      <sz val="2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3" tint="0.3999450666829432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3" tint="0.39994506668294322"/>
      </bottom>
      <diagonal/>
    </border>
    <border>
      <left style="thin">
        <color auto="1"/>
      </left>
      <right style="thick">
        <color theme="3" tint="0.39994506668294322"/>
      </right>
      <top style="thin">
        <color auto="1"/>
      </top>
      <bottom style="thick">
        <color theme="3" tint="0.39994506668294322"/>
      </bottom>
      <diagonal/>
    </border>
    <border>
      <left style="thick">
        <color theme="3" tint="0.39994506668294322"/>
      </left>
      <right style="thin">
        <color auto="1"/>
      </right>
      <top style="thin">
        <color auto="1"/>
      </top>
      <bottom/>
      <diagonal/>
    </border>
    <border>
      <left style="thick">
        <color theme="3" tint="0.39994506668294322"/>
      </left>
      <right style="thin">
        <color auto="1"/>
      </right>
      <top/>
      <bottom/>
      <diagonal/>
    </border>
    <border>
      <left style="thick">
        <color theme="3" tint="0.39994506668294322"/>
      </left>
      <right style="thin">
        <color auto="1"/>
      </right>
      <top/>
      <bottom style="thick">
        <color theme="3" tint="0.39994506668294322"/>
      </bottom>
      <diagonal/>
    </border>
    <border>
      <left style="thick">
        <color theme="3" tint="0.39994506668294322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theme="3" tint="0.39994506668294322"/>
      </right>
      <top/>
      <bottom style="thin">
        <color auto="1"/>
      </bottom>
      <diagonal/>
    </border>
    <border>
      <left style="thick">
        <color theme="3" tint="0.39991454817346722"/>
      </left>
      <right/>
      <top style="thick">
        <color theme="3" tint="0.39991454817346722"/>
      </top>
      <bottom style="thick">
        <color theme="3" tint="0.39991454817346722"/>
      </bottom>
      <diagonal/>
    </border>
    <border>
      <left/>
      <right/>
      <top style="thick">
        <color theme="3" tint="0.39991454817346722"/>
      </top>
      <bottom style="thick">
        <color theme="3" tint="0.39991454817346722"/>
      </bottom>
      <diagonal/>
    </border>
    <border>
      <left/>
      <right style="thick">
        <color theme="3" tint="0.39991454817346722"/>
      </right>
      <top style="thick">
        <color theme="3" tint="0.39991454817346722"/>
      </top>
      <bottom style="thick">
        <color theme="3" tint="0.39991454817346722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8" xfId="0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2" fillId="0" borderId="0" xfId="0" applyFont="1"/>
    <xf numFmtId="10" fontId="0" fillId="0" borderId="1" xfId="0" applyNumberFormat="1" applyBorder="1" applyAlignment="1">
      <alignment horizontal="center" vertical="center"/>
    </xf>
    <xf numFmtId="9" fontId="0" fillId="0" borderId="0" xfId="0" applyNumberFormat="1"/>
    <xf numFmtId="10" fontId="0" fillId="0" borderId="1" xfId="0" applyNumberForma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9" fontId="2" fillId="0" borderId="0" xfId="0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9" fontId="0" fillId="0" borderId="1" xfId="0" applyNumberFormat="1" applyBorder="1"/>
    <xf numFmtId="0" fontId="6" fillId="0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wrapText="1"/>
    </xf>
    <xf numFmtId="164" fontId="0" fillId="0" borderId="0" xfId="0" applyNumberFormat="1" applyFill="1" applyBorder="1"/>
    <xf numFmtId="0" fontId="0" fillId="0" borderId="5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3" borderId="0" xfId="0" applyFont="1" applyFill="1" applyAlignment="1">
      <alignment horizontal="left" wrapText="1"/>
    </xf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layout/>
      <c:overlay val="0"/>
      <c:spPr>
        <a:solidFill>
          <a:schemeClr val="accent2"/>
        </a:solidFill>
      </c:spPr>
      <c:txPr>
        <a:bodyPr/>
        <a:lstStyle/>
        <a:p>
          <a:pPr>
            <a:defRPr>
              <a:solidFill>
                <a:schemeClr val="bg1"/>
              </a:solidFill>
              <a:latin typeface="Adobe Heiti Std R" pitchFamily="34" charset="-128"/>
              <a:ea typeface="Adobe Heiti Std R" pitchFamily="34" charset="-12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'sumif, vlookup,countif, grafici'!$E$3</c:f>
              <c:strCache>
                <c:ptCount val="1"/>
                <c:pt idx="0">
                  <c:v>Ukupno</c:v>
                </c:pt>
              </c:strCache>
            </c:strRef>
          </c:tx>
          <c:invertIfNegative val="0"/>
          <c:cat>
            <c:strRef>
              <c:f>'sumif, vlookup,countif, grafici'!$B$4:$B$9</c:f>
              <c:strCache>
                <c:ptCount val="6"/>
                <c:pt idx="0">
                  <c:v>11A</c:v>
                </c:pt>
                <c:pt idx="1">
                  <c:v>11B</c:v>
                </c:pt>
                <c:pt idx="2">
                  <c:v>11C</c:v>
                </c:pt>
                <c:pt idx="3">
                  <c:v>22A</c:v>
                </c:pt>
                <c:pt idx="4">
                  <c:v>22B</c:v>
                </c:pt>
                <c:pt idx="5">
                  <c:v>22C</c:v>
                </c:pt>
              </c:strCache>
            </c:strRef>
          </c:cat>
          <c:val>
            <c:numRef>
              <c:f>'sumif, vlookup,countif, grafici'!$E$4:$E$9</c:f>
              <c:numCache>
                <c:formatCode>#,##0.00\ "€"</c:formatCode>
                <c:ptCount val="6"/>
                <c:pt idx="0">
                  <c:v>800</c:v>
                </c:pt>
                <c:pt idx="1">
                  <c:v>3430</c:v>
                </c:pt>
                <c:pt idx="2">
                  <c:v>6213</c:v>
                </c:pt>
                <c:pt idx="3">
                  <c:v>5544</c:v>
                </c:pt>
                <c:pt idx="4">
                  <c:v>60</c:v>
                </c:pt>
                <c:pt idx="5">
                  <c:v>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5-4416-BD8D-C757083E6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08000"/>
        <c:axId val="87009536"/>
      </c:barChart>
      <c:catAx>
        <c:axId val="8700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rgbClr val="FF0000"/>
                </a:solidFill>
              </a:defRPr>
            </a:pPr>
            <a:endParaRPr lang="en-US"/>
          </a:p>
        </c:txPr>
        <c:crossAx val="87009536"/>
        <c:crosses val="autoZero"/>
        <c:auto val="1"/>
        <c:lblAlgn val="ctr"/>
        <c:lblOffset val="100"/>
        <c:noMultiLvlLbl val="0"/>
      </c:catAx>
      <c:valAx>
        <c:axId val="87009536"/>
        <c:scaling>
          <c:orientation val="minMax"/>
        </c:scaling>
        <c:delete val="0"/>
        <c:axPos val="l"/>
        <c:majorGridlines/>
        <c:numFmt formatCode="#,##0.00\ &quot;€&quot;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87008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Priprema!$G$1</c:f>
              <c:strCache>
                <c:ptCount val="1"/>
                <c:pt idx="0">
                  <c:v>Ukupno</c:v>
                </c:pt>
              </c:strCache>
            </c:strRef>
          </c:tx>
          <c:invertIfNegative val="0"/>
          <c:cat>
            <c:strRef>
              <c:f>Priprema!$A$2:$A$6</c:f>
              <c:strCache>
                <c:ptCount val="5"/>
                <c:pt idx="0">
                  <c:v>A</c:v>
                </c:pt>
                <c:pt idx="1">
                  <c:v>S</c:v>
                </c:pt>
                <c:pt idx="2">
                  <c:v>D</c:v>
                </c:pt>
                <c:pt idx="3">
                  <c:v>F</c:v>
                </c:pt>
                <c:pt idx="4">
                  <c:v>G</c:v>
                </c:pt>
              </c:strCache>
            </c:strRef>
          </c:cat>
          <c:val>
            <c:numRef>
              <c:f>Priprema!$G$2:$G$6</c:f>
              <c:numCache>
                <c:formatCode>#,##0.00\ "€"</c:formatCode>
                <c:ptCount val="5"/>
                <c:pt idx="0">
                  <c:v>2854.3679999999999</c:v>
                </c:pt>
                <c:pt idx="1">
                  <c:v>3274.1279999999997</c:v>
                </c:pt>
                <c:pt idx="2">
                  <c:v>2224.7280000000001</c:v>
                </c:pt>
                <c:pt idx="3">
                  <c:v>230.86799999999999</c:v>
                </c:pt>
                <c:pt idx="4">
                  <c:v>1888.9199999999998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8-4BAD-B1CF-6511532B0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10336"/>
        <c:axId val="109311872"/>
      </c:barChart>
      <c:catAx>
        <c:axId val="109310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311872"/>
        <c:crosses val="autoZero"/>
        <c:auto val="1"/>
        <c:lblAlgn val="ctr"/>
        <c:lblOffset val="100"/>
        <c:noMultiLvlLbl val="0"/>
      </c:catAx>
      <c:valAx>
        <c:axId val="109311872"/>
        <c:scaling>
          <c:orientation val="minMax"/>
        </c:scaling>
        <c:delete val="0"/>
        <c:axPos val="l"/>
        <c:majorGridlines/>
        <c:numFmt formatCode="#,##0.00\ &quot;€&quot;" sourceLinked="1"/>
        <c:majorTickMark val="out"/>
        <c:minorTickMark val="none"/>
        <c:tickLblPos val="nextTo"/>
        <c:crossAx val="109310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47625</xdr:rowOff>
    </xdr:from>
    <xdr:to>
      <xdr:col>9</xdr:col>
      <xdr:colOff>63500</xdr:colOff>
      <xdr:row>28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8</xdr:row>
      <xdr:rowOff>280987</xdr:rowOff>
    </xdr:from>
    <xdr:to>
      <xdr:col>11</xdr:col>
      <xdr:colOff>180975</xdr:colOff>
      <xdr:row>22</xdr:row>
      <xdr:rowOff>119062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2" workbookViewId="0">
      <selection activeCell="H3" sqref="H3"/>
    </sheetView>
  </sheetViews>
  <sheetFormatPr defaultRowHeight="15" x14ac:dyDescent="0.25"/>
  <cols>
    <col min="1" max="1" width="15.140625" style="9" customWidth="1"/>
    <col min="2" max="2" width="12.85546875" customWidth="1"/>
    <col min="6" max="6" width="12.5703125" customWidth="1"/>
  </cols>
  <sheetData>
    <row r="1" spans="1:7" ht="33" thickTop="1" thickBot="1" x14ac:dyDescent="0.3">
      <c r="A1" s="47" t="s">
        <v>27</v>
      </c>
      <c r="B1" s="48"/>
      <c r="C1" s="48"/>
      <c r="D1" s="48"/>
      <c r="E1" s="48"/>
      <c r="F1" s="48"/>
      <c r="G1" s="49"/>
    </row>
    <row r="2" spans="1:7" ht="15.75" thickTop="1" x14ac:dyDescent="0.25">
      <c r="A2" s="10" t="s">
        <v>25</v>
      </c>
      <c r="B2" s="11" t="s">
        <v>3</v>
      </c>
      <c r="C2" s="12" t="s">
        <v>0</v>
      </c>
      <c r="D2" s="12" t="s">
        <v>4</v>
      </c>
      <c r="E2" s="12" t="s">
        <v>24</v>
      </c>
      <c r="F2" s="12" t="s">
        <v>1</v>
      </c>
      <c r="G2" s="13" t="s">
        <v>2</v>
      </c>
    </row>
    <row r="3" spans="1:7" ht="30" customHeight="1" x14ac:dyDescent="0.25">
      <c r="A3" s="44" t="s">
        <v>26</v>
      </c>
      <c r="B3" s="3">
        <v>1</v>
      </c>
      <c r="C3" s="3">
        <v>2016</v>
      </c>
      <c r="D3" s="3" t="s">
        <v>11</v>
      </c>
      <c r="E3" s="3" t="s">
        <v>12</v>
      </c>
      <c r="F3" s="4">
        <v>42729</v>
      </c>
      <c r="G3" s="5">
        <v>100</v>
      </c>
    </row>
    <row r="4" spans="1:7" x14ac:dyDescent="0.25">
      <c r="A4" s="45"/>
      <c r="B4" s="3">
        <v>2</v>
      </c>
      <c r="C4" s="3">
        <v>2016</v>
      </c>
      <c r="D4" s="3" t="s">
        <v>5</v>
      </c>
      <c r="E4" s="3" t="s">
        <v>13</v>
      </c>
      <c r="F4" s="4">
        <v>42730</v>
      </c>
      <c r="G4" s="6"/>
    </row>
    <row r="5" spans="1:7" x14ac:dyDescent="0.25">
      <c r="A5" s="45"/>
      <c r="B5" s="3">
        <v>3</v>
      </c>
      <c r="C5" s="3">
        <v>2016</v>
      </c>
      <c r="D5" s="3" t="s">
        <v>6</v>
      </c>
      <c r="E5" s="3" t="s">
        <v>14</v>
      </c>
      <c r="F5" s="4">
        <v>42731</v>
      </c>
      <c r="G5" s="6"/>
    </row>
    <row r="6" spans="1:7" x14ac:dyDescent="0.25">
      <c r="A6" s="45"/>
      <c r="B6" s="3">
        <v>4</v>
      </c>
      <c r="C6" s="3">
        <v>2016</v>
      </c>
      <c r="D6" s="3" t="s">
        <v>7</v>
      </c>
      <c r="E6" s="3" t="s">
        <v>15</v>
      </c>
      <c r="F6" s="4">
        <v>42732</v>
      </c>
      <c r="G6" s="6"/>
    </row>
    <row r="7" spans="1:7" x14ac:dyDescent="0.25">
      <c r="A7" s="45"/>
      <c r="B7" s="3">
        <v>5</v>
      </c>
      <c r="C7" s="3">
        <v>2016</v>
      </c>
      <c r="D7" s="3" t="s">
        <v>8</v>
      </c>
      <c r="E7" s="3" t="s">
        <v>16</v>
      </c>
      <c r="F7" s="4">
        <v>42733</v>
      </c>
      <c r="G7" s="6"/>
    </row>
    <row r="8" spans="1:7" x14ac:dyDescent="0.25">
      <c r="A8" s="45"/>
      <c r="B8" s="3">
        <v>6</v>
      </c>
      <c r="C8" s="3">
        <v>2016</v>
      </c>
      <c r="D8" s="3" t="s">
        <v>9</v>
      </c>
      <c r="E8" s="3" t="s">
        <v>17</v>
      </c>
      <c r="F8" s="4">
        <v>42734</v>
      </c>
      <c r="G8" s="6"/>
    </row>
    <row r="9" spans="1:7" x14ac:dyDescent="0.25">
      <c r="A9" s="45"/>
      <c r="B9" s="3">
        <v>7</v>
      </c>
      <c r="C9" s="3">
        <v>2016</v>
      </c>
      <c r="D9" s="3" t="s">
        <v>10</v>
      </c>
      <c r="E9" s="3" t="s">
        <v>18</v>
      </c>
      <c r="F9" s="4">
        <v>42735</v>
      </c>
      <c r="G9" s="6"/>
    </row>
    <row r="10" spans="1:7" x14ac:dyDescent="0.25">
      <c r="A10" s="45"/>
      <c r="B10" s="3">
        <v>8</v>
      </c>
      <c r="C10" s="3">
        <v>2016</v>
      </c>
      <c r="D10" s="3" t="s">
        <v>11</v>
      </c>
      <c r="E10" s="3" t="s">
        <v>19</v>
      </c>
      <c r="F10" s="4">
        <v>42736</v>
      </c>
      <c r="G10" s="6"/>
    </row>
    <row r="11" spans="1:7" x14ac:dyDescent="0.25">
      <c r="A11" s="45"/>
      <c r="B11" s="3">
        <v>9</v>
      </c>
      <c r="C11" s="3">
        <v>2016</v>
      </c>
      <c r="D11" s="3" t="s">
        <v>5</v>
      </c>
      <c r="E11" s="3" t="s">
        <v>20</v>
      </c>
      <c r="F11" s="4">
        <v>42737</v>
      </c>
      <c r="G11" s="6"/>
    </row>
    <row r="12" spans="1:7" x14ac:dyDescent="0.25">
      <c r="A12" s="45"/>
      <c r="B12" s="3">
        <v>10</v>
      </c>
      <c r="C12" s="3">
        <v>2016</v>
      </c>
      <c r="D12" s="3" t="s">
        <v>6</v>
      </c>
      <c r="E12" s="3" t="s">
        <v>21</v>
      </c>
      <c r="F12" s="4">
        <v>42738</v>
      </c>
      <c r="G12" s="6"/>
    </row>
    <row r="13" spans="1:7" x14ac:dyDescent="0.25">
      <c r="A13" s="45"/>
      <c r="B13" s="3">
        <v>11</v>
      </c>
      <c r="C13" s="3">
        <v>2016</v>
      </c>
      <c r="D13" s="3" t="s">
        <v>7</v>
      </c>
      <c r="E13" s="3" t="s">
        <v>22</v>
      </c>
      <c r="F13" s="4">
        <v>42739</v>
      </c>
      <c r="G13" s="6"/>
    </row>
    <row r="14" spans="1:7" x14ac:dyDescent="0.25">
      <c r="A14" s="45"/>
      <c r="B14" s="3">
        <v>12</v>
      </c>
      <c r="C14" s="3">
        <v>2016</v>
      </c>
      <c r="D14" s="3" t="s">
        <v>8</v>
      </c>
      <c r="E14" s="3" t="s">
        <v>23</v>
      </c>
      <c r="F14" s="4">
        <v>42740</v>
      </c>
      <c r="G14" s="6"/>
    </row>
    <row r="15" spans="1:7" x14ac:dyDescent="0.25">
      <c r="A15" s="45"/>
      <c r="B15" s="3">
        <v>13</v>
      </c>
      <c r="C15" s="3">
        <v>2016</v>
      </c>
      <c r="D15" s="3" t="s">
        <v>9</v>
      </c>
      <c r="E15" s="3" t="s">
        <v>12</v>
      </c>
      <c r="F15" s="4"/>
      <c r="G15" s="6"/>
    </row>
    <row r="16" spans="1:7" x14ac:dyDescent="0.25">
      <c r="A16" s="45"/>
      <c r="B16" s="3">
        <v>14</v>
      </c>
      <c r="C16" s="3">
        <v>2016</v>
      </c>
      <c r="D16" s="3" t="s">
        <v>10</v>
      </c>
      <c r="E16" s="3" t="s">
        <v>13</v>
      </c>
      <c r="F16" s="4"/>
      <c r="G16" s="6"/>
    </row>
    <row r="17" spans="1:7" x14ac:dyDescent="0.25">
      <c r="A17" s="45"/>
      <c r="B17" s="3">
        <v>15</v>
      </c>
      <c r="C17" s="3">
        <v>2016</v>
      </c>
      <c r="D17" s="3" t="s">
        <v>11</v>
      </c>
      <c r="E17" s="3" t="s">
        <v>14</v>
      </c>
      <c r="F17" s="4"/>
      <c r="G17" s="6"/>
    </row>
    <row r="18" spans="1:7" x14ac:dyDescent="0.25">
      <c r="A18" s="45"/>
      <c r="B18" s="3">
        <v>16</v>
      </c>
      <c r="C18" s="3">
        <v>2016</v>
      </c>
      <c r="D18" s="3" t="s">
        <v>5</v>
      </c>
      <c r="E18" s="3" t="s">
        <v>15</v>
      </c>
      <c r="F18" s="4"/>
      <c r="G18" s="6"/>
    </row>
    <row r="19" spans="1:7" x14ac:dyDescent="0.25">
      <c r="A19" s="45"/>
      <c r="B19" s="3">
        <v>17</v>
      </c>
      <c r="C19" s="3">
        <v>2016</v>
      </c>
      <c r="D19" s="3"/>
      <c r="E19" s="3" t="s">
        <v>16</v>
      </c>
      <c r="F19" s="4"/>
      <c r="G19" s="6"/>
    </row>
    <row r="20" spans="1:7" x14ac:dyDescent="0.25">
      <c r="A20" s="45"/>
      <c r="B20" s="3">
        <v>18</v>
      </c>
      <c r="C20" s="3">
        <v>2016</v>
      </c>
      <c r="D20" s="3"/>
      <c r="E20" s="3" t="s">
        <v>17</v>
      </c>
      <c r="F20" s="4"/>
      <c r="G20" s="6"/>
    </row>
    <row r="21" spans="1:7" x14ac:dyDescent="0.25">
      <c r="A21" s="45"/>
      <c r="B21" s="3">
        <v>19</v>
      </c>
      <c r="C21" s="3">
        <v>2016</v>
      </c>
      <c r="D21" s="3"/>
      <c r="E21" s="3"/>
      <c r="F21" s="3"/>
      <c r="G21" s="6"/>
    </row>
    <row r="22" spans="1:7" x14ac:dyDescent="0.25">
      <c r="A22" s="45"/>
      <c r="B22" s="3">
        <v>20</v>
      </c>
      <c r="C22" s="3">
        <v>2016</v>
      </c>
      <c r="D22" s="3"/>
      <c r="E22" s="3"/>
      <c r="F22" s="3"/>
      <c r="G22" s="6"/>
    </row>
    <row r="23" spans="1:7" ht="15.75" thickBot="1" x14ac:dyDescent="0.3">
      <c r="A23" s="46"/>
      <c r="B23" s="7">
        <v>21</v>
      </c>
      <c r="C23" s="7">
        <v>2016</v>
      </c>
      <c r="D23" s="7"/>
      <c r="E23" s="7"/>
      <c r="F23" s="7"/>
      <c r="G23" s="8"/>
    </row>
    <row r="24" spans="1:7" ht="15.75" thickTop="1" x14ac:dyDescent="0.25"/>
  </sheetData>
  <mergeCells count="2">
    <mergeCell ref="A3:A23"/>
    <mergeCell ref="A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15" zoomScaleNormal="115" workbookViewId="0">
      <selection activeCell="G4" sqref="G4"/>
    </sheetView>
  </sheetViews>
  <sheetFormatPr defaultRowHeight="15" x14ac:dyDescent="0.25"/>
  <cols>
    <col min="2" max="2" width="12.5703125" customWidth="1"/>
    <col min="3" max="4" width="11.42578125" customWidth="1"/>
    <col min="5" max="5" width="13.5703125" customWidth="1"/>
    <col min="6" max="6" width="11.7109375" customWidth="1"/>
    <col min="7" max="7" width="16" customWidth="1"/>
  </cols>
  <sheetData>
    <row r="1" spans="1:11" s="17" customFormat="1" ht="42" x14ac:dyDescent="0.35">
      <c r="A1" s="16" t="s">
        <v>28</v>
      </c>
      <c r="B1" s="16" t="s">
        <v>29</v>
      </c>
      <c r="C1" s="16" t="s">
        <v>30</v>
      </c>
      <c r="D1" s="16" t="s">
        <v>36</v>
      </c>
      <c r="E1" s="21" t="s">
        <v>37</v>
      </c>
      <c r="F1" s="22" t="s">
        <v>35</v>
      </c>
      <c r="G1" s="24" t="s">
        <v>39</v>
      </c>
      <c r="J1" s="17" t="s">
        <v>38</v>
      </c>
      <c r="K1" s="23">
        <v>0.15</v>
      </c>
    </row>
    <row r="2" spans="1:11" x14ac:dyDescent="0.25">
      <c r="A2" s="3">
        <v>112233</v>
      </c>
      <c r="B2" s="3" t="s">
        <v>31</v>
      </c>
      <c r="C2" s="14">
        <v>100</v>
      </c>
      <c r="D2" s="18">
        <v>0.19</v>
      </c>
      <c r="E2" s="14">
        <f>C2*D2</f>
        <v>19</v>
      </c>
      <c r="F2" s="15">
        <f>C2+E2</f>
        <v>119</v>
      </c>
      <c r="G2" s="1">
        <f>F2-F2*$K$1</f>
        <v>101.15</v>
      </c>
      <c r="H2" s="1"/>
    </row>
    <row r="3" spans="1:11" x14ac:dyDescent="0.25">
      <c r="A3" s="3">
        <v>112244</v>
      </c>
      <c r="B3" s="3" t="s">
        <v>32</v>
      </c>
      <c r="C3" s="14">
        <v>48</v>
      </c>
      <c r="D3" s="18">
        <v>0.19</v>
      </c>
      <c r="E3" s="14">
        <f t="shared" ref="E3:E5" si="0">C3*D3</f>
        <v>9.120000000000001</v>
      </c>
      <c r="F3" s="15">
        <f t="shared" ref="F3:F5" si="1">C3+E3</f>
        <v>57.120000000000005</v>
      </c>
      <c r="G3" s="1">
        <f t="shared" ref="G3:G5" si="2">F3-F3*$K$1</f>
        <v>48.552000000000007</v>
      </c>
      <c r="H3" s="1"/>
    </row>
    <row r="4" spans="1:11" x14ac:dyDescent="0.25">
      <c r="A4" s="3">
        <v>113344</v>
      </c>
      <c r="B4" s="3" t="s">
        <v>33</v>
      </c>
      <c r="C4" s="14">
        <v>69</v>
      </c>
      <c r="D4" s="18">
        <v>0.19</v>
      </c>
      <c r="E4" s="14">
        <f t="shared" si="0"/>
        <v>13.11</v>
      </c>
      <c r="F4" s="15">
        <f t="shared" si="1"/>
        <v>82.11</v>
      </c>
      <c r="G4" s="1">
        <f t="shared" si="2"/>
        <v>69.793499999999995</v>
      </c>
      <c r="H4" s="1"/>
    </row>
    <row r="5" spans="1:11" x14ac:dyDescent="0.25">
      <c r="A5" s="3">
        <v>113355</v>
      </c>
      <c r="B5" s="3" t="s">
        <v>34</v>
      </c>
      <c r="C5" s="14">
        <v>27</v>
      </c>
      <c r="D5" s="18">
        <v>0.19</v>
      </c>
      <c r="E5" s="14">
        <f t="shared" si="0"/>
        <v>5.13</v>
      </c>
      <c r="F5" s="15">
        <f t="shared" si="1"/>
        <v>32.130000000000003</v>
      </c>
      <c r="G5" s="1">
        <f t="shared" si="2"/>
        <v>27.310500000000001</v>
      </c>
      <c r="H5" s="1"/>
    </row>
    <row r="6" spans="1:11" x14ac:dyDescent="0.25">
      <c r="A6" s="2">
        <v>12312</v>
      </c>
      <c r="B6" s="2">
        <v>5</v>
      </c>
      <c r="C6" s="15"/>
      <c r="D6" s="20"/>
      <c r="E6" s="14"/>
      <c r="F6" s="2"/>
    </row>
    <row r="7" spans="1:11" x14ac:dyDescent="0.25">
      <c r="A7" s="2"/>
      <c r="B7" s="2"/>
      <c r="C7" s="15"/>
      <c r="D7" s="20"/>
      <c r="E7" s="14"/>
      <c r="F7" s="2"/>
      <c r="I7" s="19"/>
    </row>
    <row r="8" spans="1:11" x14ac:dyDescent="0.25">
      <c r="A8" s="2">
        <f>COUNT(A2:A6)</f>
        <v>5</v>
      </c>
      <c r="B8" s="2">
        <f>COUNTA(B2:B6)</f>
        <v>5</v>
      </c>
      <c r="C8" s="1">
        <f>SUM(C2:C5)</f>
        <v>244</v>
      </c>
      <c r="D8" s="20"/>
      <c r="E8" s="1">
        <f>SUM(E2:E5)</f>
        <v>46.360000000000007</v>
      </c>
      <c r="F8" s="1">
        <f>SUM(F2:F5)</f>
        <v>290.36</v>
      </c>
      <c r="G8" s="1">
        <f>SUM(G2:G5)</f>
        <v>246.80599999999998</v>
      </c>
    </row>
    <row r="9" spans="1:11" x14ac:dyDescent="0.25">
      <c r="A9" s="2"/>
      <c r="B9" s="2"/>
      <c r="C9" s="15"/>
      <c r="D9" s="20"/>
      <c r="E9" s="14"/>
      <c r="F9" s="2"/>
    </row>
    <row r="10" spans="1:11" x14ac:dyDescent="0.25">
      <c r="A10" s="2"/>
      <c r="B10" s="2"/>
      <c r="C10" s="15"/>
      <c r="D10" s="20"/>
      <c r="E10" s="14"/>
      <c r="F10" s="2"/>
    </row>
    <row r="11" spans="1:11" x14ac:dyDescent="0.25">
      <c r="A11" s="2"/>
      <c r="B11" s="2"/>
      <c r="C11" s="15"/>
      <c r="D11" s="20"/>
      <c r="E11" s="14"/>
      <c r="F11" s="2"/>
      <c r="G11" s="1">
        <f>AVERAGE(G2:G5)</f>
        <v>61.701499999999996</v>
      </c>
      <c r="H11" t="s">
        <v>40</v>
      </c>
    </row>
    <row r="12" spans="1:11" x14ac:dyDescent="0.25">
      <c r="A12" s="2"/>
      <c r="B12" s="2"/>
      <c r="C12" s="15"/>
      <c r="D12" s="20"/>
      <c r="E12" s="14"/>
      <c r="F12" s="2"/>
      <c r="G12" s="1">
        <f>MIN(G2:G5)</f>
        <v>27.310500000000001</v>
      </c>
      <c r="H12" t="s">
        <v>41</v>
      </c>
    </row>
    <row r="13" spans="1:11" x14ac:dyDescent="0.25">
      <c r="A13" s="2"/>
      <c r="B13" s="2"/>
      <c r="C13" s="15"/>
      <c r="D13" s="20"/>
      <c r="E13" s="14"/>
      <c r="F13" s="2"/>
      <c r="G13" s="1">
        <f>MAX(G2:G5)</f>
        <v>101.15</v>
      </c>
      <c r="H13" t="s">
        <v>42</v>
      </c>
    </row>
    <row r="14" spans="1:11" x14ac:dyDescent="0.25">
      <c r="A14" s="2"/>
      <c r="B14" s="2"/>
      <c r="C14" s="15"/>
      <c r="D14" s="20"/>
      <c r="E14" s="2"/>
      <c r="F1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130" zoomScaleNormal="130" workbookViewId="0">
      <selection activeCell="B26" sqref="B26"/>
    </sheetView>
  </sheetViews>
  <sheetFormatPr defaultRowHeight="15" x14ac:dyDescent="0.25"/>
  <cols>
    <col min="1" max="1" width="16.7109375" customWidth="1"/>
    <col min="2" max="2" width="13.42578125" customWidth="1"/>
    <col min="4" max="4" width="14.28515625" style="25" customWidth="1"/>
    <col min="5" max="5" width="9.140625" style="25"/>
    <col min="6" max="6" width="9.140625" style="28"/>
  </cols>
  <sheetData>
    <row r="1" spans="1:8" x14ac:dyDescent="0.25">
      <c r="A1" t="s">
        <v>43</v>
      </c>
      <c r="B1" t="str">
        <f>LEFT(A1,3)</f>
        <v>Jan</v>
      </c>
      <c r="D1" s="26" t="s">
        <v>52</v>
      </c>
      <c r="E1" s="26" t="s">
        <v>53</v>
      </c>
      <c r="F1" s="27" t="s">
        <v>54</v>
      </c>
    </row>
    <row r="2" spans="1:8" x14ac:dyDescent="0.25">
      <c r="A2" t="s">
        <v>44</v>
      </c>
      <c r="B2" t="str">
        <f t="shared" ref="B2:B12" si="0">LEFT(A2,3)</f>
        <v>Feb</v>
      </c>
      <c r="D2" s="25">
        <v>1</v>
      </c>
      <c r="E2" s="25">
        <v>2014</v>
      </c>
      <c r="F2" s="28" t="str">
        <f>CONCATENATE(D2,"/",E2)</f>
        <v>1/2014</v>
      </c>
    </row>
    <row r="3" spans="1:8" x14ac:dyDescent="0.25">
      <c r="A3" t="s">
        <v>45</v>
      </c>
      <c r="B3" t="str">
        <f t="shared" si="0"/>
        <v>Mar</v>
      </c>
      <c r="D3" s="25">
        <v>2</v>
      </c>
      <c r="E3" s="25">
        <v>2012</v>
      </c>
      <c r="F3" s="28" t="str">
        <f t="shared" ref="F3:F10" si="1">CONCATENATE(D3,"/",E3)</f>
        <v>2/2012</v>
      </c>
    </row>
    <row r="4" spans="1:8" x14ac:dyDescent="0.25">
      <c r="A4" t="s">
        <v>46</v>
      </c>
      <c r="B4" t="str">
        <f t="shared" si="0"/>
        <v>Apr</v>
      </c>
      <c r="D4" s="25">
        <v>3</v>
      </c>
      <c r="E4" s="25">
        <v>2013</v>
      </c>
      <c r="F4" s="28" t="str">
        <f t="shared" si="1"/>
        <v>3/2013</v>
      </c>
    </row>
    <row r="5" spans="1:8" x14ac:dyDescent="0.25">
      <c r="A5" t="s">
        <v>16</v>
      </c>
      <c r="B5" t="str">
        <f t="shared" si="0"/>
        <v>Maj</v>
      </c>
      <c r="D5" s="25">
        <v>4</v>
      </c>
      <c r="E5" s="25">
        <v>2015</v>
      </c>
      <c r="F5" s="28" t="str">
        <f t="shared" si="1"/>
        <v>4/2015</v>
      </c>
    </row>
    <row r="6" spans="1:8" x14ac:dyDescent="0.25">
      <c r="A6" t="s">
        <v>17</v>
      </c>
      <c r="B6" t="str">
        <f t="shared" si="0"/>
        <v>Jun</v>
      </c>
      <c r="D6" s="25">
        <v>5</v>
      </c>
      <c r="E6" s="25">
        <v>2015</v>
      </c>
      <c r="F6" s="28" t="str">
        <f t="shared" si="1"/>
        <v>5/2015</v>
      </c>
    </row>
    <row r="7" spans="1:8" x14ac:dyDescent="0.25">
      <c r="A7" t="s">
        <v>18</v>
      </c>
      <c r="B7" t="str">
        <f t="shared" si="0"/>
        <v>Jul</v>
      </c>
      <c r="D7" s="25">
        <v>6</v>
      </c>
      <c r="E7" s="25">
        <v>2014</v>
      </c>
      <c r="F7" s="28" t="str">
        <f t="shared" si="1"/>
        <v>6/2014</v>
      </c>
    </row>
    <row r="8" spans="1:8" x14ac:dyDescent="0.25">
      <c r="A8" t="s">
        <v>47</v>
      </c>
      <c r="B8" t="str">
        <f t="shared" si="0"/>
        <v>Avg</v>
      </c>
      <c r="D8" s="25">
        <v>7</v>
      </c>
      <c r="E8" s="25">
        <v>2013</v>
      </c>
      <c r="F8" s="28" t="str">
        <f t="shared" si="1"/>
        <v>7/2013</v>
      </c>
    </row>
    <row r="9" spans="1:8" x14ac:dyDescent="0.25">
      <c r="A9" t="s">
        <v>48</v>
      </c>
      <c r="B9" t="str">
        <f t="shared" si="0"/>
        <v>Sep</v>
      </c>
      <c r="D9" s="25">
        <v>8</v>
      </c>
      <c r="E9" s="25">
        <v>2014</v>
      </c>
      <c r="F9" s="28" t="str">
        <f t="shared" si="1"/>
        <v>8/2014</v>
      </c>
    </row>
    <row r="10" spans="1:8" x14ac:dyDescent="0.25">
      <c r="A10" t="s">
        <v>49</v>
      </c>
      <c r="B10" t="str">
        <f t="shared" si="0"/>
        <v>Okt</v>
      </c>
      <c r="D10" s="25">
        <v>9</v>
      </c>
      <c r="E10" s="25">
        <v>2011</v>
      </c>
      <c r="F10" s="28" t="str">
        <f t="shared" si="1"/>
        <v>9/2011</v>
      </c>
    </row>
    <row r="11" spans="1:8" x14ac:dyDescent="0.25">
      <c r="A11" t="s">
        <v>50</v>
      </c>
      <c r="B11" t="str">
        <f t="shared" si="0"/>
        <v>Nov</v>
      </c>
    </row>
    <row r="12" spans="1:8" x14ac:dyDescent="0.25">
      <c r="A12" t="s">
        <v>51</v>
      </c>
      <c r="B12" t="str">
        <f t="shared" si="0"/>
        <v>Dec</v>
      </c>
    </row>
    <row r="14" spans="1:8" x14ac:dyDescent="0.25">
      <c r="A14" s="25" t="s">
        <v>4</v>
      </c>
      <c r="B14" s="25" t="s">
        <v>55</v>
      </c>
      <c r="C14" s="25" t="s">
        <v>53</v>
      </c>
      <c r="D14" s="25" t="s">
        <v>64</v>
      </c>
    </row>
    <row r="15" spans="1:8" x14ac:dyDescent="0.25">
      <c r="A15" s="25">
        <v>1</v>
      </c>
      <c r="B15" s="25" t="s">
        <v>56</v>
      </c>
      <c r="C15" s="25">
        <v>2016</v>
      </c>
      <c r="D15" s="25" t="str">
        <f>CONCATENATE(A15,".",B15,".",C15)</f>
        <v>1.januar.2016</v>
      </c>
      <c r="H15" s="25"/>
    </row>
    <row r="16" spans="1:8" x14ac:dyDescent="0.25">
      <c r="A16" s="25">
        <v>2</v>
      </c>
      <c r="B16" s="25" t="s">
        <v>57</v>
      </c>
      <c r="C16" s="25">
        <v>2016</v>
      </c>
      <c r="D16" s="25" t="str">
        <f t="shared" ref="D16:D22" si="2">CONCATENATE(A16,".",B16,".",C16)</f>
        <v>2.februar.2016</v>
      </c>
      <c r="H16" s="25"/>
    </row>
    <row r="17" spans="1:8" x14ac:dyDescent="0.25">
      <c r="A17" s="25">
        <v>3</v>
      </c>
      <c r="B17" s="25" t="s">
        <v>58</v>
      </c>
      <c r="C17" s="25">
        <v>2016</v>
      </c>
      <c r="D17" s="25" t="str">
        <f t="shared" si="2"/>
        <v>3.mart.2016</v>
      </c>
      <c r="H17" s="25"/>
    </row>
    <row r="18" spans="1:8" x14ac:dyDescent="0.25">
      <c r="A18" s="25">
        <v>4</v>
      </c>
      <c r="B18" s="25" t="s">
        <v>59</v>
      </c>
      <c r="C18" s="25">
        <v>2016</v>
      </c>
      <c r="D18" s="25" t="str">
        <f t="shared" si="2"/>
        <v>4.april.2016</v>
      </c>
      <c r="H18" s="25"/>
    </row>
    <row r="19" spans="1:8" x14ac:dyDescent="0.25">
      <c r="A19" s="25">
        <v>5</v>
      </c>
      <c r="B19" s="25" t="s">
        <v>60</v>
      </c>
      <c r="C19" s="25">
        <v>2016</v>
      </c>
      <c r="D19" s="25" t="str">
        <f t="shared" si="2"/>
        <v>5.maj.2016</v>
      </c>
      <c r="H19" s="25"/>
    </row>
    <row r="20" spans="1:8" x14ac:dyDescent="0.25">
      <c r="A20" s="25">
        <v>6</v>
      </c>
      <c r="B20" s="25" t="s">
        <v>61</v>
      </c>
      <c r="C20" s="25">
        <v>2016</v>
      </c>
      <c r="D20" s="25" t="str">
        <f t="shared" si="2"/>
        <v>6.jun.2016</v>
      </c>
      <c r="H20" s="25"/>
    </row>
    <row r="21" spans="1:8" x14ac:dyDescent="0.25">
      <c r="A21" s="25">
        <v>7</v>
      </c>
      <c r="B21" s="25" t="s">
        <v>62</v>
      </c>
      <c r="C21" s="25">
        <v>2016</v>
      </c>
      <c r="D21" s="25" t="str">
        <f t="shared" si="2"/>
        <v>7.jul.2016</v>
      </c>
      <c r="H21" s="25"/>
    </row>
    <row r="22" spans="1:8" x14ac:dyDescent="0.25">
      <c r="A22" s="25">
        <v>8</v>
      </c>
      <c r="B22" s="25" t="s">
        <v>63</v>
      </c>
      <c r="C22" s="25">
        <v>2016</v>
      </c>
      <c r="D22" s="25" t="str">
        <f t="shared" si="2"/>
        <v>8.avgust.2016</v>
      </c>
      <c r="H22" s="25"/>
    </row>
    <row r="26" spans="1:8" x14ac:dyDescent="0.25">
      <c r="A26" s="25" t="s">
        <v>65</v>
      </c>
      <c r="B26" t="str">
        <f>RIGHT(A26,4)</f>
        <v>2016</v>
      </c>
    </row>
    <row r="27" spans="1:8" x14ac:dyDescent="0.25">
      <c r="A27" s="25" t="s">
        <v>66</v>
      </c>
      <c r="B27" t="str">
        <f t="shared" ref="B27:B33" si="3">RIGHT(A27,4)</f>
        <v>2016</v>
      </c>
    </row>
    <row r="28" spans="1:8" x14ac:dyDescent="0.25">
      <c r="A28" s="25" t="s">
        <v>67</v>
      </c>
      <c r="B28" t="str">
        <f t="shared" si="3"/>
        <v>2016</v>
      </c>
    </row>
    <row r="29" spans="1:8" x14ac:dyDescent="0.25">
      <c r="A29" s="25" t="s">
        <v>68</v>
      </c>
      <c r="B29" t="str">
        <f t="shared" si="3"/>
        <v>2016</v>
      </c>
    </row>
    <row r="30" spans="1:8" x14ac:dyDescent="0.25">
      <c r="A30" s="25" t="s">
        <v>69</v>
      </c>
      <c r="B30" t="str">
        <f t="shared" si="3"/>
        <v>2016</v>
      </c>
    </row>
    <row r="31" spans="1:8" x14ac:dyDescent="0.25">
      <c r="A31" s="25" t="s">
        <v>70</v>
      </c>
      <c r="B31" t="str">
        <f t="shared" si="3"/>
        <v>2016</v>
      </c>
    </row>
    <row r="32" spans="1:8" x14ac:dyDescent="0.25">
      <c r="A32" s="25" t="s">
        <v>71</v>
      </c>
      <c r="B32" t="str">
        <f t="shared" si="3"/>
        <v>2016</v>
      </c>
    </row>
    <row r="33" spans="1:2" x14ac:dyDescent="0.25">
      <c r="A33" s="25" t="s">
        <v>72</v>
      </c>
      <c r="B33" t="str">
        <f t="shared" si="3"/>
        <v>2016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11" workbookViewId="0">
      <selection activeCell="C13" sqref="C13"/>
    </sheetView>
  </sheetViews>
  <sheetFormatPr defaultRowHeight="15" x14ac:dyDescent="0.25"/>
  <cols>
    <col min="2" max="2" width="12" customWidth="1"/>
    <col min="8" max="8" width="12.7109375" customWidth="1"/>
    <col min="9" max="9" width="7.140625" customWidth="1"/>
    <col min="10" max="10" width="8.140625" customWidth="1"/>
  </cols>
  <sheetData>
    <row r="1" spans="1:11" ht="51" customHeight="1" x14ac:dyDescent="0.25">
      <c r="A1" s="50" t="s">
        <v>76</v>
      </c>
      <c r="B1" s="50"/>
      <c r="C1" s="50"/>
      <c r="D1" s="50"/>
      <c r="E1" s="50"/>
      <c r="G1" s="51" t="s">
        <v>75</v>
      </c>
      <c r="H1" s="51"/>
      <c r="I1" s="51"/>
      <c r="J1" s="51"/>
      <c r="K1" s="51"/>
    </row>
    <row r="2" spans="1:11" x14ac:dyDescent="0.25">
      <c r="A2" s="26" t="s">
        <v>73</v>
      </c>
      <c r="B2" s="26" t="s">
        <v>74</v>
      </c>
      <c r="G2" s="26" t="s">
        <v>30</v>
      </c>
      <c r="H2" s="26" t="s">
        <v>39</v>
      </c>
    </row>
    <row r="3" spans="1:11" x14ac:dyDescent="0.25">
      <c r="A3" s="25">
        <v>54</v>
      </c>
      <c r="B3" s="25" t="str">
        <f>IF(A3&gt;50,"Polozio","Nije polozio")</f>
        <v>Polozio</v>
      </c>
      <c r="G3" s="25">
        <v>120</v>
      </c>
      <c r="H3" s="25">
        <f>IF(G3&gt;100,G3-G3*15/100,G3-G3*8%)</f>
        <v>102</v>
      </c>
    </row>
    <row r="4" spans="1:11" x14ac:dyDescent="0.25">
      <c r="A4" s="25">
        <v>68</v>
      </c>
      <c r="B4" s="25" t="str">
        <f t="shared" ref="B4:B8" si="0">IF(A4&gt;50,"Polozio","Nije polozio")</f>
        <v>Polozio</v>
      </c>
      <c r="G4" s="25">
        <v>84</v>
      </c>
      <c r="H4" s="25">
        <f t="shared" ref="H4:H8" si="1">IF(G4&gt;100,G4-G4*15/100,G4-G4*8%)</f>
        <v>77.28</v>
      </c>
    </row>
    <row r="5" spans="1:11" x14ac:dyDescent="0.25">
      <c r="A5" s="25">
        <v>34</v>
      </c>
      <c r="B5" s="25" t="str">
        <f t="shared" si="0"/>
        <v>Nije polozio</v>
      </c>
      <c r="G5" s="25">
        <v>36</v>
      </c>
      <c r="H5" s="25">
        <f t="shared" si="1"/>
        <v>33.119999999999997</v>
      </c>
    </row>
    <row r="6" spans="1:11" x14ac:dyDescent="0.25">
      <c r="A6" s="25">
        <v>87</v>
      </c>
      <c r="B6" s="25" t="str">
        <f t="shared" si="0"/>
        <v>Polozio</v>
      </c>
      <c r="G6" s="25">
        <v>146</v>
      </c>
      <c r="H6" s="25">
        <f t="shared" si="1"/>
        <v>124.1</v>
      </c>
    </row>
    <row r="7" spans="1:11" x14ac:dyDescent="0.25">
      <c r="A7" s="25">
        <v>64</v>
      </c>
      <c r="B7" s="25" t="str">
        <f t="shared" si="0"/>
        <v>Polozio</v>
      </c>
      <c r="G7" s="25">
        <v>85</v>
      </c>
      <c r="H7" s="25">
        <f t="shared" si="1"/>
        <v>78.2</v>
      </c>
    </row>
    <row r="8" spans="1:11" x14ac:dyDescent="0.25">
      <c r="A8" s="25">
        <v>25</v>
      </c>
      <c r="B8" s="25" t="str">
        <f t="shared" si="0"/>
        <v>Nije polozio</v>
      </c>
      <c r="G8" s="25">
        <v>110</v>
      </c>
      <c r="H8" s="25">
        <f t="shared" si="1"/>
        <v>93.5</v>
      </c>
    </row>
    <row r="11" spans="1:11" ht="45.75" customHeight="1" x14ac:dyDescent="0.25">
      <c r="A11" s="52" t="s">
        <v>77</v>
      </c>
      <c r="B11" s="52"/>
      <c r="C11" s="52"/>
      <c r="D11" s="52"/>
      <c r="E11" s="52"/>
      <c r="F11" s="52"/>
    </row>
    <row r="12" spans="1:11" x14ac:dyDescent="0.25">
      <c r="B12" s="26" t="s">
        <v>78</v>
      </c>
      <c r="C12" s="26" t="s">
        <v>79</v>
      </c>
    </row>
    <row r="13" spans="1:11" x14ac:dyDescent="0.25">
      <c r="B13" s="25">
        <v>65</v>
      </c>
      <c r="C13" s="29">
        <f>IF(B13&lt;120,5%,IF(B13&lt;200,12%,20%))</f>
        <v>0.05</v>
      </c>
    </row>
    <row r="14" spans="1:11" x14ac:dyDescent="0.25">
      <c r="B14" s="25">
        <v>456</v>
      </c>
      <c r="C14" s="29">
        <f t="shared" ref="C14:C17" si="2">IF(B14&lt;120,5%,IF(B14&lt;200,12%,20%))</f>
        <v>0.2</v>
      </c>
    </row>
    <row r="15" spans="1:11" x14ac:dyDescent="0.25">
      <c r="B15" s="25">
        <v>98</v>
      </c>
      <c r="C15" s="29">
        <f t="shared" si="2"/>
        <v>0.05</v>
      </c>
    </row>
    <row r="16" spans="1:11" x14ac:dyDescent="0.25">
      <c r="B16" s="25">
        <v>134</v>
      </c>
      <c r="C16" s="29">
        <f t="shared" si="2"/>
        <v>0.12</v>
      </c>
    </row>
    <row r="17" spans="2:11" x14ac:dyDescent="0.25">
      <c r="B17" s="25">
        <v>156</v>
      </c>
      <c r="C17" s="29">
        <f t="shared" si="2"/>
        <v>0.12</v>
      </c>
    </row>
    <row r="18" spans="2:11" x14ac:dyDescent="0.25">
      <c r="B18" s="25">
        <v>200</v>
      </c>
      <c r="C18" s="29">
        <f>IF(B18&lt;=120,5%,IF(B18&lt;=200,12%,20%))</f>
        <v>0.12</v>
      </c>
    </row>
    <row r="20" spans="2:11" x14ac:dyDescent="0.25">
      <c r="E20" t="s">
        <v>80</v>
      </c>
      <c r="F20" t="s">
        <v>81</v>
      </c>
      <c r="G20" t="s">
        <v>82</v>
      </c>
      <c r="H20" t="s">
        <v>83</v>
      </c>
    </row>
    <row r="21" spans="2:11" x14ac:dyDescent="0.25">
      <c r="F21" t="s">
        <v>84</v>
      </c>
      <c r="G21" s="19">
        <v>0.05</v>
      </c>
    </row>
    <row r="22" spans="2:11" x14ac:dyDescent="0.25">
      <c r="H22" t="s">
        <v>80</v>
      </c>
      <c r="I22" t="s">
        <v>81</v>
      </c>
      <c r="J22" t="s">
        <v>85</v>
      </c>
      <c r="K22" t="s">
        <v>86</v>
      </c>
    </row>
    <row r="23" spans="2:11" x14ac:dyDescent="0.25">
      <c r="I23" t="s">
        <v>87</v>
      </c>
      <c r="J23" s="19">
        <v>0.12</v>
      </c>
      <c r="K23" s="19">
        <v>0.2</v>
      </c>
    </row>
  </sheetData>
  <mergeCells count="3">
    <mergeCell ref="A1:E1"/>
    <mergeCell ref="G1:K1"/>
    <mergeCell ref="A11:F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85" zoomScaleNormal="85" workbookViewId="0">
      <selection activeCell="O14" sqref="O14"/>
    </sheetView>
  </sheetViews>
  <sheetFormatPr defaultRowHeight="15" x14ac:dyDescent="0.25"/>
  <cols>
    <col min="1" max="1" width="7" customWidth="1"/>
    <col min="2" max="2" width="12.7109375" customWidth="1"/>
    <col min="3" max="3" width="9.140625" style="25"/>
    <col min="4" max="4" width="12.140625" style="25" customWidth="1"/>
    <col min="5" max="5" width="13" customWidth="1"/>
    <col min="6" max="6" width="10.140625" customWidth="1"/>
    <col min="7" max="7" width="14.85546875" customWidth="1"/>
    <col min="8" max="8" width="14.140625" customWidth="1"/>
  </cols>
  <sheetData>
    <row r="1" spans="1:10" ht="46.5" customHeight="1" x14ac:dyDescent="0.25">
      <c r="C1" s="53" t="s">
        <v>118</v>
      </c>
      <c r="D1" s="53"/>
      <c r="E1" s="53"/>
      <c r="F1" s="53"/>
      <c r="G1" s="53"/>
      <c r="H1" s="53"/>
      <c r="I1" s="53"/>
    </row>
    <row r="3" spans="1:10" x14ac:dyDescent="0.25">
      <c r="A3" s="54" t="s">
        <v>96</v>
      </c>
      <c r="B3" s="33" t="s">
        <v>29</v>
      </c>
      <c r="C3" s="33" t="s">
        <v>119</v>
      </c>
      <c r="D3" s="33" t="s">
        <v>120</v>
      </c>
      <c r="E3" s="37" t="s">
        <v>95</v>
      </c>
      <c r="F3" s="37" t="s">
        <v>79</v>
      </c>
      <c r="G3" s="40" t="s">
        <v>101</v>
      </c>
      <c r="H3" s="39"/>
      <c r="I3" s="37" t="s">
        <v>96</v>
      </c>
      <c r="J3" s="37" t="s">
        <v>100</v>
      </c>
    </row>
    <row r="4" spans="1:10" x14ac:dyDescent="0.25">
      <c r="A4" s="2" t="s">
        <v>97</v>
      </c>
      <c r="B4" s="2" t="s">
        <v>88</v>
      </c>
      <c r="C4" s="35">
        <v>8</v>
      </c>
      <c r="D4" s="36">
        <v>100</v>
      </c>
      <c r="E4" s="15">
        <f>C4*D4</f>
        <v>800</v>
      </c>
      <c r="F4" s="20">
        <f>VLOOKUP(A4,$I$4:$J$6,2,TRUE)</f>
        <v>0.05</v>
      </c>
      <c r="G4" s="41" t="str">
        <f>IF(C4&lt;20,"Hitno",IF(C4&lt;50,"Provjeriti","OK"))</f>
        <v>Hitno</v>
      </c>
      <c r="I4" s="2" t="s">
        <v>97</v>
      </c>
      <c r="J4" s="38">
        <v>0.05</v>
      </c>
    </row>
    <row r="5" spans="1:10" x14ac:dyDescent="0.25">
      <c r="A5" s="2" t="s">
        <v>98</v>
      </c>
      <c r="B5" s="2" t="s">
        <v>121</v>
      </c>
      <c r="C5" s="35">
        <v>98</v>
      </c>
      <c r="D5" s="36">
        <v>35</v>
      </c>
      <c r="E5" s="15">
        <f t="shared" ref="E5:E9" si="0">C5*D5</f>
        <v>3430</v>
      </c>
      <c r="F5" s="20">
        <f t="shared" ref="F5:F9" si="1">VLOOKUP(A5,$I$4:$J$6,2,TRUE)</f>
        <v>0.1</v>
      </c>
      <c r="G5" s="41" t="str">
        <f t="shared" ref="G5:G9" si="2">IF(C5&lt;20,"Hitno",IF(C5&lt;50,"Provjeriti","OK"))</f>
        <v>OK</v>
      </c>
      <c r="I5" s="2" t="s">
        <v>98</v>
      </c>
      <c r="J5" s="38">
        <v>0.1</v>
      </c>
    </row>
    <row r="6" spans="1:10" x14ac:dyDescent="0.25">
      <c r="A6" s="2" t="s">
        <v>99</v>
      </c>
      <c r="B6" s="2" t="s">
        <v>89</v>
      </c>
      <c r="C6" s="35">
        <v>57</v>
      </c>
      <c r="D6" s="36">
        <v>109</v>
      </c>
      <c r="E6" s="15">
        <f t="shared" si="0"/>
        <v>6213</v>
      </c>
      <c r="F6" s="20">
        <f t="shared" si="1"/>
        <v>0.08</v>
      </c>
      <c r="G6" s="41" t="str">
        <f t="shared" si="2"/>
        <v>OK</v>
      </c>
      <c r="I6" s="2" t="s">
        <v>99</v>
      </c>
      <c r="J6" s="38">
        <v>0.08</v>
      </c>
    </row>
    <row r="7" spans="1:10" x14ac:dyDescent="0.25">
      <c r="A7" s="2" t="s">
        <v>97</v>
      </c>
      <c r="B7" s="2" t="s">
        <v>90</v>
      </c>
      <c r="C7" s="35">
        <v>28</v>
      </c>
      <c r="D7" s="36">
        <v>198</v>
      </c>
      <c r="E7" s="15">
        <f t="shared" si="0"/>
        <v>5544</v>
      </c>
      <c r="F7" s="20">
        <f t="shared" si="1"/>
        <v>0.05</v>
      </c>
      <c r="G7" s="41" t="str">
        <f t="shared" si="2"/>
        <v>Provjeriti</v>
      </c>
    </row>
    <row r="8" spans="1:10" x14ac:dyDescent="0.25">
      <c r="A8" s="2" t="s">
        <v>97</v>
      </c>
      <c r="B8" s="2" t="s">
        <v>91</v>
      </c>
      <c r="C8" s="35">
        <v>30</v>
      </c>
      <c r="D8" s="36">
        <v>2</v>
      </c>
      <c r="E8" s="15">
        <f t="shared" si="0"/>
        <v>60</v>
      </c>
      <c r="F8" s="20">
        <f t="shared" si="1"/>
        <v>0.05</v>
      </c>
      <c r="G8" s="41" t="str">
        <f t="shared" si="2"/>
        <v>Provjeriti</v>
      </c>
    </row>
    <row r="9" spans="1:10" x14ac:dyDescent="0.25">
      <c r="A9" s="2" t="s">
        <v>99</v>
      </c>
      <c r="B9" s="2" t="s">
        <v>92</v>
      </c>
      <c r="C9" s="35">
        <v>69</v>
      </c>
      <c r="D9" s="36">
        <v>16</v>
      </c>
      <c r="E9" s="15">
        <f t="shared" si="0"/>
        <v>1104</v>
      </c>
      <c r="F9" s="20">
        <f t="shared" si="1"/>
        <v>0.08</v>
      </c>
      <c r="G9" s="41" t="str">
        <f t="shared" si="2"/>
        <v>OK</v>
      </c>
    </row>
    <row r="12" spans="1:10" ht="27" customHeight="1" x14ac:dyDescent="0.25">
      <c r="B12" s="34" t="s">
        <v>93</v>
      </c>
      <c r="C12" s="3">
        <f>COUNTIF(C4:C9,"&gt;50")</f>
        <v>3</v>
      </c>
    </row>
    <row r="13" spans="1:10" ht="29.25" customHeight="1" x14ac:dyDescent="0.25">
      <c r="B13" s="34" t="s">
        <v>94</v>
      </c>
      <c r="C13" s="3">
        <f>SUMIF(C4:C9,"&gt;30",E4:E9)</f>
        <v>10747</v>
      </c>
    </row>
  </sheetData>
  <mergeCells count="1">
    <mergeCell ref="C1:I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J2" sqref="J2"/>
    </sheetView>
  </sheetViews>
  <sheetFormatPr defaultRowHeight="15" x14ac:dyDescent="0.25"/>
  <cols>
    <col min="1" max="1" width="14.5703125" customWidth="1"/>
    <col min="2" max="2" width="10.5703125" bestFit="1" customWidth="1"/>
    <col min="3" max="3" width="10.42578125" customWidth="1"/>
    <col min="4" max="4" width="14.7109375" customWidth="1"/>
    <col min="5" max="5" width="10.5703125" bestFit="1" customWidth="1"/>
    <col min="7" max="7" width="9.5703125" bestFit="1" customWidth="1"/>
    <col min="9" max="9" width="16.85546875" customWidth="1"/>
  </cols>
  <sheetData>
    <row r="1" spans="1:10" x14ac:dyDescent="0.25">
      <c r="A1" s="32" t="s">
        <v>102</v>
      </c>
      <c r="B1" s="32" t="s">
        <v>103</v>
      </c>
      <c r="C1" s="32" t="s">
        <v>116</v>
      </c>
      <c r="D1" s="32" t="s">
        <v>104</v>
      </c>
      <c r="E1" s="32" t="s">
        <v>115</v>
      </c>
      <c r="F1" s="32" t="s">
        <v>105</v>
      </c>
      <c r="G1" s="32" t="s">
        <v>95</v>
      </c>
      <c r="I1" s="2" t="s">
        <v>106</v>
      </c>
      <c r="J1" s="15">
        <v>53</v>
      </c>
    </row>
    <row r="2" spans="1:10" x14ac:dyDescent="0.25">
      <c r="A2" s="2" t="s">
        <v>97</v>
      </c>
      <c r="B2" s="2">
        <v>68</v>
      </c>
      <c r="C2" s="15">
        <f>B2*$J$1</f>
        <v>3604</v>
      </c>
      <c r="D2" s="15">
        <f>C2*34%</f>
        <v>1225.3600000000001</v>
      </c>
      <c r="E2" s="15">
        <f>C2-D2</f>
        <v>2378.64</v>
      </c>
      <c r="F2" s="2">
        <f>IF(E2&lt;400,E2*10%,IF(E2&lt;700,E2*15%,E2*20%))</f>
        <v>475.72800000000001</v>
      </c>
      <c r="G2" s="15">
        <f>E2+F2</f>
        <v>2854.3679999999999</v>
      </c>
    </row>
    <row r="3" spans="1:10" x14ac:dyDescent="0.25">
      <c r="A3" s="2" t="s">
        <v>107</v>
      </c>
      <c r="B3" s="2">
        <v>78</v>
      </c>
      <c r="C3" s="15">
        <f t="shared" ref="C3:C6" si="0">B3*$J$1</f>
        <v>4134</v>
      </c>
      <c r="D3" s="15">
        <f t="shared" ref="D3:D6" si="1">C3*34%</f>
        <v>1405.5600000000002</v>
      </c>
      <c r="E3" s="15">
        <f t="shared" ref="E3:E6" si="2">C3-D3</f>
        <v>2728.4399999999996</v>
      </c>
      <c r="F3" s="2">
        <f t="shared" ref="F3:F6" si="3">IF(E3&lt;400,E3*10%,IF(E3&lt;700,E3*15%,E3*20%))</f>
        <v>545.68799999999999</v>
      </c>
      <c r="G3" s="15">
        <f t="shared" ref="G3:G6" si="4">E3+F3</f>
        <v>3274.1279999999997</v>
      </c>
      <c r="I3" t="str">
        <f>CONCATENATE(A2,"-",A5,"-",A10)</f>
        <v>A-F-min plata</v>
      </c>
    </row>
    <row r="4" spans="1:10" x14ac:dyDescent="0.25">
      <c r="A4" s="2" t="s">
        <v>108</v>
      </c>
      <c r="B4" s="2">
        <v>53</v>
      </c>
      <c r="C4" s="15">
        <f t="shared" si="0"/>
        <v>2809</v>
      </c>
      <c r="D4" s="15">
        <f t="shared" si="1"/>
        <v>955.06000000000006</v>
      </c>
      <c r="E4" s="15">
        <f t="shared" si="2"/>
        <v>1853.94</v>
      </c>
      <c r="F4" s="2">
        <f t="shared" si="3"/>
        <v>370.78800000000001</v>
      </c>
      <c r="G4" s="15">
        <f t="shared" si="4"/>
        <v>2224.7280000000001</v>
      </c>
    </row>
    <row r="5" spans="1:10" x14ac:dyDescent="0.25">
      <c r="A5" s="2" t="s">
        <v>109</v>
      </c>
      <c r="B5" s="2">
        <v>6</v>
      </c>
      <c r="C5" s="15">
        <f t="shared" si="0"/>
        <v>318</v>
      </c>
      <c r="D5" s="15">
        <f t="shared" si="1"/>
        <v>108.12</v>
      </c>
      <c r="E5" s="15">
        <f t="shared" si="2"/>
        <v>209.88</v>
      </c>
      <c r="F5" s="2">
        <f t="shared" si="3"/>
        <v>20.988</v>
      </c>
      <c r="G5" s="15">
        <f t="shared" si="4"/>
        <v>230.86799999999999</v>
      </c>
    </row>
    <row r="6" spans="1:10" x14ac:dyDescent="0.25">
      <c r="A6" s="2" t="s">
        <v>110</v>
      </c>
      <c r="B6" s="2">
        <v>45</v>
      </c>
      <c r="C6" s="15">
        <f t="shared" si="0"/>
        <v>2385</v>
      </c>
      <c r="D6" s="15">
        <f t="shared" si="1"/>
        <v>810.90000000000009</v>
      </c>
      <c r="E6" s="15">
        <f t="shared" si="2"/>
        <v>1574.1</v>
      </c>
      <c r="F6" s="2">
        <f t="shared" si="3"/>
        <v>314.82</v>
      </c>
      <c r="G6" s="15">
        <f t="shared" si="4"/>
        <v>1888.9199999999998</v>
      </c>
    </row>
    <row r="8" spans="1:10" ht="47.25" customHeight="1" x14ac:dyDescent="0.25">
      <c r="A8" s="31" t="s">
        <v>111</v>
      </c>
      <c r="B8" s="42">
        <f>SUM(G2:G6)</f>
        <v>10473.011999999999</v>
      </c>
      <c r="D8" s="30" t="s">
        <v>117</v>
      </c>
      <c r="E8" s="43">
        <f>SUMIF(B2:B6,"&gt;50",G2:G6)</f>
        <v>8353.2239999999983</v>
      </c>
    </row>
    <row r="9" spans="1:10" ht="29.25" customHeight="1" x14ac:dyDescent="0.25">
      <c r="A9" s="31" t="s">
        <v>112</v>
      </c>
      <c r="B9" s="31">
        <f>COUNTIF(B2:B6,"&gt;60")</f>
        <v>2</v>
      </c>
    </row>
    <row r="10" spans="1:10" ht="19.5" customHeight="1" x14ac:dyDescent="0.25">
      <c r="A10" s="31" t="s">
        <v>113</v>
      </c>
      <c r="B10" s="42">
        <f>MIN(G2:G6)</f>
        <v>230.86799999999999</v>
      </c>
    </row>
    <row r="11" spans="1:10" ht="15" customHeight="1" x14ac:dyDescent="0.25">
      <c r="A11" s="31" t="s">
        <v>114</v>
      </c>
      <c r="B11" s="42">
        <f>AVERAGE(G2:G6)</f>
        <v>2094.6023999999998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Formatiranje</vt:lpstr>
      <vt:lpstr>Osnovne funkcije</vt:lpstr>
      <vt:lpstr>Tekst</vt:lpstr>
      <vt:lpstr>Uslovne naredbe</vt:lpstr>
      <vt:lpstr>sumif, vlookup,countif, grafici</vt:lpstr>
      <vt:lpstr>Priprema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</dc:creator>
  <cp:lastModifiedBy>Windows User</cp:lastModifiedBy>
  <cp:lastPrinted>2016-12-01T10:04:07Z</cp:lastPrinted>
  <dcterms:created xsi:type="dcterms:W3CDTF">2016-12-01T09:40:43Z</dcterms:created>
  <dcterms:modified xsi:type="dcterms:W3CDTF">2017-12-06T15:45:03Z</dcterms:modified>
</cp:coreProperties>
</file>