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480" windowHeight="8130" tabRatio="411"/>
  </bookViews>
  <sheets>
    <sheet name="HEM" sheetId="1" r:id="rId1"/>
    <sheet name="HOsvojeni" sheetId="3" r:id="rId2"/>
    <sheet name="HZakljucne" sheetId="5" r:id="rId3"/>
    <sheet name="HStatistika" sheetId="7" r:id="rId4"/>
    <sheet name="MM" sheetId="11" r:id="rId5"/>
    <sheet name="MMOsvojeni" sheetId="12" r:id="rId6"/>
    <sheet name="MMZakljucne" sheetId="13" r:id="rId7"/>
    <sheet name="MMStatistika" sheetId="14" r:id="rId8"/>
    <sheet name="MG" sheetId="8" r:id="rId9"/>
    <sheet name="MGOsvojeni" sheetId="9" r:id="rId10"/>
    <sheet name="MGZakljucne" sheetId="10" r:id="rId11"/>
    <sheet name="MGStatistika" sheetId="15" r:id="rId12"/>
  </sheets>
  <definedNames>
    <definedName name="Excel_BuiltIn__FilterDatabase" localSheetId="8">MG!#REF!</definedName>
    <definedName name="Excel_BuiltIn__FilterDatabase" localSheetId="9">HEM!#REF!</definedName>
    <definedName name="Excel_BuiltIn__FilterDatabase" localSheetId="11">HEM!#REF!</definedName>
    <definedName name="Excel_BuiltIn__FilterDatabase" localSheetId="10">HEM!#REF!</definedName>
    <definedName name="Excel_BuiltIn__FilterDatabase" localSheetId="4">MM!#REF!</definedName>
    <definedName name="Excel_BuiltIn__FilterDatabase" localSheetId="5">HEM!#REF!</definedName>
    <definedName name="Excel_BuiltIn__FilterDatabase" localSheetId="7">HEM!#REF!</definedName>
    <definedName name="Excel_BuiltIn__FilterDatabase" localSheetId="6">HEM!#REF!</definedName>
    <definedName name="Excel_BuiltIn__FilterDatabase">HEM!#REF!</definedName>
    <definedName name="_xlnm.Print_Titles" localSheetId="0">HEM!$2:$2</definedName>
    <definedName name="_xlnm.Print_Titles" localSheetId="1">HOsvojeni!$1:$7</definedName>
    <definedName name="_xlnm.Print_Titles" localSheetId="2">HZakljucne!$1:$7</definedName>
    <definedName name="_xlnm.Print_Titles" localSheetId="9">MGOsvojeni!$1:$7</definedName>
    <definedName name="_xlnm.Print_Titles" localSheetId="10">MGZakljucne!$1:$7</definedName>
    <definedName name="_xlnm.Print_Titles" localSheetId="5">MMOsvojeni!$1:$7</definedName>
    <definedName name="_xlnm.Print_Titles" localSheetId="6">MMZakljucne!$1:$7</definedName>
  </definedNames>
  <calcPr calcId="145621"/>
</workbook>
</file>

<file path=xl/calcChain.xml><?xml version="1.0" encoding="utf-8"?>
<calcChain xmlns="http://schemas.openxmlformats.org/spreadsheetml/2006/main">
  <c r="N17" i="1" l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O44" i="1" s="1"/>
  <c r="N45" i="1"/>
  <c r="N46" i="1"/>
  <c r="N47" i="1"/>
  <c r="N48" i="1"/>
  <c r="N49" i="1"/>
  <c r="N50" i="1"/>
  <c r="N51" i="1"/>
  <c r="N52" i="1"/>
  <c r="O52" i="1" s="1"/>
  <c r="N53" i="1"/>
  <c r="N54" i="1"/>
  <c r="N55" i="1"/>
  <c r="N56" i="1"/>
  <c r="N57" i="1"/>
  <c r="N58" i="1"/>
  <c r="N59" i="1"/>
  <c r="N60" i="1"/>
  <c r="N61" i="1"/>
  <c r="N62" i="1"/>
  <c r="N63" i="1"/>
  <c r="N64" i="1"/>
  <c r="O64" i="1" s="1"/>
  <c r="N65" i="1"/>
  <c r="N66" i="1"/>
  <c r="N67" i="1"/>
  <c r="N68" i="1"/>
  <c r="N69" i="1"/>
  <c r="N70" i="1"/>
  <c r="N71" i="1"/>
  <c r="N72" i="1"/>
  <c r="O72" i="1" s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O73" i="1"/>
  <c r="U78" i="3" s="1"/>
  <c r="O74" i="1"/>
  <c r="O75" i="1"/>
  <c r="O76" i="1"/>
  <c r="O77" i="1"/>
  <c r="U82" i="3" s="1"/>
  <c r="O78" i="1"/>
  <c r="O79" i="1"/>
  <c r="O80" i="1"/>
  <c r="O81" i="1"/>
  <c r="U86" i="3" s="1"/>
  <c r="O82" i="1"/>
  <c r="O83" i="1"/>
  <c r="O84" i="1"/>
  <c r="O55" i="1"/>
  <c r="O56" i="1"/>
  <c r="O57" i="1"/>
  <c r="O58" i="1"/>
  <c r="O59" i="1"/>
  <c r="O60" i="1"/>
  <c r="O61" i="1"/>
  <c r="O62" i="1"/>
  <c r="U67" i="3" s="1"/>
  <c r="O63" i="1"/>
  <c r="O65" i="1"/>
  <c r="O66" i="1"/>
  <c r="U71" i="3" s="1"/>
  <c r="O67" i="1"/>
  <c r="O68" i="1"/>
  <c r="O69" i="1"/>
  <c r="O70" i="1"/>
  <c r="U75" i="3" s="1"/>
  <c r="O71" i="1"/>
  <c r="O43" i="1"/>
  <c r="O45" i="1"/>
  <c r="U50" i="3" s="1"/>
  <c r="O46" i="1"/>
  <c r="O47" i="1"/>
  <c r="O48" i="1"/>
  <c r="O49" i="1"/>
  <c r="U54" i="3" s="1"/>
  <c r="O50" i="1"/>
  <c r="O51" i="1"/>
  <c r="O53" i="1"/>
  <c r="U58" i="3" s="1"/>
  <c r="O54" i="1"/>
  <c r="F7" i="1"/>
  <c r="N7" i="1" s="1"/>
  <c r="I7" i="1"/>
  <c r="F8" i="1"/>
  <c r="N8" i="1" s="1"/>
  <c r="I8" i="1"/>
  <c r="F9" i="1"/>
  <c r="N9" i="1" s="1"/>
  <c r="I9" i="1"/>
  <c r="F10" i="1"/>
  <c r="N10" i="1" s="1"/>
  <c r="I10" i="1"/>
  <c r="F11" i="1"/>
  <c r="N11" i="1" s="1"/>
  <c r="I11" i="1"/>
  <c r="F12" i="1"/>
  <c r="N12" i="1" s="1"/>
  <c r="I12" i="1"/>
  <c r="F13" i="1"/>
  <c r="N13" i="1" s="1"/>
  <c r="I13" i="1"/>
  <c r="F14" i="1"/>
  <c r="N14" i="1" s="1"/>
  <c r="I14" i="1"/>
  <c r="F15" i="1"/>
  <c r="N15" i="1" s="1"/>
  <c r="I15" i="1"/>
  <c r="F16" i="1"/>
  <c r="N16" i="1" s="1"/>
  <c r="I16" i="1"/>
  <c r="F17" i="1"/>
  <c r="I17" i="1"/>
  <c r="F18" i="1"/>
  <c r="I18" i="1"/>
  <c r="F19" i="1"/>
  <c r="I19" i="1"/>
  <c r="F20" i="1"/>
  <c r="F21" i="1"/>
  <c r="O21" i="1"/>
  <c r="F22" i="1"/>
  <c r="O22" i="1" s="1"/>
  <c r="F23" i="1"/>
  <c r="O23" i="1"/>
  <c r="F24" i="1"/>
  <c r="O24" i="1" s="1"/>
  <c r="F25" i="1"/>
  <c r="O25" i="1"/>
  <c r="F26" i="1"/>
  <c r="O26" i="1" s="1"/>
  <c r="F27" i="1"/>
  <c r="O27" i="1"/>
  <c r="F28" i="1"/>
  <c r="O28" i="1" s="1"/>
  <c r="F29" i="1"/>
  <c r="O29" i="1"/>
  <c r="F30" i="1"/>
  <c r="O30" i="1" s="1"/>
  <c r="F31" i="1"/>
  <c r="O31" i="1"/>
  <c r="F32" i="1"/>
  <c r="O32" i="1" s="1"/>
  <c r="F33" i="1"/>
  <c r="O33" i="1"/>
  <c r="F34" i="1"/>
  <c r="O34" i="1" s="1"/>
  <c r="F35" i="1"/>
  <c r="O35" i="1"/>
  <c r="F36" i="1"/>
  <c r="O36" i="1" s="1"/>
  <c r="F37" i="1"/>
  <c r="O37" i="1"/>
  <c r="U42" i="3" s="1"/>
  <c r="F38" i="1"/>
  <c r="O38" i="1" s="1"/>
  <c r="U43" i="3" s="1"/>
  <c r="F39" i="1"/>
  <c r="O39" i="1"/>
  <c r="F40" i="1"/>
  <c r="F41" i="1"/>
  <c r="O41" i="1"/>
  <c r="U46" i="3" s="1"/>
  <c r="F42" i="1"/>
  <c r="O42" i="1" s="1"/>
  <c r="U47" i="3" s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U51" i="3"/>
  <c r="U55" i="3"/>
  <c r="U62" i="3"/>
  <c r="U63" i="3"/>
  <c r="U79" i="3"/>
  <c r="U83" i="3"/>
  <c r="U87" i="3"/>
  <c r="U90" i="3"/>
  <c r="U59" i="3"/>
  <c r="U66" i="3"/>
  <c r="U70" i="3"/>
  <c r="U74" i="3"/>
  <c r="U91" i="3"/>
  <c r="U92" i="3"/>
  <c r="U93" i="3"/>
  <c r="U94" i="3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O19" i="12"/>
  <c r="R19" i="12"/>
  <c r="S19" i="12"/>
  <c r="T19" i="12"/>
  <c r="O20" i="12"/>
  <c r="R20" i="12"/>
  <c r="S20" i="12"/>
  <c r="T20" i="12"/>
  <c r="O21" i="12"/>
  <c r="R21" i="12"/>
  <c r="S21" i="12"/>
  <c r="T21" i="12"/>
  <c r="O22" i="12"/>
  <c r="R22" i="12"/>
  <c r="S22" i="12"/>
  <c r="T22" i="12"/>
  <c r="O23" i="12"/>
  <c r="R23" i="12"/>
  <c r="S23" i="12"/>
  <c r="T23" i="12"/>
  <c r="O24" i="12"/>
  <c r="R24" i="12"/>
  <c r="S24" i="12"/>
  <c r="T24" i="12"/>
  <c r="O25" i="12"/>
  <c r="R25" i="12"/>
  <c r="S25" i="12"/>
  <c r="T25" i="12"/>
  <c r="O26" i="12"/>
  <c r="R26" i="12"/>
  <c r="S26" i="12"/>
  <c r="T26" i="12"/>
  <c r="O27" i="12"/>
  <c r="R27" i="12"/>
  <c r="S27" i="12"/>
  <c r="T27" i="12"/>
  <c r="O28" i="12"/>
  <c r="R28" i="12"/>
  <c r="S28" i="12"/>
  <c r="T28" i="12"/>
  <c r="O29" i="12"/>
  <c r="R29" i="12"/>
  <c r="S29" i="12"/>
  <c r="T29" i="12"/>
  <c r="O30" i="12"/>
  <c r="R30" i="12"/>
  <c r="S30" i="12"/>
  <c r="T30" i="12"/>
  <c r="O31" i="12"/>
  <c r="R31" i="12"/>
  <c r="S31" i="12"/>
  <c r="T31" i="12"/>
  <c r="O32" i="12"/>
  <c r="R32" i="12"/>
  <c r="S32" i="12"/>
  <c r="T32" i="12"/>
  <c r="B28" i="12"/>
  <c r="B29" i="12"/>
  <c r="B30" i="12"/>
  <c r="B31" i="12"/>
  <c r="B32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F14" i="11"/>
  <c r="I14" i="11"/>
  <c r="M14" i="11" s="1"/>
  <c r="L14" i="11"/>
  <c r="F15" i="11"/>
  <c r="I15" i="11"/>
  <c r="L15" i="11"/>
  <c r="M15" i="11" s="1"/>
  <c r="N15" i="11" s="1"/>
  <c r="F16" i="11"/>
  <c r="I16" i="11"/>
  <c r="M16" i="11" s="1"/>
  <c r="L16" i="11"/>
  <c r="F17" i="11"/>
  <c r="I17" i="11"/>
  <c r="L17" i="11"/>
  <c r="M17" i="11" s="1"/>
  <c r="N17" i="11" s="1"/>
  <c r="F18" i="11"/>
  <c r="I18" i="11"/>
  <c r="M18" i="11" s="1"/>
  <c r="N18" i="11" s="1"/>
  <c r="L18" i="11"/>
  <c r="F19" i="11"/>
  <c r="I19" i="11"/>
  <c r="L19" i="11"/>
  <c r="M19" i="11" s="1"/>
  <c r="N19" i="11" s="1"/>
  <c r="F20" i="11"/>
  <c r="I20" i="11"/>
  <c r="M20" i="11" s="1"/>
  <c r="N20" i="11" s="1"/>
  <c r="L20" i="11"/>
  <c r="F21" i="11"/>
  <c r="I21" i="11"/>
  <c r="L21" i="11"/>
  <c r="M21" i="11" s="1"/>
  <c r="N21" i="11" s="1"/>
  <c r="F22" i="11"/>
  <c r="I22" i="11"/>
  <c r="M22" i="11" s="1"/>
  <c r="N22" i="11" s="1"/>
  <c r="L22" i="11"/>
  <c r="F23" i="11"/>
  <c r="I23" i="11"/>
  <c r="L23" i="11"/>
  <c r="M23" i="11" s="1"/>
  <c r="N23" i="11" s="1"/>
  <c r="F24" i="11"/>
  <c r="I24" i="11"/>
  <c r="M24" i="11" s="1"/>
  <c r="L24" i="11"/>
  <c r="F25" i="11"/>
  <c r="O25" i="11" s="1"/>
  <c r="I25" i="11"/>
  <c r="L25" i="11"/>
  <c r="M25" i="11" s="1"/>
  <c r="N25" i="11" s="1"/>
  <c r="F26" i="11"/>
  <c r="I26" i="11"/>
  <c r="M26" i="11" s="1"/>
  <c r="L26" i="11"/>
  <c r="F27" i="11"/>
  <c r="I27" i="11"/>
  <c r="L27" i="11"/>
  <c r="M27" i="11" s="1"/>
  <c r="F28" i="11"/>
  <c r="I28" i="11"/>
  <c r="M28" i="11" s="1"/>
  <c r="L28" i="11"/>
  <c r="O4" i="1"/>
  <c r="O5" i="1"/>
  <c r="N4" i="1"/>
  <c r="N5" i="1"/>
  <c r="N6" i="1"/>
  <c r="O6" i="1" s="1"/>
  <c r="I4" i="1"/>
  <c r="I5" i="1"/>
  <c r="I6" i="1"/>
  <c r="F4" i="1"/>
  <c r="F5" i="1"/>
  <c r="F6" i="1"/>
  <c r="O40" i="1" l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20" i="1"/>
  <c r="U88" i="3"/>
  <c r="U84" i="3"/>
  <c r="U80" i="3"/>
  <c r="U76" i="3"/>
  <c r="U72" i="3"/>
  <c r="U68" i="3"/>
  <c r="U64" i="3"/>
  <c r="U60" i="3"/>
  <c r="U56" i="3"/>
  <c r="U52" i="3"/>
  <c r="U48" i="3"/>
  <c r="U44" i="3"/>
  <c r="U40" i="3"/>
  <c r="U89" i="3"/>
  <c r="U85" i="3"/>
  <c r="U81" i="3"/>
  <c r="U77" i="3"/>
  <c r="U73" i="3"/>
  <c r="U69" i="3"/>
  <c r="U65" i="3"/>
  <c r="U61" i="3"/>
  <c r="U57" i="3"/>
  <c r="U53" i="3"/>
  <c r="U49" i="3"/>
  <c r="U45" i="3"/>
  <c r="U41" i="3"/>
  <c r="N27" i="11"/>
  <c r="O19" i="11"/>
  <c r="N16" i="11"/>
  <c r="O16" i="11"/>
  <c r="O15" i="11"/>
  <c r="O23" i="11"/>
  <c r="O28" i="11"/>
  <c r="O24" i="11"/>
  <c r="O20" i="11"/>
  <c r="O21" i="11"/>
  <c r="O17" i="11"/>
  <c r="N14" i="11"/>
  <c r="O14" i="11"/>
  <c r="N26" i="11"/>
  <c r="O22" i="11"/>
  <c r="O18" i="11"/>
  <c r="N28" i="11"/>
  <c r="N24" i="11"/>
  <c r="O27" i="11"/>
  <c r="O26" i="11"/>
  <c r="B9" i="9"/>
  <c r="B10" i="9"/>
  <c r="B11" i="9"/>
  <c r="B12" i="9"/>
  <c r="B13" i="9"/>
  <c r="B8" i="9"/>
  <c r="F6" i="8" l="1"/>
  <c r="F4" i="8"/>
  <c r="F7" i="8"/>
  <c r="I29" i="11"/>
  <c r="I30" i="11"/>
  <c r="L3" i="1" l="1"/>
  <c r="M3" i="1" s="1"/>
  <c r="N3" i="1" s="1"/>
  <c r="I3" i="1"/>
  <c r="F3" i="1"/>
  <c r="C9" i="9"/>
  <c r="C10" i="9"/>
  <c r="C11" i="9"/>
  <c r="C12" i="9"/>
  <c r="C8" i="9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" i="12"/>
  <c r="C10" i="12"/>
  <c r="C11" i="12"/>
  <c r="C12" i="12"/>
  <c r="C13" i="12"/>
  <c r="C14" i="12"/>
  <c r="C15" i="12"/>
  <c r="C16" i="12"/>
  <c r="C17" i="12"/>
  <c r="C18" i="12"/>
  <c r="C19" i="12"/>
  <c r="C20" i="12"/>
  <c r="C8" i="12"/>
  <c r="C8" i="3"/>
  <c r="L4" i="8"/>
  <c r="S9" i="9" s="1"/>
  <c r="S10" i="9"/>
  <c r="L6" i="8"/>
  <c r="S11" i="9" s="1"/>
  <c r="L7" i="8"/>
  <c r="S12" i="9" s="1"/>
  <c r="I4" i="8"/>
  <c r="R9" i="9" s="1"/>
  <c r="F9" i="10" s="1"/>
  <c r="R10" i="9"/>
  <c r="I6" i="8"/>
  <c r="R11" i="9" s="1"/>
  <c r="I7" i="8"/>
  <c r="M7" i="8" s="1"/>
  <c r="O7" i="8" s="1"/>
  <c r="U12" i="9" s="1"/>
  <c r="G12" i="10" s="1"/>
  <c r="O10" i="9"/>
  <c r="F3" i="8"/>
  <c r="I3" i="8"/>
  <c r="L3" i="8"/>
  <c r="A9" i="13"/>
  <c r="A10" i="13"/>
  <c r="A11" i="13"/>
  <c r="A12" i="13"/>
  <c r="A13" i="13"/>
  <c r="A14" i="13"/>
  <c r="A15" i="13"/>
  <c r="A16" i="13"/>
  <c r="A17" i="13"/>
  <c r="A18" i="13"/>
  <c r="A19" i="13"/>
  <c r="A20" i="13"/>
  <c r="A9" i="12"/>
  <c r="A10" i="12"/>
  <c r="A11" i="12"/>
  <c r="A12" i="12"/>
  <c r="A13" i="12"/>
  <c r="A14" i="12"/>
  <c r="A15" i="12"/>
  <c r="A16" i="12"/>
  <c r="A17" i="12"/>
  <c r="A18" i="12"/>
  <c r="A19" i="12"/>
  <c r="A20" i="12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8" i="5"/>
  <c r="R12" i="9" l="1"/>
  <c r="F12" i="10" s="1"/>
  <c r="F11" i="10"/>
  <c r="E10" i="10"/>
  <c r="M6" i="8"/>
  <c r="N6" i="8" s="1"/>
  <c r="T11" i="9" s="1"/>
  <c r="O11" i="9"/>
  <c r="E11" i="10" s="1"/>
  <c r="F10" i="10"/>
  <c r="M4" i="8"/>
  <c r="O4" i="8" s="1"/>
  <c r="U9" i="9" s="1"/>
  <c r="G9" i="10" s="1"/>
  <c r="O12" i="9"/>
  <c r="E12" i="10" s="1"/>
  <c r="N4" i="8"/>
  <c r="T9" i="9" s="1"/>
  <c r="N7" i="8"/>
  <c r="T12" i="9" s="1"/>
  <c r="O9" i="9"/>
  <c r="E9" i="10" s="1"/>
  <c r="T10" i="9"/>
  <c r="M3" i="8"/>
  <c r="O6" i="8" l="1"/>
  <c r="U11" i="9" s="1"/>
  <c r="G11" i="10" s="1"/>
  <c r="N3" i="8"/>
  <c r="O3" i="8" s="1"/>
  <c r="U10" i="9"/>
  <c r="G10" i="10" s="1"/>
  <c r="B9" i="5" l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O61" i="3"/>
  <c r="E61" i="5" s="1"/>
  <c r="O77" i="3"/>
  <c r="E77" i="5" s="1"/>
  <c r="E93" i="5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R9" i="3"/>
  <c r="R11" i="3"/>
  <c r="R13" i="3"/>
  <c r="R14" i="3"/>
  <c r="R16" i="3"/>
  <c r="F16" i="5" s="1"/>
  <c r="R17" i="3"/>
  <c r="R20" i="3"/>
  <c r="F20" i="5" s="1"/>
  <c r="R21" i="3"/>
  <c r="R22" i="3"/>
  <c r="R23" i="3"/>
  <c r="R24" i="3"/>
  <c r="F24" i="5" s="1"/>
  <c r="R25" i="3"/>
  <c r="R26" i="3"/>
  <c r="R28" i="3"/>
  <c r="F28" i="5" s="1"/>
  <c r="R29" i="3"/>
  <c r="R30" i="3"/>
  <c r="R32" i="3"/>
  <c r="F32" i="5" s="1"/>
  <c r="R34" i="3"/>
  <c r="R36" i="3"/>
  <c r="R37" i="3"/>
  <c r="R38" i="3"/>
  <c r="R42" i="3"/>
  <c r="R43" i="3"/>
  <c r="R44" i="3"/>
  <c r="R45" i="3"/>
  <c r="R46" i="3"/>
  <c r="R48" i="3"/>
  <c r="R49" i="3"/>
  <c r="R50" i="3"/>
  <c r="R53" i="3"/>
  <c r="R54" i="3"/>
  <c r="R56" i="3"/>
  <c r="R57" i="3"/>
  <c r="R58" i="3"/>
  <c r="R59" i="3"/>
  <c r="F59" i="5" s="1"/>
  <c r="R60" i="3"/>
  <c r="R61" i="3"/>
  <c r="R62" i="3"/>
  <c r="R63" i="3"/>
  <c r="F63" i="5" s="1"/>
  <c r="R64" i="3"/>
  <c r="R66" i="3"/>
  <c r="R69" i="3"/>
  <c r="R70" i="3"/>
  <c r="R71" i="3"/>
  <c r="R72" i="3"/>
  <c r="F72" i="5" s="1"/>
  <c r="R74" i="3"/>
  <c r="R76" i="3"/>
  <c r="F76" i="5" s="1"/>
  <c r="R80" i="3"/>
  <c r="F80" i="5" s="1"/>
  <c r="R81" i="3"/>
  <c r="R82" i="3"/>
  <c r="R84" i="3"/>
  <c r="F84" i="5" s="1"/>
  <c r="R85" i="3"/>
  <c r="R86" i="3"/>
  <c r="R87" i="3"/>
  <c r="R89" i="3"/>
  <c r="O10" i="3"/>
  <c r="E10" i="5" s="1"/>
  <c r="O11" i="3"/>
  <c r="E11" i="5" s="1"/>
  <c r="O12" i="3"/>
  <c r="E12" i="5" s="1"/>
  <c r="O14" i="3"/>
  <c r="E14" i="5" s="1"/>
  <c r="O18" i="3"/>
  <c r="E18" i="5" s="1"/>
  <c r="O22" i="3"/>
  <c r="E22" i="5" s="1"/>
  <c r="O23" i="3"/>
  <c r="E23" i="5" s="1"/>
  <c r="O33" i="3"/>
  <c r="E33" i="5" s="1"/>
  <c r="O45" i="3"/>
  <c r="E45" i="5" s="1"/>
  <c r="O47" i="3"/>
  <c r="E47" i="5" s="1"/>
  <c r="O52" i="3"/>
  <c r="E52" i="5" s="1"/>
  <c r="O55" i="3"/>
  <c r="E55" i="5" s="1"/>
  <c r="O65" i="3"/>
  <c r="E65" i="5" s="1"/>
  <c r="O68" i="3"/>
  <c r="E68" i="5" s="1"/>
  <c r="O71" i="3"/>
  <c r="E71" i="5" s="1"/>
  <c r="O73" i="3"/>
  <c r="E73" i="5" s="1"/>
  <c r="O75" i="3"/>
  <c r="E75" i="5" s="1"/>
  <c r="O78" i="3"/>
  <c r="E78" i="5" s="1"/>
  <c r="O87" i="3"/>
  <c r="E87" i="5" s="1"/>
  <c r="O88" i="3"/>
  <c r="E88" i="5" s="1"/>
  <c r="O89" i="3"/>
  <c r="E89" i="5" s="1"/>
  <c r="E92" i="5"/>
  <c r="E94" i="5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F94" i="5" l="1"/>
  <c r="F64" i="5"/>
  <c r="F60" i="5"/>
  <c r="F56" i="5"/>
  <c r="F44" i="5"/>
  <c r="F48" i="5"/>
  <c r="F43" i="5"/>
  <c r="F36" i="5"/>
  <c r="F45" i="5"/>
  <c r="F22" i="5"/>
  <c r="F14" i="5"/>
  <c r="F11" i="5"/>
  <c r="O62" i="3"/>
  <c r="E62" i="5" s="1"/>
  <c r="O50" i="3"/>
  <c r="E50" i="5" s="1"/>
  <c r="O34" i="3"/>
  <c r="E34" i="5" s="1"/>
  <c r="T77" i="3"/>
  <c r="O41" i="3"/>
  <c r="E41" i="5" s="1"/>
  <c r="O37" i="3"/>
  <c r="E37" i="5" s="1"/>
  <c r="T29" i="3"/>
  <c r="O29" i="3"/>
  <c r="E29" i="5" s="1"/>
  <c r="O25" i="3"/>
  <c r="E25" i="5" s="1"/>
  <c r="T17" i="3"/>
  <c r="U17" i="3"/>
  <c r="G17" i="5" s="1"/>
  <c r="O17" i="3"/>
  <c r="E17" i="5" s="1"/>
  <c r="O9" i="3"/>
  <c r="E9" i="5" s="1"/>
  <c r="F91" i="5"/>
  <c r="R83" i="3"/>
  <c r="F83" i="5" s="1"/>
  <c r="G83" i="5"/>
  <c r="R67" i="3"/>
  <c r="F67" i="5" s="1"/>
  <c r="R35" i="3"/>
  <c r="F35" i="5" s="1"/>
  <c r="R19" i="3"/>
  <c r="F19" i="5" s="1"/>
  <c r="R15" i="3"/>
  <c r="F15" i="5" s="1"/>
  <c r="T49" i="3"/>
  <c r="O57" i="3"/>
  <c r="E57" i="5" s="1"/>
  <c r="T86" i="3"/>
  <c r="O86" i="3"/>
  <c r="E86" i="5" s="1"/>
  <c r="O66" i="3"/>
  <c r="E66" i="5" s="1"/>
  <c r="T54" i="3"/>
  <c r="O54" i="3"/>
  <c r="E54" i="5" s="1"/>
  <c r="G54" i="5"/>
  <c r="O38" i="3"/>
  <c r="E38" i="5" s="1"/>
  <c r="O26" i="3"/>
  <c r="E26" i="5" s="1"/>
  <c r="G81" i="5"/>
  <c r="T69" i="3"/>
  <c r="G69" i="5"/>
  <c r="G49" i="5"/>
  <c r="O21" i="3"/>
  <c r="E21" i="5" s="1"/>
  <c r="T13" i="3"/>
  <c r="O13" i="3"/>
  <c r="E13" i="5" s="1"/>
  <c r="R79" i="3"/>
  <c r="F79" i="5" s="1"/>
  <c r="T75" i="3"/>
  <c r="R75" i="3"/>
  <c r="F75" i="5" s="1"/>
  <c r="R55" i="3"/>
  <c r="F55" i="5" s="1"/>
  <c r="R51" i="3"/>
  <c r="F51" i="5" s="1"/>
  <c r="T47" i="3"/>
  <c r="R47" i="3"/>
  <c r="R39" i="3"/>
  <c r="F39" i="5" s="1"/>
  <c r="R31" i="3"/>
  <c r="F31" i="5" s="1"/>
  <c r="R27" i="3"/>
  <c r="F27" i="5" s="1"/>
  <c r="U38" i="3"/>
  <c r="G38" i="5" s="1"/>
  <c r="O85" i="3"/>
  <c r="E85" i="5" s="1"/>
  <c r="O69" i="3"/>
  <c r="E69" i="5" s="1"/>
  <c r="O53" i="3"/>
  <c r="E53" i="5" s="1"/>
  <c r="T90" i="3"/>
  <c r="O90" i="3"/>
  <c r="E90" i="5" s="1"/>
  <c r="T82" i="3"/>
  <c r="O82" i="3"/>
  <c r="E82" i="5" s="1"/>
  <c r="G82" i="5"/>
  <c r="O74" i="3"/>
  <c r="E74" i="5" s="1"/>
  <c r="T70" i="3"/>
  <c r="O70" i="3"/>
  <c r="E70" i="5" s="1"/>
  <c r="O58" i="3"/>
  <c r="E58" i="5" s="1"/>
  <c r="G58" i="5"/>
  <c r="O46" i="3"/>
  <c r="E46" i="5" s="1"/>
  <c r="T42" i="3"/>
  <c r="O42" i="3"/>
  <c r="E42" i="5" s="1"/>
  <c r="O30" i="3"/>
  <c r="E30" i="5" s="1"/>
  <c r="G91" i="5"/>
  <c r="E91" i="5"/>
  <c r="T83" i="3"/>
  <c r="O83" i="3"/>
  <c r="E83" i="5" s="1"/>
  <c r="T79" i="3"/>
  <c r="O79" i="3"/>
  <c r="E79" i="5" s="1"/>
  <c r="T67" i="3"/>
  <c r="O67" i="3"/>
  <c r="E67" i="5" s="1"/>
  <c r="G67" i="5"/>
  <c r="T63" i="3"/>
  <c r="O63" i="3"/>
  <c r="E63" i="5" s="1"/>
  <c r="G59" i="5"/>
  <c r="G43" i="5"/>
  <c r="T37" i="3"/>
  <c r="G79" i="5"/>
  <c r="O81" i="3"/>
  <c r="E81" i="5" s="1"/>
  <c r="O49" i="3"/>
  <c r="E49" i="5" s="1"/>
  <c r="T76" i="3"/>
  <c r="T72" i="3"/>
  <c r="T32" i="3"/>
  <c r="T28" i="3"/>
  <c r="T24" i="3"/>
  <c r="R90" i="3"/>
  <c r="F90" i="5" s="1"/>
  <c r="F86" i="5"/>
  <c r="F82" i="5"/>
  <c r="G78" i="5"/>
  <c r="R78" i="3"/>
  <c r="F78" i="5" s="1"/>
  <c r="F74" i="5"/>
  <c r="F70" i="5"/>
  <c r="F66" i="5"/>
  <c r="F62" i="5"/>
  <c r="F58" i="5"/>
  <c r="F54" i="5"/>
  <c r="F50" i="5"/>
  <c r="F46" i="5"/>
  <c r="F42" i="5"/>
  <c r="F38" i="5"/>
  <c r="F34" i="5"/>
  <c r="F30" i="5"/>
  <c r="F26" i="5"/>
  <c r="T18" i="3"/>
  <c r="R18" i="3"/>
  <c r="F18" i="5" s="1"/>
  <c r="R10" i="3"/>
  <c r="F10" i="5" s="1"/>
  <c r="F92" i="5"/>
  <c r="G93" i="5"/>
  <c r="T85" i="3"/>
  <c r="T81" i="3"/>
  <c r="T74" i="3"/>
  <c r="G62" i="5"/>
  <c r="T58" i="3"/>
  <c r="T53" i="3"/>
  <c r="T48" i="3"/>
  <c r="G42" i="5"/>
  <c r="T21" i="3"/>
  <c r="U16" i="3"/>
  <c r="G16" i="5" s="1"/>
  <c r="U9" i="3"/>
  <c r="G9" i="5" s="1"/>
  <c r="G76" i="5"/>
  <c r="U28" i="3"/>
  <c r="G28" i="5" s="1"/>
  <c r="U24" i="3"/>
  <c r="G24" i="5" s="1"/>
  <c r="U11" i="3"/>
  <c r="G11" i="5" s="1"/>
  <c r="O84" i="3"/>
  <c r="E84" i="5" s="1"/>
  <c r="O80" i="3"/>
  <c r="E80" i="5" s="1"/>
  <c r="O76" i="3"/>
  <c r="E76" i="5" s="1"/>
  <c r="O72" i="3"/>
  <c r="E72" i="5" s="1"/>
  <c r="O64" i="3"/>
  <c r="E64" i="5" s="1"/>
  <c r="O60" i="3"/>
  <c r="E60" i="5" s="1"/>
  <c r="O56" i="3"/>
  <c r="E56" i="5" s="1"/>
  <c r="O48" i="3"/>
  <c r="E48" i="5" s="1"/>
  <c r="O44" i="3"/>
  <c r="E44" i="5" s="1"/>
  <c r="O40" i="3"/>
  <c r="E40" i="5" s="1"/>
  <c r="O36" i="3"/>
  <c r="E36" i="5" s="1"/>
  <c r="O32" i="3"/>
  <c r="E32" i="5" s="1"/>
  <c r="O28" i="3"/>
  <c r="E28" i="5" s="1"/>
  <c r="O24" i="3"/>
  <c r="E24" i="5" s="1"/>
  <c r="O20" i="3"/>
  <c r="E20" i="5" s="1"/>
  <c r="O16" i="3"/>
  <c r="E16" i="5" s="1"/>
  <c r="T59" i="3"/>
  <c r="T51" i="3"/>
  <c r="T43" i="3"/>
  <c r="T39" i="3"/>
  <c r="T35" i="3"/>
  <c r="T31" i="3"/>
  <c r="T27" i="3"/>
  <c r="T19" i="3"/>
  <c r="T15" i="3"/>
  <c r="T11" i="3"/>
  <c r="F93" i="5"/>
  <c r="F89" i="5"/>
  <c r="F85" i="5"/>
  <c r="F81" i="5"/>
  <c r="R77" i="3"/>
  <c r="F77" i="5" s="1"/>
  <c r="R73" i="3"/>
  <c r="F73" i="5" s="1"/>
  <c r="F69" i="5"/>
  <c r="R65" i="3"/>
  <c r="F65" i="5" s="1"/>
  <c r="F61" i="5"/>
  <c r="F57" i="5"/>
  <c r="F53" i="5"/>
  <c r="F49" i="5"/>
  <c r="T41" i="3"/>
  <c r="R41" i="3"/>
  <c r="F41" i="5" s="1"/>
  <c r="F37" i="5"/>
  <c r="R33" i="3"/>
  <c r="F33" i="5" s="1"/>
  <c r="F29" i="5"/>
  <c r="F25" i="5"/>
  <c r="F21" i="5"/>
  <c r="F17" i="5"/>
  <c r="F13" i="5"/>
  <c r="F9" i="5"/>
  <c r="F87" i="5"/>
  <c r="F71" i="5"/>
  <c r="F47" i="5"/>
  <c r="F23" i="5"/>
  <c r="T84" i="3"/>
  <c r="T80" i="3"/>
  <c r="G66" i="5"/>
  <c r="G61" i="5"/>
  <c r="T57" i="3"/>
  <c r="T46" i="3"/>
  <c r="U27" i="3"/>
  <c r="G27" i="5" s="1"/>
  <c r="O59" i="3"/>
  <c r="E59" i="5" s="1"/>
  <c r="O51" i="3"/>
  <c r="E51" i="5" s="1"/>
  <c r="O43" i="3"/>
  <c r="E43" i="5" s="1"/>
  <c r="O39" i="3"/>
  <c r="E39" i="5" s="1"/>
  <c r="O35" i="3"/>
  <c r="E35" i="5" s="1"/>
  <c r="O31" i="3"/>
  <c r="E31" i="5" s="1"/>
  <c r="O27" i="3"/>
  <c r="E27" i="5" s="1"/>
  <c r="O19" i="3"/>
  <c r="E19" i="5" s="1"/>
  <c r="O15" i="3"/>
  <c r="E15" i="5" s="1"/>
  <c r="R88" i="3"/>
  <c r="F88" i="5" s="1"/>
  <c r="R68" i="3"/>
  <c r="F68" i="5" s="1"/>
  <c r="T52" i="3"/>
  <c r="R52" i="3"/>
  <c r="F52" i="5" s="1"/>
  <c r="T40" i="3"/>
  <c r="R40" i="3"/>
  <c r="F40" i="5" s="1"/>
  <c r="T12" i="3"/>
  <c r="R12" i="3"/>
  <c r="F12" i="5" s="1"/>
  <c r="G89" i="5"/>
  <c r="G70" i="5"/>
  <c r="G64" i="5"/>
  <c r="G60" i="5"/>
  <c r="G56" i="5"/>
  <c r="T50" i="3"/>
  <c r="G44" i="5"/>
  <c r="T38" i="3"/>
  <c r="U34" i="3"/>
  <c r="G34" i="5" s="1"/>
  <c r="U29" i="3"/>
  <c r="G29" i="5" s="1"/>
  <c r="T25" i="3"/>
  <c r="U13" i="3"/>
  <c r="G13" i="5" s="1"/>
  <c r="G84" i="5"/>
  <c r="G80" i="5"/>
  <c r="G72" i="5"/>
  <c r="G51" i="5"/>
  <c r="U39" i="3"/>
  <c r="G39" i="5" s="1"/>
  <c r="U35" i="3"/>
  <c r="G35" i="5" s="1"/>
  <c r="U15" i="3"/>
  <c r="G15" i="5" s="1"/>
  <c r="T87" i="3"/>
  <c r="T23" i="3"/>
  <c r="T33" i="3"/>
  <c r="T78" i="3"/>
  <c r="T73" i="3"/>
  <c r="T68" i="3"/>
  <c r="T65" i="3"/>
  <c r="T55" i="3"/>
  <c r="T88" i="3"/>
  <c r="T10" i="3"/>
  <c r="U10" i="3"/>
  <c r="G10" i="5" s="1"/>
  <c r="A9" i="10"/>
  <c r="A10" i="10"/>
  <c r="A11" i="10"/>
  <c r="A12" i="10"/>
  <c r="A8" i="10"/>
  <c r="U8" i="9"/>
  <c r="G8" i="10" s="1"/>
  <c r="T8" i="9"/>
  <c r="S8" i="9"/>
  <c r="R8" i="9"/>
  <c r="O8" i="9"/>
  <c r="E8" i="10" s="1"/>
  <c r="C9" i="13"/>
  <c r="C10" i="13"/>
  <c r="C11" i="13"/>
  <c r="C12" i="13"/>
  <c r="C13" i="13"/>
  <c r="C14" i="13"/>
  <c r="C15" i="13"/>
  <c r="C16" i="13"/>
  <c r="C17" i="13"/>
  <c r="C18" i="13"/>
  <c r="C19" i="13"/>
  <c r="C20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C8" i="13"/>
  <c r="B8" i="13"/>
  <c r="A8" i="13"/>
  <c r="B9" i="12"/>
  <c r="B10" i="12"/>
  <c r="B11" i="12"/>
  <c r="B8" i="12"/>
  <c r="A8" i="12"/>
  <c r="L13" i="11"/>
  <c r="S18" i="12" s="1"/>
  <c r="I13" i="11"/>
  <c r="F13" i="11"/>
  <c r="L12" i="11"/>
  <c r="S17" i="12" s="1"/>
  <c r="I12" i="11"/>
  <c r="R17" i="12" s="1"/>
  <c r="F12" i="11"/>
  <c r="L11" i="11"/>
  <c r="S16" i="12" s="1"/>
  <c r="I11" i="11"/>
  <c r="F11" i="11"/>
  <c r="L10" i="11"/>
  <c r="S15" i="12" s="1"/>
  <c r="I10" i="11"/>
  <c r="R15" i="12" s="1"/>
  <c r="F10" i="11"/>
  <c r="L9" i="11"/>
  <c r="S14" i="12" s="1"/>
  <c r="I9" i="11"/>
  <c r="F9" i="11"/>
  <c r="L8" i="11"/>
  <c r="S13" i="12" s="1"/>
  <c r="I8" i="11"/>
  <c r="R13" i="12" s="1"/>
  <c r="F8" i="11"/>
  <c r="L7" i="11"/>
  <c r="S12" i="12" s="1"/>
  <c r="I7" i="11"/>
  <c r="F7" i="11"/>
  <c r="L6" i="11"/>
  <c r="S11" i="12" s="1"/>
  <c r="I6" i="11"/>
  <c r="R11" i="12" s="1"/>
  <c r="F6" i="11"/>
  <c r="L5" i="11"/>
  <c r="S10" i="12" s="1"/>
  <c r="I5" i="11"/>
  <c r="F5" i="11"/>
  <c r="L4" i="11"/>
  <c r="S9" i="12" s="1"/>
  <c r="I4" i="11"/>
  <c r="R9" i="12" s="1"/>
  <c r="F4" i="11"/>
  <c r="L3" i="11"/>
  <c r="S8" i="12" s="1"/>
  <c r="I3" i="11"/>
  <c r="M3" i="11" s="1"/>
  <c r="F3" i="11"/>
  <c r="U32" i="3" l="1"/>
  <c r="G32" i="5" s="1"/>
  <c r="U31" i="3"/>
  <c r="G31" i="5" s="1"/>
  <c r="T20" i="3"/>
  <c r="U20" i="3"/>
  <c r="G20" i="5" s="1"/>
  <c r="T36" i="3"/>
  <c r="U36" i="3"/>
  <c r="G36" i="5" s="1"/>
  <c r="O8" i="12"/>
  <c r="D8" i="13" s="1"/>
  <c r="N3" i="11"/>
  <c r="T16" i="3"/>
  <c r="O11" i="12"/>
  <c r="D11" i="13" s="1"/>
  <c r="N10" i="11"/>
  <c r="T15" i="12" s="1"/>
  <c r="O15" i="12"/>
  <c r="D15" i="13" s="1"/>
  <c r="M11" i="11"/>
  <c r="R16" i="12"/>
  <c r="E16" i="13" s="1"/>
  <c r="D19" i="13"/>
  <c r="F20" i="13"/>
  <c r="E20" i="13"/>
  <c r="G41" i="5"/>
  <c r="G87" i="5"/>
  <c r="T56" i="3"/>
  <c r="G63" i="5"/>
  <c r="T30" i="3"/>
  <c r="G46" i="5"/>
  <c r="G74" i="5"/>
  <c r="T61" i="3"/>
  <c r="T26" i="3"/>
  <c r="T66" i="3"/>
  <c r="U19" i="3"/>
  <c r="G19" i="5" s="1"/>
  <c r="T9" i="3"/>
  <c r="G85" i="5"/>
  <c r="T62" i="3"/>
  <c r="O12" i="12"/>
  <c r="D12" i="13" s="1"/>
  <c r="G48" i="5"/>
  <c r="T60" i="3"/>
  <c r="G50" i="5"/>
  <c r="U21" i="3"/>
  <c r="G21" i="5" s="1"/>
  <c r="G53" i="5"/>
  <c r="T89" i="3"/>
  <c r="G86" i="5"/>
  <c r="U25" i="3"/>
  <c r="G25" i="5" s="1"/>
  <c r="U37" i="3"/>
  <c r="G37" i="5" s="1"/>
  <c r="G57" i="5"/>
  <c r="N11" i="11"/>
  <c r="T16" i="12" s="1"/>
  <c r="O16" i="12"/>
  <c r="D16" i="13" s="1"/>
  <c r="O11" i="11"/>
  <c r="F16" i="13" s="1"/>
  <c r="D20" i="13"/>
  <c r="T34" i="3"/>
  <c r="M7" i="11"/>
  <c r="O7" i="11" s="1"/>
  <c r="F12" i="13" s="1"/>
  <c r="R12" i="12"/>
  <c r="O10" i="12"/>
  <c r="D10" i="13" s="1"/>
  <c r="O5" i="11"/>
  <c r="F10" i="13" s="1"/>
  <c r="N9" i="11"/>
  <c r="T14" i="12" s="1"/>
  <c r="O14" i="12"/>
  <c r="D14" i="13" s="1"/>
  <c r="O18" i="12"/>
  <c r="D18" i="13" s="1"/>
  <c r="O4" i="11"/>
  <c r="O9" i="12"/>
  <c r="D9" i="13" s="1"/>
  <c r="M5" i="11"/>
  <c r="N5" i="11" s="1"/>
  <c r="T10" i="12" s="1"/>
  <c r="R10" i="12"/>
  <c r="O13" i="12"/>
  <c r="D13" i="13" s="1"/>
  <c r="M9" i="11"/>
  <c r="O9" i="11" s="1"/>
  <c r="F14" i="13" s="1"/>
  <c r="R14" i="12"/>
  <c r="E14" i="13" s="1"/>
  <c r="O17" i="12"/>
  <c r="D17" i="13" s="1"/>
  <c r="M13" i="11"/>
  <c r="R18" i="12"/>
  <c r="E18" i="13" s="1"/>
  <c r="T44" i="3"/>
  <c r="T64" i="3"/>
  <c r="U23" i="3"/>
  <c r="G23" i="5" s="1"/>
  <c r="T71" i="3"/>
  <c r="T45" i="3"/>
  <c r="T22" i="3"/>
  <c r="T14" i="3"/>
  <c r="U33" i="3"/>
  <c r="G33" i="5" s="1"/>
  <c r="G68" i="5"/>
  <c r="G92" i="5"/>
  <c r="G90" i="5"/>
  <c r="G77" i="5"/>
  <c r="G75" i="5"/>
  <c r="G73" i="5"/>
  <c r="G65" i="5"/>
  <c r="G55" i="5"/>
  <c r="G52" i="5"/>
  <c r="G47" i="5"/>
  <c r="G88" i="5"/>
  <c r="G40" i="5"/>
  <c r="U18" i="3"/>
  <c r="G18" i="5" s="1"/>
  <c r="U12" i="3"/>
  <c r="G12" i="5" s="1"/>
  <c r="F8" i="10"/>
  <c r="E9" i="13"/>
  <c r="E11" i="13"/>
  <c r="E13" i="13"/>
  <c r="E15" i="13"/>
  <c r="E17" i="13"/>
  <c r="E19" i="13"/>
  <c r="R8" i="12"/>
  <c r="E8" i="13" s="1"/>
  <c r="E12" i="13"/>
  <c r="E10" i="13"/>
  <c r="M4" i="11"/>
  <c r="N4" i="11" s="1"/>
  <c r="T9" i="12" s="1"/>
  <c r="M6" i="11"/>
  <c r="N6" i="11" s="1"/>
  <c r="T11" i="12" s="1"/>
  <c r="M8" i="11"/>
  <c r="M10" i="11"/>
  <c r="O10" i="11" s="1"/>
  <c r="M12" i="11"/>
  <c r="T8" i="12"/>
  <c r="U26" i="3" l="1"/>
  <c r="G26" i="5" s="1"/>
  <c r="G71" i="5"/>
  <c r="N13" i="11"/>
  <c r="T18" i="12" s="1"/>
  <c r="O6" i="11"/>
  <c r="F11" i="13" s="1"/>
  <c r="U30" i="3"/>
  <c r="G30" i="5" s="1"/>
  <c r="N7" i="11"/>
  <c r="T12" i="12" s="1"/>
  <c r="F9" i="13"/>
  <c r="O12" i="11"/>
  <c r="F17" i="13" s="1"/>
  <c r="O8" i="11"/>
  <c r="F13" i="13" s="1"/>
  <c r="N8" i="11"/>
  <c r="T13" i="12" s="1"/>
  <c r="F15" i="13"/>
  <c r="N12" i="11"/>
  <c r="T17" i="12" s="1"/>
  <c r="G94" i="5"/>
  <c r="U22" i="3"/>
  <c r="G22" i="5" s="1"/>
  <c r="G45" i="5"/>
  <c r="U14" i="3"/>
  <c r="G14" i="5" s="1"/>
  <c r="F19" i="13"/>
  <c r="O3" i="11"/>
  <c r="F8" i="13" s="1"/>
  <c r="A8" i="5"/>
  <c r="B8" i="5"/>
  <c r="B8" i="3"/>
  <c r="A8" i="3"/>
  <c r="O13" i="11" l="1"/>
  <c r="F18" i="13" s="1"/>
  <c r="S8" i="3"/>
  <c r="R8" i="3"/>
  <c r="O8" i="3" l="1"/>
  <c r="E8" i="5" s="1"/>
  <c r="F8" i="5" l="1"/>
  <c r="C18" i="7" s="1"/>
  <c r="T8" i="3"/>
  <c r="O3" i="1"/>
  <c r="F18" i="7" l="1"/>
  <c r="G18" i="7" s="1"/>
  <c r="L18" i="7"/>
  <c r="M18" i="7" s="1"/>
  <c r="J18" i="7"/>
  <c r="K18" i="7" s="1"/>
  <c r="H18" i="7"/>
  <c r="I18" i="7" s="1"/>
  <c r="D18" i="7"/>
  <c r="E18" i="7" s="1"/>
  <c r="C18" i="15"/>
  <c r="C18" i="14"/>
  <c r="J18" i="15"/>
  <c r="F18" i="15"/>
  <c r="J18" i="14"/>
  <c r="F18" i="14"/>
  <c r="L18" i="15"/>
  <c r="H18" i="15"/>
  <c r="D18" i="15"/>
  <c r="L18" i="14"/>
  <c r="H18" i="14"/>
  <c r="D18" i="14"/>
  <c r="U8" i="3"/>
  <c r="M18" i="15" l="1"/>
  <c r="K18" i="15"/>
  <c r="M18" i="14"/>
  <c r="G18" i="14"/>
  <c r="I18" i="15"/>
  <c r="G18" i="15"/>
  <c r="N18" i="15"/>
  <c r="O18" i="15" s="1"/>
  <c r="I18" i="14"/>
  <c r="K18" i="14"/>
  <c r="P18" i="15"/>
  <c r="E18" i="15"/>
  <c r="P18" i="14"/>
  <c r="E18" i="14"/>
  <c r="N18" i="14"/>
  <c r="O18" i="14" s="1"/>
  <c r="G8" i="5"/>
  <c r="P18" i="7"/>
  <c r="R18" i="7" s="1"/>
  <c r="S18" i="7" s="1"/>
  <c r="N18" i="7"/>
  <c r="O18" i="7" s="1"/>
  <c r="Q18" i="7" l="1"/>
  <c r="R18" i="14"/>
  <c r="S18" i="14" s="1"/>
  <c r="R18" i="15"/>
  <c r="S18" i="15" s="1"/>
  <c r="Q18" i="15" l="1"/>
  <c r="Q18" i="14"/>
</calcChain>
</file>

<file path=xl/sharedStrings.xml><?xml version="1.0" encoding="utf-8"?>
<sst xmlns="http://schemas.openxmlformats.org/spreadsheetml/2006/main" count="674" uniqueCount="399">
  <si>
    <t xml:space="preserve">r.b. </t>
  </si>
  <si>
    <t>Br. ind.</t>
  </si>
  <si>
    <t>Prezime i ime</t>
  </si>
  <si>
    <t>ZI</t>
  </si>
  <si>
    <t>PZI</t>
  </si>
  <si>
    <t>UKUPNO</t>
  </si>
  <si>
    <t>Ocjena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</si>
  <si>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</si>
  <si>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</si>
  <si>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</si>
  <si>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</si>
  <si>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</si>
  <si>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</si>
  <si>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</si>
  <si>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</si>
  <si>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</si>
  <si>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</si>
  <si>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</si>
  <si>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</si>
  <si>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</si>
  <si>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</si>
  <si>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</si>
  <si>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</si>
  <si>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</si>
  <si>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</si>
  <si>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PREZIME I IME STUDENTA</t>
  </si>
  <si>
    <t>OSVOJENI BROJ POENA</t>
  </si>
  <si>
    <t>ZAKLJUČNA OCJENA</t>
  </si>
  <si>
    <t>U TOKU SEMESTRA</t>
  </si>
  <si>
    <t>NA ZAVRŠNOM ISPITU</t>
  </si>
  <si>
    <t>UNIVERZITET  CRNE  GORE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</si>
  <si>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</si>
  <si>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</si>
  <si>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</si>
  <si>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</si>
  <si>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</si>
  <si>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</si>
  <si>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</si>
  <si>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</si>
  <si>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</si>
  <si>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</si>
  <si>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</si>
  <si>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</si>
  <si>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</si>
  <si>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</si>
  <si>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</si>
  <si>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Rukovodilac studijskog programa:</t>
  </si>
  <si>
    <t>Prodekan za nastavu</t>
  </si>
  <si>
    <t>ZIZ</t>
  </si>
  <si>
    <t>ZIT</t>
  </si>
  <si>
    <t>PZIZ</t>
  </si>
  <si>
    <t>PZIT</t>
  </si>
  <si>
    <t>ZID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</si>
  <si>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</si>
  <si>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</si>
  <si>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</si>
  <si>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</si>
  <si>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</si>
  <si>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</si>
  <si>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</si>
  <si>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</si>
  <si>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</si>
  <si>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</si>
  <si>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</si>
  <si>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</si>
  <si>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</si>
  <si>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</si>
  <si>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</si>
  <si>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</si>
  <si>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</si>
  <si>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</si>
  <si>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</si>
  <si>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</si>
  <si>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</si>
  <si>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</si>
  <si>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</si>
  <si>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</si>
  <si>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</si>
  <si>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</si>
  <si>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</si>
  <si>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</si>
  <si>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</si>
  <si>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</si>
  <si>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</si>
  <si>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</si>
  <si>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</si>
  <si>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</si>
  <si>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</si>
  <si>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</si>
  <si>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</si>
  <si>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</si>
  <si>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</si>
  <si>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</si>
  <si>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</si>
  <si>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</si>
  <si>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</si>
  <si>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</si>
  <si>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</si>
  <si>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</si>
  <si>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</si>
  <si>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</si>
  <si>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</si>
  <si>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</si>
  <si>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K</t>
  </si>
  <si>
    <t>PK</t>
  </si>
  <si>
    <t>KD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</si>
  <si>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</si>
  <si>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</si>
  <si>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</si>
  <si>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</si>
  <si>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</si>
  <si>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</si>
  <si>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</si>
  <si>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</si>
  <si>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</si>
  <si>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</si>
  <si>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</si>
  <si>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</si>
  <si>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</si>
  <si>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</si>
  <si>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</si>
  <si>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</si>
  <si>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</si>
  <si>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po završetku zimskog semestra akademske 2018/19. godine</t>
  </si>
  <si>
    <t>PRIRODNO-MATEMATIČKI FAKULTET PODGORICA</t>
  </si>
  <si>
    <t>Studijski program:  Računarske nauke</t>
  </si>
  <si>
    <t>Semestar: I (prvi), akademska 20018/19 godina</t>
  </si>
  <si>
    <t>Analitička geometrija</t>
  </si>
  <si>
    <t>Podgorica, ___. Januar 20018. god.</t>
  </si>
  <si>
    <r>
      <rPr>
        <b/>
        <i/>
        <sz val="12"/>
        <color indexed="8"/>
        <rFont val="Arial"/>
        <family val="2"/>
        <charset val="238"/>
      </rPr>
      <t>OBRAZAC ZA ZAKLJUČNE OCJENE</t>
    </r>
    <r>
      <rPr>
        <b/>
        <i/>
        <sz val="14"/>
        <color indexed="8"/>
        <rFont val="Arial"/>
        <family val="2"/>
      </rPr>
      <t xml:space="preserve">, </t>
    </r>
    <r>
      <rPr>
        <b/>
        <i/>
        <sz val="12"/>
        <color indexed="8"/>
        <rFont val="Arial"/>
        <family val="2"/>
        <charset val="238"/>
      </rPr>
      <t>studijske 2018/19., zimski semestar</t>
    </r>
  </si>
  <si>
    <r>
      <t xml:space="preserve">STUDIJE: </t>
    </r>
    <r>
      <rPr>
        <b/>
        <sz val="11"/>
        <color indexed="8"/>
        <rFont val="Arial"/>
        <family val="2"/>
        <charset val="238"/>
      </rPr>
      <t>OSNOVNE</t>
    </r>
  </si>
  <si>
    <r>
      <t xml:space="preserve">NASTAVNIK: </t>
    </r>
    <r>
      <rPr>
        <b/>
        <sz val="11"/>
        <rFont val="Arial"/>
        <family val="2"/>
        <charset val="238"/>
      </rPr>
      <t>Prof. dr Biljana Zeković</t>
    </r>
  </si>
  <si>
    <t xml:space="preserve">OBRAZAC za evidenciju osvojenih poena na predmetu i predlog ocjene, studijske 2018/19.     zimski semestar </t>
  </si>
  <si>
    <r>
      <rPr>
        <sz val="10"/>
        <rFont val="Arial"/>
        <family val="2"/>
        <charset val="238"/>
      </rPr>
      <t>NASTAVNIK:</t>
    </r>
    <r>
      <rPr>
        <sz val="8"/>
        <rFont val="Arial"/>
        <family val="2"/>
      </rPr>
      <t xml:space="preserve"> </t>
    </r>
    <r>
      <rPr>
        <b/>
        <sz val="11"/>
        <rFont val="Arial"/>
        <family val="2"/>
        <charset val="238"/>
      </rPr>
      <t>Biljana Zeković</t>
    </r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</si>
  <si>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</si>
  <si>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</si>
  <si>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</si>
  <si>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</si>
  <si>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</si>
  <si>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</si>
  <si>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</si>
  <si>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</si>
  <si>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</si>
  <si>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</si>
  <si>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</si>
  <si>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</si>
  <si>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</si>
  <si>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</si>
  <si>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</si>
  <si>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</si>
  <si>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</si>
  <si>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</si>
  <si>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</si>
  <si>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</si>
  <si>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r>
      <t xml:space="preserve">BROJ ECTS KREDITA: </t>
    </r>
    <r>
      <rPr>
        <b/>
        <sz val="12"/>
        <color indexed="8"/>
        <rFont val="Arial"/>
        <family val="2"/>
        <charset val="238"/>
      </rPr>
      <t>2</t>
    </r>
  </si>
  <si>
    <r>
      <t xml:space="preserve">Broj ECTS kredita
</t>
    </r>
    <r>
      <rPr>
        <b/>
        <sz val="12"/>
        <rFont val="Arial"/>
        <family val="2"/>
        <charset val="238"/>
      </rPr>
      <t>7</t>
    </r>
  </si>
  <si>
    <t>METALURŠKO-TEHNOLOŠKI FAKULTET</t>
  </si>
  <si>
    <r>
      <rPr>
        <sz val="10"/>
        <rFont val="Arial"/>
        <family val="2"/>
        <charset val="238"/>
      </rPr>
      <t>STUDIJSKI PROGRAM</t>
    </r>
    <r>
      <rPr>
        <sz val="11"/>
        <rFont val="Arial"/>
        <family val="2"/>
        <charset val="238"/>
      </rPr>
      <t xml:space="preserve">: </t>
    </r>
    <r>
      <rPr>
        <b/>
        <sz val="10"/>
        <rFont val="Arial"/>
        <family val="2"/>
        <charset val="238"/>
      </rPr>
      <t>HEMIJSKA TEHNOLOGIJA</t>
    </r>
  </si>
  <si>
    <t>Đurković Nikola</t>
  </si>
  <si>
    <r>
      <t xml:space="preserve">STUDIJSKI PROGRAM: </t>
    </r>
    <r>
      <rPr>
        <b/>
        <sz val="11"/>
        <rFont val="Arial"/>
        <family val="2"/>
        <charset val="238"/>
      </rPr>
      <t>HEMIJSKA TEHNOLOGIJA</t>
    </r>
  </si>
  <si>
    <r>
      <rPr>
        <sz val="10"/>
        <rFont val="Arial"/>
        <family val="2"/>
        <charset val="238"/>
      </rPr>
      <t xml:space="preserve">    STUDIJSKI PROGRAM: </t>
    </r>
    <r>
      <rPr>
        <b/>
        <sz val="10"/>
        <rFont val="Arial"/>
        <family val="2"/>
        <charset val="238"/>
      </rPr>
      <t>METALURGIJA</t>
    </r>
  </si>
  <si>
    <r>
      <rPr>
        <sz val="10"/>
        <rFont val="Arial"/>
        <family val="2"/>
        <charset val="238"/>
      </rPr>
      <t xml:space="preserve">  STUDIJE</t>
    </r>
    <r>
      <rPr>
        <b/>
        <sz val="10"/>
        <rFont val="Arial"/>
        <family val="2"/>
        <charset val="238"/>
      </rPr>
      <t>: OSNOVNE</t>
    </r>
  </si>
  <si>
    <r>
      <rPr>
        <sz val="10"/>
        <rFont val="Arial"/>
        <family val="2"/>
        <charset val="238"/>
      </rPr>
      <t xml:space="preserve">  STUDIJSKI PROGRAM: </t>
    </r>
    <r>
      <rPr>
        <b/>
        <sz val="11"/>
        <rFont val="Arial"/>
        <family val="2"/>
        <charset val="238"/>
      </rPr>
      <t>HEMIJSKA TEHNOLOGIJA</t>
    </r>
  </si>
  <si>
    <r>
      <rPr>
        <sz val="10"/>
        <rFont val="Arial"/>
        <family val="2"/>
        <charset val="238"/>
      </rPr>
      <t xml:space="preserve">   STUDIJE</t>
    </r>
    <r>
      <rPr>
        <b/>
        <sz val="10"/>
        <rFont val="Arial"/>
        <family val="2"/>
        <charset val="238"/>
      </rPr>
      <t>: OSNOVNE</t>
    </r>
  </si>
  <si>
    <r>
      <rPr>
        <sz val="10"/>
        <rFont val="Arial"/>
        <family val="2"/>
        <charset val="238"/>
      </rPr>
      <t xml:space="preserve">  STUDIJSKI PROGRAM: </t>
    </r>
    <r>
      <rPr>
        <b/>
        <sz val="10"/>
        <rFont val="Arial"/>
        <family val="2"/>
        <charset val="238"/>
      </rPr>
      <t>METALURGIJA I MATERIJALI</t>
    </r>
  </si>
  <si>
    <r>
      <rPr>
        <sz val="10"/>
        <rFont val="Arial"/>
        <family val="2"/>
        <charset val="238"/>
      </rPr>
      <t xml:space="preserve"> STUDIJE</t>
    </r>
    <r>
      <rPr>
        <b/>
        <sz val="10"/>
        <rFont val="Arial"/>
        <family val="2"/>
        <charset val="238"/>
      </rPr>
      <t>: OSNOVNE</t>
    </r>
  </si>
  <si>
    <r>
      <t>BROJ ECTS KREDITA:</t>
    </r>
    <r>
      <rPr>
        <b/>
        <sz val="12"/>
        <color indexed="8"/>
        <rFont val="Arial"/>
        <family val="2"/>
        <charset val="238"/>
      </rPr>
      <t>7</t>
    </r>
  </si>
  <si>
    <r>
      <t xml:space="preserve">STUDIJSKI PROGRAM: </t>
    </r>
    <r>
      <rPr>
        <b/>
        <sz val="11"/>
        <rFont val="Arial"/>
        <family val="2"/>
        <charset val="238"/>
      </rPr>
      <t>METALURGIJA</t>
    </r>
  </si>
  <si>
    <t>prisust.</t>
  </si>
  <si>
    <t>prisus.</t>
  </si>
  <si>
    <t>pris.</t>
  </si>
  <si>
    <r>
      <rPr>
        <b/>
        <sz val="8"/>
        <rFont val="Arial"/>
        <family val="2"/>
      </rPr>
      <t>Berilaža Marko</t>
    </r>
  </si>
  <si>
    <r>
      <rPr>
        <b/>
        <sz val="8"/>
        <rFont val="Arial"/>
        <family val="2"/>
      </rPr>
      <t>9 / 14</t>
    </r>
  </si>
  <si>
    <t>88.</t>
  </si>
  <si>
    <t xml:space="preserve">90. </t>
  </si>
  <si>
    <r>
      <t xml:space="preserve">PREDMET: </t>
    </r>
    <r>
      <rPr>
        <b/>
        <sz val="11"/>
        <rFont val="Arial"/>
        <family val="2"/>
        <charset val="238"/>
      </rPr>
      <t>MATEMATIKA II</t>
    </r>
  </si>
  <si>
    <t>Broj ECTS kredita
5</t>
  </si>
  <si>
    <t>SARADNIK: mr Jelena Dakić</t>
  </si>
  <si>
    <r>
      <t>PREDMET: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1"/>
        <color indexed="8"/>
        <rFont val="Arial"/>
        <family val="2"/>
        <charset val="238"/>
      </rPr>
      <t>MATEMATIKA II</t>
    </r>
  </si>
  <si>
    <t>BROJ ECTS KREDITA: 5</t>
  </si>
  <si>
    <r>
      <rPr>
        <b/>
        <sz val="8"/>
        <rFont val="Arial"/>
        <family val="2"/>
      </rPr>
      <t>12 / 16</t>
    </r>
  </si>
  <si>
    <r>
      <rPr>
        <b/>
        <sz val="8"/>
        <rFont val="Arial"/>
        <family val="2"/>
      </rPr>
      <t>Božović Nedeljko</t>
    </r>
  </si>
  <si>
    <r>
      <rPr>
        <b/>
        <sz val="8"/>
        <rFont val="Arial"/>
        <family val="2"/>
      </rPr>
      <t>33 / 15</t>
    </r>
  </si>
  <si>
    <r>
      <rPr>
        <b/>
        <sz val="8"/>
        <rFont val="Arial"/>
        <family val="2"/>
      </rPr>
      <t>Vujović Milica</t>
    </r>
  </si>
  <si>
    <r>
      <rPr>
        <b/>
        <sz val="8"/>
        <rFont val="Arial"/>
        <family val="2"/>
      </rPr>
      <t>Kojović Boško</t>
    </r>
  </si>
  <si>
    <r>
      <rPr>
        <b/>
        <sz val="8"/>
        <rFont val="Arial"/>
        <family val="2"/>
      </rPr>
      <t>8 / 11</t>
    </r>
  </si>
  <si>
    <r>
      <rPr>
        <b/>
        <sz val="8"/>
        <rFont val="Arial"/>
        <family val="2"/>
      </rPr>
      <t>Radosavović Časlav</t>
    </r>
  </si>
  <si>
    <r>
      <rPr>
        <b/>
        <sz val="8"/>
        <rFont val="Arial"/>
        <family val="2"/>
      </rPr>
      <t>3 / 08</t>
    </r>
  </si>
  <si>
    <r>
      <rPr>
        <b/>
        <sz val="8"/>
        <rFont val="Arial"/>
        <family val="2"/>
      </rPr>
      <t>Doderović Dalibor</t>
    </r>
  </si>
  <si>
    <r>
      <rPr>
        <b/>
        <sz val="8"/>
        <rFont val="Arial"/>
        <family val="2"/>
      </rPr>
      <t>16 / 05</t>
    </r>
  </si>
  <si>
    <r>
      <rPr>
        <b/>
        <sz val="8"/>
        <rFont val="Arial"/>
        <family val="2"/>
      </rPr>
      <t>Popović Miroslav</t>
    </r>
  </si>
  <si>
    <t xml:space="preserve">6. </t>
  </si>
  <si>
    <t xml:space="preserve">OBRAZAC za evidenciju osvojenih poena na predmetu i predlog ocjene, studijske 2018/19.     ljetnji semestar </t>
  </si>
  <si>
    <r>
      <rPr>
        <b/>
        <i/>
        <sz val="12"/>
        <color indexed="8"/>
        <rFont val="Arial"/>
        <family val="2"/>
        <charset val="238"/>
      </rPr>
      <t>OBRAZAC ZA ZAKLJUČNE OCJENE</t>
    </r>
    <r>
      <rPr>
        <b/>
        <i/>
        <sz val="14"/>
        <color indexed="8"/>
        <rFont val="Arial"/>
        <family val="2"/>
      </rPr>
      <t xml:space="preserve">, </t>
    </r>
    <r>
      <rPr>
        <b/>
        <i/>
        <sz val="12"/>
        <color indexed="8"/>
        <rFont val="Arial"/>
        <family val="2"/>
        <charset val="238"/>
      </rPr>
      <t>studijske 2018/19., ljetnji semestar</t>
    </r>
  </si>
  <si>
    <r>
      <t>PREDMET:</t>
    </r>
    <r>
      <rPr>
        <b/>
        <sz val="12"/>
        <color indexed="8"/>
        <rFont val="Arial"/>
        <family val="2"/>
        <charset val="238"/>
      </rPr>
      <t xml:space="preserve"> MATEMATIKA II</t>
    </r>
  </si>
  <si>
    <r>
      <t>PREDMET:</t>
    </r>
    <r>
      <rPr>
        <b/>
        <sz val="11"/>
        <color indexed="8"/>
        <rFont val="Arial"/>
        <family val="2"/>
      </rPr>
      <t xml:space="preserve"> MATEMATIKA II</t>
    </r>
  </si>
  <si>
    <t>13 / 19</t>
  </si>
  <si>
    <t>14 / 19</t>
  </si>
  <si>
    <t>15 / 19</t>
  </si>
  <si>
    <t>16 / 19</t>
  </si>
  <si>
    <t>17 / 19</t>
  </si>
  <si>
    <t>19 / 19</t>
  </si>
  <si>
    <t>20 / 19</t>
  </si>
  <si>
    <t>21 / 19</t>
  </si>
  <si>
    <t>22 / 19</t>
  </si>
  <si>
    <t>24 / 19</t>
  </si>
  <si>
    <t>25 / 19</t>
  </si>
  <si>
    <t>26 / 19</t>
  </si>
  <si>
    <t>28 / 19</t>
  </si>
  <si>
    <t>29 / 19</t>
  </si>
  <si>
    <t>1/19</t>
  </si>
  <si>
    <t>2/19</t>
  </si>
  <si>
    <t>3/19</t>
  </si>
  <si>
    <t>4/19</t>
  </si>
  <si>
    <t>5/19</t>
  </si>
  <si>
    <t>6/19</t>
  </si>
  <si>
    <t>7/19</t>
  </si>
  <si>
    <t>8/19</t>
  </si>
  <si>
    <t>9/19</t>
  </si>
  <si>
    <t>10/19</t>
  </si>
  <si>
    <t>11/19</t>
  </si>
  <si>
    <t>12/19</t>
  </si>
  <si>
    <t>Marković Danilo</t>
  </si>
  <si>
    <t>Jukić Aldina</t>
  </si>
  <si>
    <t>Perović Sara</t>
  </si>
  <si>
    <t>Ćorović Stevan</t>
  </si>
  <si>
    <t>Jovović Andrea</t>
  </si>
  <si>
    <t>Milović Miloš</t>
  </si>
  <si>
    <t>Žurić Aleksandra</t>
  </si>
  <si>
    <t>Vukotić Jelena</t>
  </si>
  <si>
    <t>Manojlović Milica</t>
  </si>
  <si>
    <t>Kovačević Slađana</t>
  </si>
  <si>
    <t xml:space="preserve">Bakrač Milena </t>
  </si>
  <si>
    <t>Đođić Milica</t>
  </si>
  <si>
    <t>Blagojević Sanja</t>
  </si>
  <si>
    <t>Matijašević Žarko</t>
  </si>
  <si>
    <t>Uskoković Andjela</t>
  </si>
  <si>
    <t>Dacić Eldin</t>
  </si>
  <si>
    <t>18 / 19</t>
  </si>
  <si>
    <t>Petrović Valentina</t>
  </si>
  <si>
    <t>Kankaraš Dragana</t>
  </si>
  <si>
    <t>Milović Andjela</t>
  </si>
  <si>
    <t>Jovović Nina</t>
  </si>
  <si>
    <t>Mrvaljeljević Nikolina</t>
  </si>
  <si>
    <t>Vuković Goran</t>
  </si>
  <si>
    <t>Bahtijari Ergina</t>
  </si>
  <si>
    <t>Medar Vasilija</t>
  </si>
  <si>
    <t>27 / 19</t>
  </si>
  <si>
    <t>Damjanović Kristina</t>
  </si>
  <si>
    <t>Radonjić Anja</t>
  </si>
  <si>
    <t>Knežević Jovana</t>
  </si>
  <si>
    <t>30/ 19</t>
  </si>
  <si>
    <t>Terzić Ilija</t>
  </si>
  <si>
    <t xml:space="preserve">31/19 </t>
  </si>
  <si>
    <t>32/19</t>
  </si>
  <si>
    <t>33/19</t>
  </si>
  <si>
    <t>34/19</t>
  </si>
  <si>
    <t>35/19</t>
  </si>
  <si>
    <t>36/19</t>
  </si>
  <si>
    <t>Manojlović Nikolina</t>
  </si>
  <si>
    <t>Lukovac Sara</t>
  </si>
  <si>
    <t>Šegrt Maša</t>
  </si>
  <si>
    <t>Blečić Milica</t>
  </si>
  <si>
    <t>Mirković Janja</t>
  </si>
  <si>
    <t>1/18</t>
  </si>
  <si>
    <t>Ilinčić Nataša</t>
  </si>
  <si>
    <t>2/18</t>
  </si>
  <si>
    <t>5/18</t>
  </si>
  <si>
    <t>6/18</t>
  </si>
  <si>
    <t>7/18</t>
  </si>
  <si>
    <t>9/18</t>
  </si>
  <si>
    <t>10/18</t>
  </si>
  <si>
    <t>11/18</t>
  </si>
  <si>
    <t>13/18</t>
  </si>
  <si>
    <t>14/18</t>
  </si>
  <si>
    <t>17/18</t>
  </si>
  <si>
    <t>23/18</t>
  </si>
  <si>
    <t>26/18</t>
  </si>
  <si>
    <t>9/17</t>
  </si>
  <si>
    <t>12/17</t>
  </si>
  <si>
    <t>Drašković Milica</t>
  </si>
  <si>
    <t>Đilas Ilija</t>
  </si>
  <si>
    <t>Čurović Jela</t>
  </si>
  <si>
    <t>Đukić Ivana</t>
  </si>
  <si>
    <t>Filipović Nađa</t>
  </si>
  <si>
    <t>Delić Ksenija</t>
  </si>
  <si>
    <t>Mišović Nikolina</t>
  </si>
  <si>
    <t>Vukčević Isidora</t>
  </si>
  <si>
    <t>Petković Ksenija</t>
  </si>
  <si>
    <t>Palibrk Kristina</t>
  </si>
  <si>
    <t>Kenjić Srđan</t>
  </si>
  <si>
    <t>Lalatović Kristina</t>
  </si>
  <si>
    <t>14/17</t>
  </si>
  <si>
    <t>22 / 17</t>
  </si>
  <si>
    <t>26/17</t>
  </si>
  <si>
    <t>29/17</t>
  </si>
  <si>
    <t>32/17</t>
  </si>
  <si>
    <t>33/17</t>
  </si>
  <si>
    <t>1/16</t>
  </si>
  <si>
    <t>2/16</t>
  </si>
  <si>
    <t>18/16</t>
  </si>
  <si>
    <t>20/16</t>
  </si>
  <si>
    <t>22/16</t>
  </si>
  <si>
    <t>31/16</t>
  </si>
  <si>
    <t>35/16</t>
  </si>
  <si>
    <t>38/16</t>
  </si>
  <si>
    <t>40/16</t>
  </si>
  <si>
    <t>11/15</t>
  </si>
  <si>
    <t>Ralević Milena</t>
  </si>
  <si>
    <t>Bikan Milica</t>
  </si>
  <si>
    <t>Markuš Jasna</t>
  </si>
  <si>
    <t>Vučinić Ksenija</t>
  </si>
  <si>
    <t>Zorić Marija</t>
  </si>
  <si>
    <t>Vojinović Bojana</t>
  </si>
  <si>
    <t>Franca Ernest</t>
  </si>
  <si>
    <t>Kašćelan Ivana</t>
  </si>
  <si>
    <t>Nelević Sanja</t>
  </si>
  <si>
    <t>Ramujkić Nina</t>
  </si>
  <si>
    <t>Despotović Nikolina</t>
  </si>
  <si>
    <t>Knežević Jovan</t>
  </si>
  <si>
    <t>Vojinović Marija</t>
  </si>
  <si>
    <t>Mitrović Iva</t>
  </si>
  <si>
    <t>Nikčević Gorica</t>
  </si>
  <si>
    <t>Caković Željka</t>
  </si>
  <si>
    <t>Krunić Vlatka</t>
  </si>
  <si>
    <t>Ćinćur Maja</t>
  </si>
  <si>
    <t>19 / 15</t>
  </si>
  <si>
    <t>Mudreša Anja</t>
  </si>
  <si>
    <t>22/15</t>
  </si>
  <si>
    <t>24/15</t>
  </si>
  <si>
    <t>29/15</t>
  </si>
  <si>
    <t>30/15</t>
  </si>
  <si>
    <t>13/14</t>
  </si>
  <si>
    <t>21/14</t>
  </si>
  <si>
    <t>25/14</t>
  </si>
  <si>
    <t>3/13</t>
  </si>
  <si>
    <t>15/13</t>
  </si>
  <si>
    <t>17/13</t>
  </si>
  <si>
    <t>27/13</t>
  </si>
  <si>
    <t>15/12</t>
  </si>
  <si>
    <t>19/12</t>
  </si>
  <si>
    <t>24/12</t>
  </si>
  <si>
    <t>38/10</t>
  </si>
  <si>
    <t>7/09</t>
  </si>
  <si>
    <t>Ćupić Ana</t>
  </si>
  <si>
    <t>Nikčević Đurđina</t>
  </si>
  <si>
    <t>Nikčević Isidora</t>
  </si>
  <si>
    <t>Biga Teodora</t>
  </si>
  <si>
    <t xml:space="preserve">Minić Radana </t>
  </si>
  <si>
    <t>Jojić Dajana</t>
  </si>
  <si>
    <t>Čolović Nataša</t>
  </si>
  <si>
    <t>Popović Marijana</t>
  </si>
  <si>
    <t>Savović Marko</t>
  </si>
  <si>
    <t>Miličković Nikolina</t>
  </si>
  <si>
    <t>Milićević Martina</t>
  </si>
  <si>
    <t>Dašić Suzana</t>
  </si>
  <si>
    <t>Radović Stefan</t>
  </si>
  <si>
    <t>Janković Marija</t>
  </si>
  <si>
    <t>Perazić Ajka</t>
  </si>
  <si>
    <t>Ševčenko Nikola</t>
  </si>
  <si>
    <t>13/19</t>
  </si>
  <si>
    <t>14/19</t>
  </si>
  <si>
    <t>15/19</t>
  </si>
  <si>
    <t>16/19</t>
  </si>
  <si>
    <t>17/19</t>
  </si>
  <si>
    <t>18/19</t>
  </si>
  <si>
    <t>19/19</t>
  </si>
  <si>
    <t>20/19</t>
  </si>
  <si>
    <t>21/19</t>
  </si>
  <si>
    <t>22/19</t>
  </si>
  <si>
    <t>23/19</t>
  </si>
  <si>
    <t>24/19</t>
  </si>
  <si>
    <t>Milošević Ana</t>
  </si>
  <si>
    <t xml:space="preserve">Saičić Vuk </t>
  </si>
  <si>
    <t>Jovićević Nina</t>
  </si>
  <si>
    <t>Ivanović Anđela</t>
  </si>
  <si>
    <t xml:space="preserve">Nedić Boško </t>
  </si>
  <si>
    <t>Krivokapić Andrea</t>
  </si>
  <si>
    <t>Kurdadze Leone</t>
  </si>
  <si>
    <t>Marković Nataša</t>
  </si>
  <si>
    <t>Bojanić Jelena</t>
  </si>
  <si>
    <t>Đuranović Jovana</t>
  </si>
  <si>
    <t>Pudar Vladana</t>
  </si>
  <si>
    <t>Bakić Mirela</t>
  </si>
  <si>
    <t>Joksimović Nikita</t>
  </si>
  <si>
    <t>Jelušić Sanja</t>
  </si>
  <si>
    <t>Defrančeski Oton</t>
  </si>
  <si>
    <t>Vukčević Andrija</t>
  </si>
  <si>
    <t>Mikhailov Iliarion</t>
  </si>
  <si>
    <t>Franeta Dragana</t>
  </si>
  <si>
    <t>Stanojević Darko</t>
  </si>
  <si>
    <t>Bulajić Miloš</t>
  </si>
  <si>
    <t>Kraljević Sara</t>
  </si>
  <si>
    <t>Bulatović Nikola</t>
  </si>
  <si>
    <t>Quartulli Giovanni</t>
  </si>
  <si>
    <t>33/15</t>
  </si>
  <si>
    <t>Vujović Milica</t>
  </si>
  <si>
    <t>8/11</t>
  </si>
  <si>
    <t>Radosavović Časlav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</si>
</sst>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9" x14ac:knownFonts="1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name val="Arial"/>
      <family val="2"/>
    </font>
    <font>
      <sz val="10"/>
      <name val="Times New Roman CE"/>
      <family val="1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4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8"/>
      <name val="Arial"/>
    </font>
    <font>
      <sz val="10"/>
      <color rgb="FF000000"/>
      <name val="Times New Roman"/>
      <charset val="204"/>
    </font>
    <font>
      <b/>
      <sz val="8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/>
      <right style="double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 style="double">
        <color indexed="59"/>
      </left>
      <right style="double">
        <color indexed="59"/>
      </right>
      <top style="thin">
        <color indexed="59"/>
      </top>
      <bottom style="thin">
        <color indexed="59"/>
      </bottom>
      <diagonal/>
    </border>
    <border>
      <left style="double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double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/>
      <top style="thin">
        <color rgb="FFADADAD"/>
      </top>
      <bottom style="thin">
        <color rgb="FF090909"/>
      </bottom>
      <diagonal/>
    </border>
    <border>
      <left/>
      <right/>
      <top style="thin">
        <color rgb="FF090909"/>
      </top>
      <bottom style="thin">
        <color rgb="FF090909"/>
      </bottom>
      <diagonal/>
    </border>
    <border>
      <left style="thin">
        <color rgb="FF090909"/>
      </left>
      <right style="thin">
        <color rgb="FF090909"/>
      </right>
      <top style="thin">
        <color rgb="FF090909"/>
      </top>
      <bottom style="thin">
        <color rgb="FF090909"/>
      </bottom>
      <diagonal/>
    </border>
    <border>
      <left style="thin">
        <color rgb="FF090909"/>
      </left>
      <right style="thin">
        <color rgb="FF090909"/>
      </right>
      <top style="thin">
        <color rgb="FFADADAD"/>
      </top>
      <bottom style="thin">
        <color rgb="FF090909"/>
      </bottom>
      <diagonal/>
    </border>
    <border>
      <left/>
      <right/>
      <top style="thin">
        <color rgb="FF090909"/>
      </top>
      <bottom/>
      <diagonal/>
    </border>
    <border>
      <left style="thin">
        <color rgb="FF090909"/>
      </left>
      <right style="thin">
        <color rgb="FF090909"/>
      </right>
      <top style="thin">
        <color rgb="FF09090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5" fillId="0" borderId="0"/>
    <xf numFmtId="0" fontId="36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57" fillId="0" borderId="0"/>
  </cellStyleXfs>
  <cellXfs count="214">
    <xf numFmtId="0" fontId="0" fillId="0" borderId="0" xfId="0"/>
    <xf numFmtId="0" fontId="0" fillId="0" borderId="0" xfId="0" applyProtection="1">
      <protection locked="0"/>
    </xf>
    <xf numFmtId="0" fontId="20" fillId="0" borderId="0" xfId="0" applyFont="1"/>
    <xf numFmtId="0" fontId="15" fillId="0" borderId="0" xfId="39" applyFont="1" applyBorder="1"/>
    <xf numFmtId="0" fontId="15" fillId="0" borderId="0" xfId="39" applyFont="1" applyBorder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0" fontId="21" fillId="0" borderId="10" xfId="0" applyFont="1" applyBorder="1" applyProtection="1">
      <protection hidden="1"/>
    </xf>
    <xf numFmtId="0" fontId="21" fillId="0" borderId="1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8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5" fillId="0" borderId="0" xfId="38"/>
    <xf numFmtId="0" fontId="15" fillId="0" borderId="0" xfId="38" applyAlignment="1">
      <alignment horizontal="left" vertical="center"/>
    </xf>
    <xf numFmtId="0" fontId="15" fillId="0" borderId="0" xfId="38" applyAlignment="1">
      <alignment horizontal="center" vertical="center"/>
    </xf>
    <xf numFmtId="0" fontId="30" fillId="0" borderId="13" xfId="38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center"/>
    </xf>
    <xf numFmtId="0" fontId="21" fillId="0" borderId="14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21" fillId="0" borderId="15" xfId="0" applyFont="1" applyBorder="1" applyAlignment="1">
      <alignment wrapText="1"/>
    </xf>
    <xf numFmtId="0" fontId="21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wrapText="1"/>
    </xf>
    <xf numFmtId="0" fontId="0" fillId="0" borderId="0" xfId="0" applyFill="1" applyBorder="1" applyProtection="1">
      <protection locked="0"/>
    </xf>
    <xf numFmtId="0" fontId="0" fillId="0" borderId="0" xfId="0" applyProtection="1">
      <protection hidden="1"/>
    </xf>
    <xf numFmtId="0" fontId="0" fillId="0" borderId="19" xfId="0" applyNumberFormat="1" applyFont="1" applyBorder="1"/>
    <xf numFmtId="0" fontId="36" fillId="0" borderId="16" xfId="0" applyFont="1" applyBorder="1" applyProtection="1">
      <protection hidden="1"/>
    </xf>
    <xf numFmtId="0" fontId="41" fillId="0" borderId="19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0" fillId="0" borderId="11" xfId="38" applyFont="1" applyBorder="1" applyAlignment="1">
      <alignment horizontal="center" vertical="center" wrapText="1"/>
    </xf>
    <xf numFmtId="0" fontId="41" fillId="0" borderId="10" xfId="0" applyFont="1" applyFill="1" applyBorder="1"/>
    <xf numFmtId="0" fontId="22" fillId="0" borderId="19" xfId="38" applyNumberFormat="1" applyFont="1" applyBorder="1" applyAlignment="1">
      <alignment horizontal="center"/>
    </xf>
    <xf numFmtId="0" fontId="22" fillId="0" borderId="19" xfId="0" applyNumberFormat="1" applyFont="1" applyFill="1" applyBorder="1" applyAlignment="1">
      <alignment horizontal="center"/>
    </xf>
    <xf numFmtId="0" fontId="42" fillId="0" borderId="0" xfId="39" applyFont="1" applyBorder="1" applyProtection="1">
      <protection hidden="1"/>
    </xf>
    <xf numFmtId="0" fontId="37" fillId="0" borderId="16" xfId="0" applyFont="1" applyBorder="1" applyAlignment="1" applyProtection="1">
      <alignment horizontal="center"/>
      <protection hidden="1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/>
    <xf numFmtId="0" fontId="0" fillId="0" borderId="0" xfId="0" applyFill="1" applyBorder="1" applyAlignment="1">
      <alignment horizontal="center"/>
    </xf>
    <xf numFmtId="0" fontId="0" fillId="0" borderId="16" xfId="0" applyBorder="1"/>
    <xf numFmtId="0" fontId="30" fillId="0" borderId="11" xfId="38" applyFont="1" applyBorder="1" applyAlignment="1">
      <alignment horizontal="center" vertical="center" wrapText="1"/>
    </xf>
    <xf numFmtId="0" fontId="0" fillId="0" borderId="24" xfId="0" applyBorder="1" applyAlignment="1"/>
    <xf numFmtId="0" fontId="49" fillId="0" borderId="10" xfId="0" applyFont="1" applyBorder="1" applyAlignment="1">
      <alignment horizontal="left"/>
    </xf>
    <xf numFmtId="0" fontId="0" fillId="0" borderId="30" xfId="0" applyBorder="1"/>
    <xf numFmtId="0" fontId="0" fillId="0" borderId="29" xfId="0" applyNumberFormat="1" applyBorder="1" applyAlignment="1">
      <alignment horizontal="center"/>
    </xf>
    <xf numFmtId="0" fontId="0" fillId="0" borderId="29" xfId="0" applyNumberFormat="1" applyBorder="1"/>
    <xf numFmtId="0" fontId="41" fillId="0" borderId="33" xfId="0" applyNumberFormat="1" applyFont="1" applyFill="1" applyBorder="1" applyAlignment="1">
      <alignment horizontal="center"/>
    </xf>
    <xf numFmtId="0" fontId="0" fillId="0" borderId="33" xfId="0" applyNumberFormat="1" applyFont="1" applyBorder="1"/>
    <xf numFmtId="0" fontId="0" fillId="0" borderId="34" xfId="0" applyBorder="1"/>
    <xf numFmtId="0" fontId="22" fillId="0" borderId="28" xfId="0" applyFont="1" applyBorder="1" applyAlignment="1"/>
    <xf numFmtId="0" fontId="22" fillId="0" borderId="27" xfId="0" applyFont="1" applyBorder="1" applyAlignment="1"/>
    <xf numFmtId="0" fontId="22" fillId="0" borderId="35" xfId="0" applyFont="1" applyFill="1" applyBorder="1" applyAlignment="1"/>
    <xf numFmtId="49" fontId="0" fillId="0" borderId="30" xfId="0" applyNumberFormat="1" applyBorder="1"/>
    <xf numFmtId="0" fontId="22" fillId="0" borderId="10" xfId="0" applyFont="1" applyFill="1" applyBorder="1" applyAlignment="1"/>
    <xf numFmtId="164" fontId="21" fillId="0" borderId="10" xfId="0" applyNumberFormat="1" applyFont="1" applyBorder="1" applyProtection="1">
      <protection hidden="1"/>
    </xf>
    <xf numFmtId="164" fontId="22" fillId="0" borderId="18" xfId="0" applyNumberFormat="1" applyFont="1" applyBorder="1" applyAlignment="1" applyProtection="1">
      <alignment vertical="center"/>
      <protection locked="0"/>
    </xf>
    <xf numFmtId="164" fontId="21" fillId="0" borderId="17" xfId="0" applyNumberFormat="1" applyFont="1" applyBorder="1" applyProtection="1">
      <protection hidden="1"/>
    </xf>
    <xf numFmtId="164" fontId="36" fillId="0" borderId="16" xfId="0" applyNumberFormat="1" applyFont="1" applyBorder="1" applyProtection="1">
      <protection hidden="1"/>
    </xf>
    <xf numFmtId="0" fontId="1" fillId="0" borderId="32" xfId="0" applyFont="1" applyBorder="1" applyAlignment="1"/>
    <xf numFmtId="0" fontId="22" fillId="0" borderId="32" xfId="0" applyFont="1" applyBorder="1" applyAlignment="1"/>
    <xf numFmtId="0" fontId="22" fillId="0" borderId="34" xfId="0" applyFont="1" applyBorder="1" applyAlignment="1"/>
    <xf numFmtId="0" fontId="25" fillId="0" borderId="34" xfId="0" applyFont="1" applyBorder="1" applyAlignment="1">
      <alignment horizontal="center" vertical="top" wrapText="1"/>
    </xf>
    <xf numFmtId="0" fontId="38" fillId="0" borderId="34" xfId="0" applyFont="1" applyBorder="1" applyAlignment="1">
      <alignment horizontal="left" wrapText="1"/>
    </xf>
    <xf numFmtId="0" fontId="25" fillId="0" borderId="34" xfId="0" applyFont="1" applyBorder="1" applyAlignment="1">
      <alignment horizontal="left" wrapText="1"/>
    </xf>
    <xf numFmtId="0" fontId="0" fillId="0" borderId="34" xfId="0" applyBorder="1" applyAlignment="1"/>
    <xf numFmtId="0" fontId="0" fillId="0" borderId="34" xfId="0" applyFont="1" applyBorder="1" applyAlignment="1"/>
    <xf numFmtId="0" fontId="0" fillId="0" borderId="32" xfId="0" applyFont="1" applyBorder="1" applyAlignment="1"/>
    <xf numFmtId="0" fontId="31" fillId="0" borderId="32" xfId="38" applyFont="1" applyBorder="1" applyAlignment="1">
      <alignment horizontal="left" wrapText="1"/>
    </xf>
    <xf numFmtId="0" fontId="0" fillId="0" borderId="32" xfId="0" applyBorder="1" applyAlignment="1">
      <alignment horizontal="left"/>
    </xf>
    <xf numFmtId="0" fontId="31" fillId="0" borderId="35" xfId="38" applyFont="1" applyBorder="1" applyAlignment="1">
      <alignment wrapText="1"/>
    </xf>
    <xf numFmtId="0" fontId="31" fillId="0" borderId="36" xfId="38" applyFont="1" applyBorder="1" applyAlignment="1">
      <alignment wrapText="1"/>
    </xf>
    <xf numFmtId="0" fontId="31" fillId="0" borderId="32" xfId="38" applyFont="1" applyBorder="1" applyAlignment="1">
      <alignment wrapText="1"/>
    </xf>
    <xf numFmtId="164" fontId="41" fillId="0" borderId="19" xfId="0" applyNumberFormat="1" applyFont="1" applyFill="1" applyBorder="1" applyAlignment="1">
      <alignment horizontal="center"/>
    </xf>
    <xf numFmtId="164" fontId="22" fillId="0" borderId="19" xfId="38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56" fillId="0" borderId="37" xfId="0" applyFont="1" applyFill="1" applyBorder="1" applyAlignment="1">
      <alignment horizontal="left" vertical="top" wrapText="1"/>
    </xf>
    <xf numFmtId="0" fontId="56" fillId="0" borderId="38" xfId="0" applyFont="1" applyFill="1" applyBorder="1" applyAlignment="1">
      <alignment horizontal="left" vertical="top" wrapText="1"/>
    </xf>
    <xf numFmtId="0" fontId="0" fillId="0" borderId="39" xfId="0" applyFill="1" applyBorder="1" applyAlignment="1">
      <alignment horizontal="left" vertical="top" wrapText="1"/>
    </xf>
    <xf numFmtId="0" fontId="0" fillId="0" borderId="40" xfId="0" applyFill="1" applyBorder="1" applyAlignment="1">
      <alignment horizontal="left" vertical="top" wrapText="1"/>
    </xf>
    <xf numFmtId="0" fontId="56" fillId="0" borderId="41" xfId="0" applyFont="1" applyFill="1" applyBorder="1" applyAlignment="1">
      <alignment horizontal="left" vertical="top" wrapText="1"/>
    </xf>
    <xf numFmtId="0" fontId="0" fillId="0" borderId="42" xfId="0" applyFill="1" applyBorder="1" applyAlignment="1">
      <alignment horizontal="left" vertical="top" wrapText="1"/>
    </xf>
    <xf numFmtId="0" fontId="21" fillId="0" borderId="32" xfId="0" applyFont="1" applyBorder="1" applyProtection="1">
      <protection hidden="1"/>
    </xf>
    <xf numFmtId="0" fontId="36" fillId="0" borderId="31" xfId="0" applyFont="1" applyBorder="1" applyProtection="1">
      <protection hidden="1"/>
    </xf>
    <xf numFmtId="0" fontId="21" fillId="0" borderId="32" xfId="0" applyFont="1" applyFill="1" applyBorder="1" applyProtection="1">
      <protection locked="0"/>
    </xf>
    <xf numFmtId="164" fontId="21" fillId="0" borderId="32" xfId="0" applyNumberFormat="1" applyFont="1" applyBorder="1" applyProtection="1">
      <protection hidden="1"/>
    </xf>
    <xf numFmtId="164" fontId="21" fillId="0" borderId="43" xfId="0" applyNumberFormat="1" applyFont="1" applyBorder="1" applyProtection="1">
      <protection hidden="1"/>
    </xf>
    <xf numFmtId="164" fontId="36" fillId="0" borderId="31" xfId="0" applyNumberFormat="1" applyFont="1" applyBorder="1" applyProtection="1">
      <protection hidden="1"/>
    </xf>
    <xf numFmtId="164" fontId="22" fillId="0" borderId="44" xfId="0" applyNumberFormat="1" applyFont="1" applyBorder="1" applyAlignment="1" applyProtection="1">
      <alignment vertical="center"/>
      <protection locked="0"/>
    </xf>
    <xf numFmtId="0" fontId="37" fillId="0" borderId="31" xfId="0" applyFont="1" applyBorder="1" applyAlignment="1" applyProtection="1">
      <alignment horizontal="center"/>
      <protection hidden="1"/>
    </xf>
    <xf numFmtId="0" fontId="56" fillId="0" borderId="16" xfId="0" applyFon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164" fontId="21" fillId="0" borderId="16" xfId="0" applyNumberFormat="1" applyFont="1" applyBorder="1" applyProtection="1">
      <protection hidden="1"/>
    </xf>
    <xf numFmtId="164" fontId="22" fillId="0" borderId="16" xfId="0" applyNumberFormat="1" applyFont="1" applyBorder="1" applyAlignment="1" applyProtection="1">
      <alignment vertical="center"/>
      <protection locked="0"/>
    </xf>
    <xf numFmtId="0" fontId="56" fillId="0" borderId="37" xfId="45" applyFont="1" applyFill="1" applyBorder="1" applyAlignment="1">
      <alignment horizontal="left" vertical="top" wrapText="1"/>
    </xf>
    <xf numFmtId="0" fontId="56" fillId="0" borderId="38" xfId="45" applyFont="1" applyFill="1" applyBorder="1" applyAlignment="1">
      <alignment horizontal="left" vertical="top" wrapText="1"/>
    </xf>
    <xf numFmtId="0" fontId="0" fillId="0" borderId="45" xfId="0" applyBorder="1"/>
    <xf numFmtId="0" fontId="36" fillId="0" borderId="46" xfId="0" applyFont="1" applyBorder="1" applyProtection="1">
      <protection hidden="1"/>
    </xf>
    <xf numFmtId="164" fontId="36" fillId="0" borderId="46" xfId="0" applyNumberFormat="1" applyFont="1" applyBorder="1" applyProtection="1">
      <protection hidden="1"/>
    </xf>
    <xf numFmtId="0" fontId="37" fillId="0" borderId="46" xfId="0" applyFont="1" applyBorder="1" applyAlignment="1" applyProtection="1">
      <alignment horizontal="center"/>
      <protection hidden="1"/>
    </xf>
    <xf numFmtId="164" fontId="21" fillId="0" borderId="12" xfId="0" applyNumberFormat="1" applyFont="1" applyBorder="1" applyProtection="1">
      <protection hidden="1"/>
    </xf>
    <xf numFmtId="0" fontId="56" fillId="0" borderId="16" xfId="45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1" fillId="0" borderId="0" xfId="38" applyFont="1" applyAlignment="1">
      <alignment horizontal="center"/>
    </xf>
    <xf numFmtId="0" fontId="21" fillId="0" borderId="16" xfId="0" applyFont="1" applyBorder="1" applyProtection="1">
      <protection hidden="1"/>
    </xf>
    <xf numFmtId="0" fontId="21" fillId="0" borderId="16" xfId="0" applyFont="1" applyFill="1" applyBorder="1" applyProtection="1">
      <protection locked="0"/>
    </xf>
    <xf numFmtId="17" fontId="56" fillId="0" borderId="37" xfId="45" applyNumberFormat="1" applyFont="1" applyFill="1" applyBorder="1" applyAlignment="1">
      <alignment horizontal="left" vertical="top" wrapText="1"/>
    </xf>
    <xf numFmtId="0" fontId="27" fillId="0" borderId="11" xfId="0" applyFont="1" applyBorder="1" applyAlignment="1">
      <alignment horizontal="center" vertical="center" textRotation="90" wrapText="1"/>
    </xf>
    <xf numFmtId="0" fontId="24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vertical="center" textRotation="90" wrapText="1"/>
    </xf>
    <xf numFmtId="0" fontId="1" fillId="0" borderId="10" xfId="0" applyFont="1" applyBorder="1" applyAlignment="1"/>
    <xf numFmtId="0" fontId="22" fillId="0" borderId="10" xfId="0" applyFont="1" applyBorder="1" applyAlignment="1"/>
    <xf numFmtId="0" fontId="25" fillId="0" borderId="10" xfId="0" applyFont="1" applyBorder="1" applyAlignment="1">
      <alignment horizontal="center" vertical="top" wrapText="1"/>
    </xf>
    <xf numFmtId="0" fontId="23" fillId="0" borderId="17" xfId="0" applyFont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left" vertical="center"/>
    </xf>
    <xf numFmtId="0" fontId="51" fillId="0" borderId="17" xfId="0" applyFont="1" applyBorder="1" applyAlignment="1" applyProtection="1">
      <alignment horizontal="left" vertical="center"/>
      <protection locked="0"/>
    </xf>
    <xf numFmtId="0" fontId="23" fillId="0" borderId="24" xfId="0" applyFont="1" applyBorder="1" applyAlignment="1" applyProtection="1">
      <alignment horizontal="left" vertical="center"/>
      <protection locked="0"/>
    </xf>
    <xf numFmtId="0" fontId="23" fillId="0" borderId="25" xfId="0" applyFont="1" applyBorder="1" applyAlignment="1" applyProtection="1">
      <alignment horizontal="left" vertical="center"/>
      <protection locked="0"/>
    </xf>
    <xf numFmtId="0" fontId="52" fillId="0" borderId="17" xfId="0" applyFont="1" applyBorder="1" applyAlignment="1">
      <alignment horizontal="left" vertical="top" wrapText="1"/>
    </xf>
    <xf numFmtId="0" fontId="52" fillId="0" borderId="24" xfId="0" applyFont="1" applyBorder="1" applyAlignment="1">
      <alignment horizontal="left" vertical="top" wrapText="1"/>
    </xf>
    <xf numFmtId="0" fontId="50" fillId="0" borderId="24" xfId="0" applyFont="1" applyBorder="1" applyAlignment="1">
      <alignment vertical="top" wrapText="1"/>
    </xf>
    <xf numFmtId="0" fontId="50" fillId="0" borderId="25" xfId="0" applyFont="1" applyBorder="1" applyAlignment="1">
      <alignment vertical="top" wrapText="1"/>
    </xf>
    <xf numFmtId="0" fontId="1" fillId="0" borderId="24" xfId="0" applyFont="1" applyBorder="1"/>
    <xf numFmtId="0" fontId="1" fillId="0" borderId="25" xfId="0" applyFont="1" applyBorder="1"/>
    <xf numFmtId="0" fontId="38" fillId="0" borderId="10" xfId="0" applyFont="1" applyBorder="1" applyAlignment="1">
      <alignment horizontal="left" wrapText="1"/>
    </xf>
    <xf numFmtId="0" fontId="25" fillId="0" borderId="10" xfId="0" applyFont="1" applyBorder="1" applyAlignment="1">
      <alignment horizontal="left" wrapText="1"/>
    </xf>
    <xf numFmtId="0" fontId="0" fillId="0" borderId="10" xfId="0" applyBorder="1" applyAlignment="1"/>
    <xf numFmtId="0" fontId="0" fillId="0" borderId="10" xfId="0" applyFont="1" applyBorder="1" applyAlignment="1"/>
    <xf numFmtId="0" fontId="41" fillId="0" borderId="17" xfId="0" applyFont="1" applyBorder="1" applyAlignment="1">
      <alignment vertical="center"/>
    </xf>
    <xf numFmtId="0" fontId="41" fillId="0" borderId="24" xfId="0" applyFont="1" applyBorder="1" applyAlignment="1">
      <alignment vertical="center"/>
    </xf>
    <xf numFmtId="0" fontId="41" fillId="0" borderId="25" xfId="0" applyFont="1" applyBorder="1" applyAlignment="1">
      <alignment vertical="center"/>
    </xf>
    <xf numFmtId="0" fontId="48" fillId="0" borderId="17" xfId="38" applyFont="1" applyBorder="1" applyAlignment="1">
      <alignment horizontal="left" vertical="center" wrapText="1"/>
    </xf>
    <xf numFmtId="0" fontId="44" fillId="0" borderId="24" xfId="0" applyFont="1" applyBorder="1" applyAlignment="1">
      <alignment horizontal="left" vertical="center"/>
    </xf>
    <xf numFmtId="0" fontId="44" fillId="0" borderId="25" xfId="0" applyFont="1" applyBorder="1" applyAlignment="1">
      <alignment horizontal="left" vertical="center"/>
    </xf>
    <xf numFmtId="0" fontId="44" fillId="0" borderId="17" xfId="0" applyFont="1" applyBorder="1" applyAlignment="1">
      <alignment horizontal="left" wrapText="1"/>
    </xf>
    <xf numFmtId="0" fontId="49" fillId="0" borderId="24" xfId="0" applyFont="1" applyBorder="1" applyAlignment="1">
      <alignment horizontal="left" wrapText="1"/>
    </xf>
    <xf numFmtId="0" fontId="49" fillId="0" borderId="25" xfId="0" applyFont="1" applyBorder="1" applyAlignment="1">
      <alignment horizontal="left" wrapText="1"/>
    </xf>
    <xf numFmtId="0" fontId="46" fillId="0" borderId="17" xfId="38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/>
    </xf>
    <xf numFmtId="0" fontId="1" fillId="0" borderId="26" xfId="38" applyFont="1" applyBorder="1" applyAlignment="1">
      <alignment horizontal="center" vertical="center" wrapText="1"/>
    </xf>
    <xf numFmtId="0" fontId="15" fillId="0" borderId="29" xfId="38" applyBorder="1" applyAlignment="1">
      <alignment horizontal="center" vertical="center" wrapText="1"/>
    </xf>
    <xf numFmtId="0" fontId="30" fillId="0" borderId="17" xfId="38" applyFont="1" applyBorder="1" applyAlignment="1">
      <alignment horizontal="center" vertical="center" wrapText="1"/>
    </xf>
    <xf numFmtId="0" fontId="30" fillId="0" borderId="24" xfId="38" applyFont="1" applyBorder="1" applyAlignment="1">
      <alignment horizontal="center" vertical="center" wrapText="1"/>
    </xf>
    <xf numFmtId="0" fontId="31" fillId="0" borderId="10" xfId="38" applyFont="1" applyBorder="1" applyAlignment="1">
      <alignment wrapText="1"/>
    </xf>
    <xf numFmtId="0" fontId="47" fillId="0" borderId="17" xfId="38" applyFont="1" applyBorder="1" applyAlignment="1">
      <alignment vertical="center" wrapText="1"/>
    </xf>
    <xf numFmtId="0" fontId="44" fillId="0" borderId="24" xfId="0" applyFont="1" applyBorder="1" applyAlignment="1"/>
    <xf numFmtId="0" fontId="31" fillId="0" borderId="10" xfId="38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32" fillId="0" borderId="11" xfId="38" applyFont="1" applyBorder="1" applyAlignment="1">
      <alignment horizontal="center" vertical="center" wrapText="1"/>
    </xf>
    <xf numFmtId="0" fontId="32" fillId="0" borderId="26" xfId="38" applyFont="1" applyBorder="1" applyAlignment="1">
      <alignment horizontal="center" vertical="center" wrapText="1"/>
    </xf>
    <xf numFmtId="0" fontId="30" fillId="0" borderId="11" xfId="38" applyFont="1" applyBorder="1" applyAlignment="1">
      <alignment horizontal="center" vertical="center" wrapText="1"/>
    </xf>
    <xf numFmtId="0" fontId="30" fillId="0" borderId="26" xfId="38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3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1" fillId="0" borderId="2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wrapText="1"/>
    </xf>
    <xf numFmtId="0" fontId="21" fillId="0" borderId="22" xfId="0" applyFont="1" applyBorder="1" applyAlignment="1">
      <alignment horizontal="center" wrapText="1"/>
    </xf>
    <xf numFmtId="0" fontId="22" fillId="0" borderId="0" xfId="0" applyFont="1" applyBorder="1" applyAlignment="1">
      <alignment horizontal="left"/>
    </xf>
    <xf numFmtId="0" fontId="35" fillId="0" borderId="21" xfId="0" applyFont="1" applyBorder="1" applyAlignment="1">
      <alignment horizontal="center" wrapText="1"/>
    </xf>
    <xf numFmtId="0" fontId="35" fillId="0" borderId="22" xfId="0" applyFont="1" applyBorder="1" applyAlignment="1">
      <alignment horizontal="center" wrapText="1"/>
    </xf>
    <xf numFmtId="0" fontId="21" fillId="0" borderId="23" xfId="0" applyFont="1" applyBorder="1" applyAlignment="1">
      <alignment horizontal="center" wrapText="1"/>
    </xf>
    <xf numFmtId="0" fontId="1" fillId="0" borderId="25" xfId="0" applyFont="1" applyBorder="1" applyAlignment="1">
      <alignment horizontal="left" vertical="center"/>
    </xf>
    <xf numFmtId="0" fontId="51" fillId="0" borderId="10" xfId="0" applyFont="1" applyBorder="1" applyAlignment="1" applyProtection="1">
      <alignment horizontal="left" vertical="center"/>
      <protection locked="0"/>
    </xf>
    <xf numFmtId="0" fontId="30" fillId="0" borderId="32" xfId="38" applyFont="1" applyBorder="1" applyAlignment="1">
      <alignment horizontal="center" vertical="center" wrapText="1"/>
    </xf>
    <xf numFmtId="0" fontId="44" fillId="0" borderId="24" xfId="0" applyFont="1" applyBorder="1" applyAlignment="1">
      <alignment horizontal="left" vertical="center" wrapText="1"/>
    </xf>
    <xf numFmtId="0" fontId="44" fillId="0" borderId="25" xfId="0" applyFont="1" applyBorder="1" applyAlignment="1">
      <alignment horizontal="left" vertical="center" wrapText="1"/>
    </xf>
    <xf numFmtId="0" fontId="41" fillId="0" borderId="17" xfId="0" applyFont="1" applyBorder="1" applyAlignment="1"/>
    <xf numFmtId="0" fontId="41" fillId="0" borderId="24" xfId="0" applyFont="1" applyBorder="1" applyAlignment="1"/>
    <xf numFmtId="0" fontId="41" fillId="0" borderId="25" xfId="0" applyFont="1" applyBorder="1" applyAlignment="1"/>
    <xf numFmtId="0" fontId="21" fillId="0" borderId="20" xfId="38" applyFont="1" applyBorder="1" applyAlignment="1">
      <alignment wrapText="1"/>
    </xf>
    <xf numFmtId="0" fontId="54" fillId="0" borderId="10" xfId="38" applyFont="1" applyBorder="1" applyAlignment="1">
      <alignment horizontal="left" wrapText="1"/>
    </xf>
    <xf numFmtId="0" fontId="41" fillId="0" borderId="10" xfId="0" applyFont="1" applyBorder="1" applyAlignment="1">
      <alignment horizontal="left"/>
    </xf>
    <xf numFmtId="0" fontId="53" fillId="0" borderId="17" xfId="38" applyFont="1" applyBorder="1" applyAlignment="1">
      <alignment horizontal="left" wrapText="1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44" fillId="0" borderId="17" xfId="0" applyFont="1" applyBorder="1" applyAlignment="1">
      <alignment horizontal="left"/>
    </xf>
    <xf numFmtId="0" fontId="49" fillId="0" borderId="24" xfId="0" applyFont="1" applyBorder="1" applyAlignment="1">
      <alignment horizontal="left"/>
    </xf>
    <xf numFmtId="0" fontId="49" fillId="0" borderId="25" xfId="0" applyFont="1" applyBorder="1" applyAlignment="1">
      <alignment horizontal="left"/>
    </xf>
    <xf numFmtId="2" fontId="56" fillId="0" borderId="38" xfId="0" applyNumberFormat="1" applyFont="1" applyFill="1" applyBorder="1" applyAlignment="1">
      <alignment horizontal="left" vertical="top" wrapText="1"/>
    </xf>
    <xf numFmtId="49" fontId="56" fillId="0" borderId="38" xfId="0" applyNumberFormat="1" applyFont="1" applyFill="1" applyBorder="1" applyAlignment="1">
      <alignment horizontal="left" vertical="top" wrapText="1"/>
    </xf>
    <xf numFmtId="49" fontId="58" fillId="0" borderId="37" xfId="0" applyNumberFormat="1" applyFont="1" applyFill="1" applyBorder="1" applyAlignment="1">
      <alignment horizontal="left" vertical="top" wrapText="1"/>
    </xf>
    <xf numFmtId="49" fontId="58" fillId="0" borderId="38" xfId="0" applyNumberFormat="1" applyFont="1" applyFill="1" applyBorder="1" applyAlignment="1">
      <alignment horizontal="left" vertical="top" wrapText="1"/>
    </xf>
    <xf numFmtId="0" fontId="24" fillId="0" borderId="37" xfId="0" applyFont="1" applyFill="1" applyBorder="1" applyAlignment="1">
      <alignment horizontal="left" vertical="top" wrapText="1"/>
    </xf>
    <xf numFmtId="0" fontId="24" fillId="0" borderId="38" xfId="0" applyFont="1" applyFill="1" applyBorder="1" applyAlignment="1">
      <alignment horizontal="left" vertical="top" wrapText="1"/>
    </xf>
    <xf numFmtId="0" fontId="58" fillId="0" borderId="38" xfId="0" applyFont="1" applyFill="1" applyBorder="1" applyAlignment="1">
      <alignment horizontal="left" vertical="top" wrapText="1"/>
    </xf>
    <xf numFmtId="49" fontId="24" fillId="0" borderId="38" xfId="0" applyNumberFormat="1" applyFont="1" applyFill="1" applyBorder="1" applyAlignment="1">
      <alignment horizontal="left" vertical="top" wrapText="1"/>
    </xf>
    <xf numFmtId="49" fontId="0" fillId="0" borderId="0" xfId="0" applyNumberFormat="1"/>
    <xf numFmtId="49" fontId="56" fillId="0" borderId="41" xfId="0" applyNumberFormat="1" applyFont="1" applyFill="1" applyBorder="1" applyAlignment="1">
      <alignment horizontal="left" vertical="top" wrapText="1"/>
    </xf>
    <xf numFmtId="49" fontId="56" fillId="0" borderId="16" xfId="0" applyNumberFormat="1" applyFont="1" applyFill="1" applyBorder="1" applyAlignment="1">
      <alignment horizontal="left" vertical="top" wrapText="1"/>
    </xf>
    <xf numFmtId="0" fontId="58" fillId="0" borderId="0" xfId="0" applyFont="1" applyFill="1" applyBorder="1" applyAlignment="1">
      <alignment horizontal="left" vertical="top" wrapText="1"/>
    </xf>
    <xf numFmtId="49" fontId="24" fillId="0" borderId="37" xfId="0" applyNumberFormat="1" applyFont="1" applyFill="1" applyBorder="1" applyAlignment="1">
      <alignment horizontal="left" vertical="top" wrapText="1"/>
    </xf>
    <xf numFmtId="0" fontId="58" fillId="0" borderId="37" xfId="0" applyFont="1" applyFill="1" applyBorder="1" applyAlignment="1">
      <alignment horizontal="left" vertical="top" wrapText="1"/>
    </xf>
    <xf numFmtId="49" fontId="0" fillId="0" borderId="47" xfId="0" applyNumberFormat="1" applyFill="1" applyBorder="1"/>
    <xf numFmtId="0" fontId="0" fillId="0" borderId="47" xfId="0" applyFill="1" applyBorder="1"/>
    <xf numFmtId="0" fontId="25" fillId="0" borderId="32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  <xf numFmtId="0" fontId="27" fillId="0" borderId="32" xfId="0" applyFont="1" applyBorder="1" applyAlignment="1">
      <alignment vertical="center" textRotation="90" wrapText="1"/>
    </xf>
    <xf numFmtId="0" fontId="27" fillId="0" borderId="32" xfId="0" applyFont="1" applyBorder="1" applyAlignment="1">
      <alignment horizontal="center" vertical="center" textRotation="90" wrapText="1"/>
    </xf>
    <xf numFmtId="0" fontId="41" fillId="0" borderId="16" xfId="0" applyFont="1" applyFill="1" applyBorder="1"/>
    <xf numFmtId="0" fontId="41" fillId="0" borderId="16" xfId="0" applyNumberFormat="1" applyFont="1" applyFill="1" applyBorder="1" applyAlignment="1">
      <alignment horizontal="center"/>
    </xf>
    <xf numFmtId="164" fontId="41" fillId="0" borderId="16" xfId="0" applyNumberFormat="1" applyFont="1" applyFill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5"/>
    <cellStyle name="Normal_OR1-2005-2006" xfId="38"/>
    <cellStyle name="Normal_Sheet1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tabSelected="1" zoomScale="110" zoomScaleNormal="110" workbookViewId="0">
      <pane ySplit="2" topLeftCell="A3" activePane="bottomLeft" state="frozen"/>
      <selection pane="bottomLeft" activeCell="N16" sqref="N16:N85"/>
    </sheetView>
  </sheetViews>
  <sheetFormatPr defaultRowHeight="12.75" x14ac:dyDescent="0.2"/>
  <cols>
    <col min="1" max="1" width="10.42578125" customWidth="1"/>
    <col min="3" max="3" width="21.5703125" customWidth="1"/>
    <col min="4" max="4" width="5.140625" customWidth="1"/>
    <col min="5" max="5" width="5.7109375" customWidth="1"/>
    <col min="6" max="6" width="5.85546875" customWidth="1"/>
    <col min="7" max="7" width="5" customWidth="1"/>
    <col min="8" max="8" width="7.140625" customWidth="1"/>
    <col min="9" max="9" width="5.85546875" customWidth="1"/>
    <col min="10" max="10" width="5.28515625" customWidth="1"/>
    <col min="11" max="11" width="6.42578125" customWidth="1"/>
    <col min="12" max="12" width="7" customWidth="1"/>
    <col min="13" max="13" width="7.28515625" customWidth="1"/>
    <col min="14" max="14" width="10.5703125" customWidth="1"/>
    <col min="17" max="17" width="7.140625" customWidth="1"/>
  </cols>
  <sheetData>
    <row r="1" spans="1:17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7" ht="19.5" customHeight="1" x14ac:dyDescent="0.2">
      <c r="A2" s="3" t="s">
        <v>0</v>
      </c>
      <c r="B2" s="4" t="s">
        <v>1</v>
      </c>
      <c r="C2" s="37" t="s">
        <v>2</v>
      </c>
      <c r="D2" s="28" t="s">
        <v>103</v>
      </c>
      <c r="E2" s="28" t="s">
        <v>104</v>
      </c>
      <c r="F2" s="28" t="s">
        <v>105</v>
      </c>
      <c r="G2" s="27" t="s">
        <v>48</v>
      </c>
      <c r="H2" s="28" t="s">
        <v>49</v>
      </c>
      <c r="I2" s="28" t="s">
        <v>3</v>
      </c>
      <c r="J2" s="28" t="s">
        <v>50</v>
      </c>
      <c r="K2" s="28" t="s">
        <v>51</v>
      </c>
      <c r="L2" s="28" t="s">
        <v>4</v>
      </c>
      <c r="M2" s="28" t="s">
        <v>52</v>
      </c>
      <c r="N2" s="5" t="s">
        <v>5</v>
      </c>
      <c r="O2" s="5" t="s">
        <v>6</v>
      </c>
      <c r="Q2" s="28" t="s">
        <v>168</v>
      </c>
    </row>
    <row r="3" spans="1:17" ht="15.75" x14ac:dyDescent="0.25">
      <c r="A3" s="32" t="s">
        <v>54</v>
      </c>
      <c r="B3" s="191" t="s">
        <v>210</v>
      </c>
      <c r="C3" s="193" t="s">
        <v>222</v>
      </c>
      <c r="D3" s="80"/>
      <c r="E3" s="81"/>
      <c r="F3" s="30" t="str">
        <f>IF(AND(D3="",E3=""),"",IF(E3="",D3,E3))</f>
        <v/>
      </c>
      <c r="G3" s="7">
        <v>4</v>
      </c>
      <c r="H3" s="57">
        <v>0</v>
      </c>
      <c r="I3" s="57">
        <f>IF(AND(G3="",H3=""),"",SUM(G3,H3))</f>
        <v>4</v>
      </c>
      <c r="J3" s="6"/>
      <c r="K3" s="57"/>
      <c r="L3" s="59" t="str">
        <f>IF(AND(J3="",K3=""),"",SUM(J3,K3))</f>
        <v/>
      </c>
      <c r="M3" s="60">
        <f>IF(AND(I3="",L3=""),"",IF(L3="",I3,L3))</f>
        <v>4</v>
      </c>
      <c r="N3" s="58">
        <f>IF(AND(F3="",M3="",Q3=""),"",SUM(F3,M3,Q3))</f>
        <v>4</v>
      </c>
      <c r="O3" s="38" t="str">
        <f>IF(AND(F3="",M3=""),"",IF(N3&gt;89,"A",IF(N3&gt;79,"B",IF(N3&gt;69,"C",IF(N3&gt;59,"D",IF(N3&gt;49,"E","F"))))))</f>
        <v>F</v>
      </c>
    </row>
    <row r="4" spans="1:17" ht="15.75" x14ac:dyDescent="0.25">
      <c r="A4" s="32" t="s">
        <v>55</v>
      </c>
      <c r="B4" s="192" t="s">
        <v>211</v>
      </c>
      <c r="C4" s="194" t="s">
        <v>223</v>
      </c>
      <c r="D4" s="80"/>
      <c r="E4" s="81"/>
      <c r="F4" s="30" t="str">
        <f t="shared" ref="F4:F67" si="0">IF(AND(D4="",E4=""),"",IF(E4="",D4,E4))</f>
        <v/>
      </c>
      <c r="G4" s="7"/>
      <c r="H4" s="57"/>
      <c r="I4" s="57" t="str">
        <f t="shared" ref="I4:I19" si="1">IF(AND(G4="",H4=""),"",SUM(G4,H4))</f>
        <v/>
      </c>
      <c r="J4" s="6"/>
      <c r="K4" s="57"/>
      <c r="L4" s="59"/>
      <c r="M4" s="60" t="str">
        <f t="shared" ref="M4:M21" si="2">IF(AND(I4="",L4=""),"",IF(L4="",I4,L4))</f>
        <v/>
      </c>
      <c r="N4" s="58" t="str">
        <f t="shared" ref="N4:N67" si="3">IF(AND(F4="",M4="",Q4=""),"",SUM(F4,M4,Q4))</f>
        <v/>
      </c>
      <c r="O4" s="38" t="str">
        <f t="shared" ref="O4:O67" si="4">IF(AND(F4="",M4=""),"",IF(N4&gt;89,"A",IF(N4&gt;79,"B",IF(N4&gt;69,"C",IF(N4&gt;59,"D",IF(N4&gt;49,"E","F"))))))</f>
        <v/>
      </c>
    </row>
    <row r="5" spans="1:17" ht="15.75" x14ac:dyDescent="0.25">
      <c r="A5" s="32" t="s">
        <v>56</v>
      </c>
      <c r="B5" s="192" t="s">
        <v>212</v>
      </c>
      <c r="C5" s="194" t="s">
        <v>224</v>
      </c>
      <c r="D5" s="80"/>
      <c r="E5" s="81"/>
      <c r="F5" s="30" t="str">
        <f t="shared" si="0"/>
        <v/>
      </c>
      <c r="G5" s="7"/>
      <c r="H5" s="57"/>
      <c r="I5" s="57" t="str">
        <f t="shared" si="1"/>
        <v/>
      </c>
      <c r="J5" s="6"/>
      <c r="K5" s="57"/>
      <c r="L5" s="59"/>
      <c r="M5" s="60" t="str">
        <f t="shared" si="2"/>
        <v/>
      </c>
      <c r="N5" s="58" t="str">
        <f t="shared" si="3"/>
        <v/>
      </c>
      <c r="O5" s="38" t="str">
        <f t="shared" si="4"/>
        <v/>
      </c>
    </row>
    <row r="6" spans="1:17" ht="15.75" x14ac:dyDescent="0.25">
      <c r="A6" s="32" t="s">
        <v>57</v>
      </c>
      <c r="B6" s="192" t="s">
        <v>213</v>
      </c>
      <c r="C6" s="194" t="s">
        <v>225</v>
      </c>
      <c r="D6" s="80">
        <v>18.5</v>
      </c>
      <c r="E6" s="81"/>
      <c r="F6" s="30">
        <f t="shared" si="0"/>
        <v>18.5</v>
      </c>
      <c r="G6" s="7"/>
      <c r="H6" s="57"/>
      <c r="I6" s="57" t="str">
        <f t="shared" si="1"/>
        <v/>
      </c>
      <c r="J6" s="6"/>
      <c r="K6" s="57"/>
      <c r="L6" s="59"/>
      <c r="M6" s="60" t="str">
        <f t="shared" si="2"/>
        <v/>
      </c>
      <c r="N6" s="58">
        <f t="shared" si="3"/>
        <v>18.5</v>
      </c>
      <c r="O6" s="38" t="str">
        <f t="shared" si="4"/>
        <v>F</v>
      </c>
    </row>
    <row r="7" spans="1:17" ht="15.75" x14ac:dyDescent="0.25">
      <c r="A7" s="32" t="s">
        <v>58</v>
      </c>
      <c r="B7" s="192" t="s">
        <v>214</v>
      </c>
      <c r="C7" s="194" t="s">
        <v>158</v>
      </c>
      <c r="D7" s="80">
        <v>8.5</v>
      </c>
      <c r="E7" s="81"/>
      <c r="F7" s="30">
        <f t="shared" si="0"/>
        <v>8.5</v>
      </c>
      <c r="G7" s="7"/>
      <c r="H7" s="57"/>
      <c r="I7" s="57" t="str">
        <f t="shared" si="1"/>
        <v/>
      </c>
      <c r="J7" s="6"/>
      <c r="K7" s="57"/>
      <c r="L7" s="59"/>
      <c r="M7" s="60" t="str">
        <f t="shared" si="2"/>
        <v/>
      </c>
      <c r="N7" s="58">
        <f t="shared" si="3"/>
        <v>8.5</v>
      </c>
      <c r="O7" s="38" t="str">
        <f t="shared" si="4"/>
        <v>F</v>
      </c>
    </row>
    <row r="8" spans="1:17" ht="15.75" x14ac:dyDescent="0.25">
      <c r="A8" s="32" t="s">
        <v>59</v>
      </c>
      <c r="B8" s="192" t="s">
        <v>215</v>
      </c>
      <c r="C8" s="194" t="s">
        <v>226</v>
      </c>
      <c r="D8" s="80">
        <v>18</v>
      </c>
      <c r="E8" s="81"/>
      <c r="F8" s="30">
        <f t="shared" si="0"/>
        <v>18</v>
      </c>
      <c r="G8" s="7"/>
      <c r="H8" s="57"/>
      <c r="I8" s="57" t="str">
        <f t="shared" si="1"/>
        <v/>
      </c>
      <c r="J8" s="6"/>
      <c r="K8" s="57"/>
      <c r="L8" s="59"/>
      <c r="M8" s="60" t="str">
        <f t="shared" si="2"/>
        <v/>
      </c>
      <c r="N8" s="58">
        <f t="shared" si="3"/>
        <v>18</v>
      </c>
      <c r="O8" s="38" t="str">
        <f t="shared" si="4"/>
        <v>F</v>
      </c>
    </row>
    <row r="9" spans="1:17" ht="15.75" x14ac:dyDescent="0.25">
      <c r="A9" s="32" t="s">
        <v>60</v>
      </c>
      <c r="B9" s="192" t="s">
        <v>216</v>
      </c>
      <c r="C9" s="194" t="s">
        <v>227</v>
      </c>
      <c r="D9" s="80"/>
      <c r="E9" s="81"/>
      <c r="F9" s="30" t="str">
        <f t="shared" si="0"/>
        <v/>
      </c>
      <c r="G9" s="7"/>
      <c r="H9" s="57"/>
      <c r="I9" s="57" t="str">
        <f t="shared" si="1"/>
        <v/>
      </c>
      <c r="J9" s="6"/>
      <c r="K9" s="57"/>
      <c r="L9" s="59"/>
      <c r="M9" s="60" t="str">
        <f t="shared" si="2"/>
        <v/>
      </c>
      <c r="N9" s="58" t="str">
        <f t="shared" si="3"/>
        <v/>
      </c>
      <c r="O9" s="38" t="str">
        <f t="shared" si="4"/>
        <v/>
      </c>
    </row>
    <row r="10" spans="1:17" ht="15.75" x14ac:dyDescent="0.25">
      <c r="A10" s="32" t="s">
        <v>61</v>
      </c>
      <c r="B10" s="192" t="s">
        <v>217</v>
      </c>
      <c r="C10" s="194" t="s">
        <v>228</v>
      </c>
      <c r="D10" s="80">
        <v>31</v>
      </c>
      <c r="E10" s="81"/>
      <c r="F10" s="30">
        <f t="shared" si="0"/>
        <v>31</v>
      </c>
      <c r="G10" s="7"/>
      <c r="H10" s="57"/>
      <c r="I10" s="57" t="str">
        <f t="shared" si="1"/>
        <v/>
      </c>
      <c r="J10" s="6"/>
      <c r="K10" s="57"/>
      <c r="L10" s="59"/>
      <c r="M10" s="60" t="str">
        <f t="shared" si="2"/>
        <v/>
      </c>
      <c r="N10" s="58">
        <f t="shared" si="3"/>
        <v>31</v>
      </c>
      <c r="O10" s="38" t="str">
        <f t="shared" si="4"/>
        <v>F</v>
      </c>
    </row>
    <row r="11" spans="1:17" ht="15.75" x14ac:dyDescent="0.25">
      <c r="A11" s="32" t="s">
        <v>62</v>
      </c>
      <c r="B11" s="192" t="s">
        <v>218</v>
      </c>
      <c r="C11" s="194" t="s">
        <v>229</v>
      </c>
      <c r="D11" s="80"/>
      <c r="E11" s="81"/>
      <c r="F11" s="30" t="str">
        <f t="shared" si="0"/>
        <v/>
      </c>
      <c r="G11" s="7"/>
      <c r="H11" s="57"/>
      <c r="I11" s="57" t="str">
        <f t="shared" si="1"/>
        <v/>
      </c>
      <c r="J11" s="6"/>
      <c r="K11" s="57"/>
      <c r="L11" s="59"/>
      <c r="M11" s="60" t="str">
        <f t="shared" si="2"/>
        <v/>
      </c>
      <c r="N11" s="58" t="str">
        <f t="shared" si="3"/>
        <v/>
      </c>
      <c r="O11" s="38" t="str">
        <f t="shared" si="4"/>
        <v/>
      </c>
    </row>
    <row r="12" spans="1:17" ht="15.75" x14ac:dyDescent="0.25">
      <c r="A12" s="32" t="s">
        <v>63</v>
      </c>
      <c r="B12" s="192" t="s">
        <v>219</v>
      </c>
      <c r="C12" s="194" t="s">
        <v>230</v>
      </c>
      <c r="D12" s="80">
        <v>7.5</v>
      </c>
      <c r="E12" s="81"/>
      <c r="F12" s="30">
        <f t="shared" si="0"/>
        <v>7.5</v>
      </c>
      <c r="G12" s="7"/>
      <c r="H12" s="57"/>
      <c r="I12" s="57" t="str">
        <f>IF(AND(G12="",H12=""),"",SUM(G12,H12))</f>
        <v/>
      </c>
      <c r="J12" s="6"/>
      <c r="K12" s="57"/>
      <c r="L12" s="59"/>
      <c r="M12" s="60" t="str">
        <f t="shared" si="2"/>
        <v/>
      </c>
      <c r="N12" s="58">
        <f t="shared" si="3"/>
        <v>7.5</v>
      </c>
      <c r="O12" s="38" t="str">
        <f t="shared" si="4"/>
        <v>F</v>
      </c>
    </row>
    <row r="13" spans="1:17" ht="15.75" x14ac:dyDescent="0.25">
      <c r="A13" s="32" t="s">
        <v>64</v>
      </c>
      <c r="B13" s="192" t="s">
        <v>220</v>
      </c>
      <c r="C13" s="194" t="s">
        <v>231</v>
      </c>
      <c r="D13" s="80">
        <v>11</v>
      </c>
      <c r="E13" s="81"/>
      <c r="F13" s="30">
        <f t="shared" si="0"/>
        <v>11</v>
      </c>
      <c r="G13" s="7"/>
      <c r="H13" s="57"/>
      <c r="I13" s="57" t="str">
        <f t="shared" si="1"/>
        <v/>
      </c>
      <c r="J13" s="6"/>
      <c r="K13" s="57"/>
      <c r="L13" s="59"/>
      <c r="M13" s="60" t="str">
        <f t="shared" si="2"/>
        <v/>
      </c>
      <c r="N13" s="58">
        <f t="shared" si="3"/>
        <v>11</v>
      </c>
      <c r="O13" s="38" t="str">
        <f t="shared" si="4"/>
        <v>F</v>
      </c>
    </row>
    <row r="14" spans="1:17" ht="15.75" x14ac:dyDescent="0.25">
      <c r="A14" s="32" t="s">
        <v>65</v>
      </c>
      <c r="B14" s="192" t="s">
        <v>221</v>
      </c>
      <c r="C14" s="194" t="s">
        <v>232</v>
      </c>
      <c r="D14" s="80">
        <v>11</v>
      </c>
      <c r="E14" s="81"/>
      <c r="F14" s="30">
        <f t="shared" si="0"/>
        <v>11</v>
      </c>
      <c r="G14" s="7"/>
      <c r="H14" s="57"/>
      <c r="I14" s="57" t="str">
        <f t="shared" si="1"/>
        <v/>
      </c>
      <c r="J14" s="6"/>
      <c r="K14" s="57"/>
      <c r="L14" s="59"/>
      <c r="M14" s="60" t="str">
        <f t="shared" si="2"/>
        <v/>
      </c>
      <c r="N14" s="58">
        <f t="shared" si="3"/>
        <v>11</v>
      </c>
      <c r="O14" s="38" t="str">
        <f t="shared" si="4"/>
        <v>F</v>
      </c>
    </row>
    <row r="15" spans="1:17" ht="15.75" x14ac:dyDescent="0.25">
      <c r="A15" s="32" t="s">
        <v>66</v>
      </c>
      <c r="B15" s="189" t="s">
        <v>196</v>
      </c>
      <c r="C15" s="194" t="s">
        <v>233</v>
      </c>
      <c r="D15" s="80">
        <v>19</v>
      </c>
      <c r="E15" s="81"/>
      <c r="F15" s="30">
        <f t="shared" si="0"/>
        <v>19</v>
      </c>
      <c r="G15" s="7"/>
      <c r="H15" s="57"/>
      <c r="I15" s="57" t="str">
        <f t="shared" si="1"/>
        <v/>
      </c>
      <c r="J15" s="6"/>
      <c r="K15" s="57"/>
      <c r="L15" s="59"/>
      <c r="M15" s="60" t="str">
        <f t="shared" si="2"/>
        <v/>
      </c>
      <c r="N15" s="58">
        <f t="shared" si="3"/>
        <v>19</v>
      </c>
      <c r="O15" s="38" t="str">
        <f t="shared" si="4"/>
        <v>F</v>
      </c>
    </row>
    <row r="16" spans="1:17" ht="15.75" x14ac:dyDescent="0.25">
      <c r="A16" s="32" t="s">
        <v>67</v>
      </c>
      <c r="B16" s="189" t="s">
        <v>197</v>
      </c>
      <c r="C16" s="194" t="s">
        <v>234</v>
      </c>
      <c r="D16" s="80">
        <v>17.5</v>
      </c>
      <c r="E16" s="81"/>
      <c r="F16" s="30">
        <f t="shared" si="0"/>
        <v>17.5</v>
      </c>
      <c r="G16" s="7"/>
      <c r="H16" s="57"/>
      <c r="I16" s="57" t="str">
        <f t="shared" si="1"/>
        <v/>
      </c>
      <c r="J16" s="6"/>
      <c r="K16" s="57"/>
      <c r="L16" s="59"/>
      <c r="M16" s="60" t="str">
        <f t="shared" si="2"/>
        <v/>
      </c>
      <c r="N16" s="58">
        <f t="shared" si="3"/>
        <v>17.5</v>
      </c>
      <c r="O16" s="38" t="str">
        <f t="shared" si="4"/>
        <v>F</v>
      </c>
    </row>
    <row r="17" spans="1:15" ht="15.75" x14ac:dyDescent="0.25">
      <c r="A17" s="32" t="s">
        <v>68</v>
      </c>
      <c r="B17" s="189" t="s">
        <v>198</v>
      </c>
      <c r="C17" s="194" t="s">
        <v>235</v>
      </c>
      <c r="D17" s="80"/>
      <c r="E17" s="81"/>
      <c r="F17" s="30" t="str">
        <f t="shared" si="0"/>
        <v/>
      </c>
      <c r="G17" s="7"/>
      <c r="H17" s="57"/>
      <c r="I17" s="57" t="str">
        <f t="shared" si="1"/>
        <v/>
      </c>
      <c r="J17" s="6"/>
      <c r="K17" s="57"/>
      <c r="L17" s="59"/>
      <c r="M17" s="60" t="str">
        <f t="shared" si="2"/>
        <v/>
      </c>
      <c r="N17" s="58" t="str">
        <f t="shared" si="3"/>
        <v/>
      </c>
      <c r="O17" s="38" t="str">
        <f t="shared" si="4"/>
        <v/>
      </c>
    </row>
    <row r="18" spans="1:15" ht="15.75" x14ac:dyDescent="0.25">
      <c r="A18" s="32" t="s">
        <v>69</v>
      </c>
      <c r="B18" s="189" t="s">
        <v>199</v>
      </c>
      <c r="C18" s="194" t="s">
        <v>236</v>
      </c>
      <c r="D18" s="80"/>
      <c r="E18" s="81"/>
      <c r="F18" s="30" t="str">
        <f t="shared" si="0"/>
        <v/>
      </c>
      <c r="G18" s="7"/>
      <c r="H18" s="57"/>
      <c r="I18" s="57" t="str">
        <f t="shared" si="1"/>
        <v/>
      </c>
      <c r="J18" s="6"/>
      <c r="K18" s="57"/>
      <c r="L18" s="59"/>
      <c r="M18" s="60" t="str">
        <f t="shared" si="2"/>
        <v/>
      </c>
      <c r="N18" s="58" t="str">
        <f t="shared" si="3"/>
        <v/>
      </c>
      <c r="O18" s="38" t="str">
        <f t="shared" si="4"/>
        <v/>
      </c>
    </row>
    <row r="19" spans="1:15" ht="15.75" x14ac:dyDescent="0.25">
      <c r="A19" s="32" t="s">
        <v>70</v>
      </c>
      <c r="B19" s="79" t="s">
        <v>200</v>
      </c>
      <c r="C19" s="194" t="s">
        <v>237</v>
      </c>
      <c r="D19" s="80"/>
      <c r="E19" s="81"/>
      <c r="F19" s="30" t="str">
        <f t="shared" si="0"/>
        <v/>
      </c>
      <c r="G19" s="7"/>
      <c r="H19" s="57"/>
      <c r="I19" s="57" t="str">
        <f t="shared" si="1"/>
        <v/>
      </c>
      <c r="J19" s="6"/>
      <c r="K19" s="57"/>
      <c r="L19" s="59"/>
      <c r="M19" s="60" t="str">
        <f t="shared" si="2"/>
        <v/>
      </c>
      <c r="N19" s="58" t="str">
        <f t="shared" si="3"/>
        <v/>
      </c>
      <c r="O19" s="38" t="str">
        <f t="shared" si="4"/>
        <v/>
      </c>
    </row>
    <row r="20" spans="1:15" ht="15.75" x14ac:dyDescent="0.25">
      <c r="A20" s="32" t="s">
        <v>71</v>
      </c>
      <c r="B20" s="195" t="s">
        <v>238</v>
      </c>
      <c r="C20" s="195" t="s">
        <v>239</v>
      </c>
      <c r="D20" s="80"/>
      <c r="E20" s="81"/>
      <c r="F20" s="30" t="str">
        <f t="shared" si="0"/>
        <v/>
      </c>
      <c r="G20" s="7"/>
      <c r="H20" s="57"/>
      <c r="I20" s="57"/>
      <c r="J20" s="6"/>
      <c r="K20" s="57"/>
      <c r="L20" s="59"/>
      <c r="M20" s="60" t="str">
        <f t="shared" si="2"/>
        <v/>
      </c>
      <c r="N20" s="58" t="str">
        <f t="shared" si="3"/>
        <v/>
      </c>
      <c r="O20" s="38" t="str">
        <f t="shared" si="4"/>
        <v/>
      </c>
    </row>
    <row r="21" spans="1:15" ht="15.75" x14ac:dyDescent="0.25">
      <c r="A21" s="32" t="s">
        <v>71</v>
      </c>
      <c r="B21" s="79" t="s">
        <v>201</v>
      </c>
      <c r="C21" s="194" t="s">
        <v>240</v>
      </c>
      <c r="D21" s="80"/>
      <c r="E21" s="81"/>
      <c r="F21" s="30" t="str">
        <f t="shared" si="0"/>
        <v/>
      </c>
      <c r="G21" s="7"/>
      <c r="H21" s="57"/>
      <c r="I21" s="57"/>
      <c r="J21" s="6"/>
      <c r="K21" s="57"/>
      <c r="L21" s="59"/>
      <c r="M21" s="60" t="str">
        <f t="shared" si="2"/>
        <v/>
      </c>
      <c r="N21" s="58" t="str">
        <f t="shared" si="3"/>
        <v/>
      </c>
      <c r="O21" s="38" t="str">
        <f t="shared" si="4"/>
        <v/>
      </c>
    </row>
    <row r="22" spans="1:15" ht="15.75" x14ac:dyDescent="0.25">
      <c r="A22" s="32" t="s">
        <v>72</v>
      </c>
      <c r="B22" s="79" t="s">
        <v>202</v>
      </c>
      <c r="C22" s="194" t="s">
        <v>241</v>
      </c>
      <c r="D22" s="80"/>
      <c r="E22" s="81"/>
      <c r="F22" s="30" t="str">
        <f t="shared" si="0"/>
        <v/>
      </c>
      <c r="G22" s="7"/>
      <c r="H22" s="57"/>
      <c r="I22" s="57"/>
      <c r="J22" s="6"/>
      <c r="K22" s="57"/>
      <c r="L22" s="59"/>
      <c r="M22" s="60"/>
      <c r="N22" s="58" t="str">
        <f t="shared" si="3"/>
        <v/>
      </c>
      <c r="O22" s="38" t="str">
        <f t="shared" si="4"/>
        <v/>
      </c>
    </row>
    <row r="23" spans="1:15" ht="15.75" x14ac:dyDescent="0.25">
      <c r="A23" s="32" t="s">
        <v>73</v>
      </c>
      <c r="B23" s="79" t="s">
        <v>203</v>
      </c>
      <c r="C23" s="194" t="s">
        <v>242</v>
      </c>
      <c r="D23" s="80">
        <v>35</v>
      </c>
      <c r="E23" s="81"/>
      <c r="F23" s="30">
        <f t="shared" si="0"/>
        <v>35</v>
      </c>
      <c r="G23" s="7"/>
      <c r="H23" s="57"/>
      <c r="I23" s="57"/>
      <c r="J23" s="6"/>
      <c r="K23" s="57"/>
      <c r="L23" s="59"/>
      <c r="M23" s="60"/>
      <c r="N23" s="58">
        <f t="shared" si="3"/>
        <v>35</v>
      </c>
      <c r="O23" s="38" t="str">
        <f t="shared" si="4"/>
        <v>F</v>
      </c>
    </row>
    <row r="24" spans="1:15" ht="15.75" x14ac:dyDescent="0.25">
      <c r="A24" s="32" t="s">
        <v>74</v>
      </c>
      <c r="B24" s="79" t="s">
        <v>204</v>
      </c>
      <c r="C24" s="194" t="s">
        <v>243</v>
      </c>
      <c r="D24" s="80"/>
      <c r="E24" s="81"/>
      <c r="F24" s="30" t="str">
        <f t="shared" si="0"/>
        <v/>
      </c>
      <c r="G24" s="7"/>
      <c r="H24" s="57"/>
      <c r="I24" s="57"/>
      <c r="J24" s="6"/>
      <c r="K24" s="57"/>
      <c r="L24" s="59"/>
      <c r="M24" s="60"/>
      <c r="N24" s="58" t="str">
        <f t="shared" si="3"/>
        <v/>
      </c>
      <c r="O24" s="38" t="str">
        <f t="shared" si="4"/>
        <v/>
      </c>
    </row>
    <row r="25" spans="1:15" ht="15.75" x14ac:dyDescent="0.25">
      <c r="A25" s="32" t="s">
        <v>75</v>
      </c>
      <c r="B25" s="79" t="s">
        <v>205</v>
      </c>
      <c r="C25" s="194" t="s">
        <v>244</v>
      </c>
      <c r="D25" s="80"/>
      <c r="E25" s="81"/>
      <c r="F25" s="30" t="str">
        <f t="shared" si="0"/>
        <v/>
      </c>
      <c r="G25" s="7"/>
      <c r="H25" s="57"/>
      <c r="I25" s="57"/>
      <c r="J25" s="6"/>
      <c r="K25" s="57"/>
      <c r="L25" s="59"/>
      <c r="M25" s="60"/>
      <c r="N25" s="58" t="str">
        <f t="shared" si="3"/>
        <v/>
      </c>
      <c r="O25" s="38" t="str">
        <f t="shared" si="4"/>
        <v/>
      </c>
    </row>
    <row r="26" spans="1:15" ht="15.75" x14ac:dyDescent="0.25">
      <c r="A26" s="32" t="s">
        <v>76</v>
      </c>
      <c r="B26" s="79" t="s">
        <v>206</v>
      </c>
      <c r="C26" s="194" t="s">
        <v>245</v>
      </c>
      <c r="D26" s="80"/>
      <c r="E26" s="81"/>
      <c r="F26" s="30" t="str">
        <f t="shared" si="0"/>
        <v/>
      </c>
      <c r="G26" s="7"/>
      <c r="H26" s="57"/>
      <c r="I26" s="57"/>
      <c r="J26" s="6"/>
      <c r="K26" s="57"/>
      <c r="L26" s="59"/>
      <c r="M26" s="60"/>
      <c r="N26" s="58" t="str">
        <f t="shared" si="3"/>
        <v/>
      </c>
      <c r="O26" s="38" t="str">
        <f t="shared" si="4"/>
        <v/>
      </c>
    </row>
    <row r="27" spans="1:15" ht="15.75" x14ac:dyDescent="0.25">
      <c r="A27" s="32" t="s">
        <v>77</v>
      </c>
      <c r="B27" s="78" t="s">
        <v>207</v>
      </c>
      <c r="C27" s="193" t="s">
        <v>246</v>
      </c>
      <c r="D27" s="80"/>
      <c r="E27" s="81"/>
      <c r="F27" s="30" t="str">
        <f t="shared" si="0"/>
        <v/>
      </c>
      <c r="G27" s="7"/>
      <c r="H27" s="57"/>
      <c r="I27" s="57"/>
      <c r="J27" s="6"/>
      <c r="K27" s="57"/>
      <c r="L27" s="59"/>
      <c r="M27" s="60"/>
      <c r="N27" s="58" t="str">
        <f t="shared" si="3"/>
        <v/>
      </c>
      <c r="O27" s="38" t="str">
        <f t="shared" si="4"/>
        <v/>
      </c>
    </row>
    <row r="28" spans="1:15" ht="15.75" x14ac:dyDescent="0.25">
      <c r="A28" s="32" t="s">
        <v>78</v>
      </c>
      <c r="B28" s="195" t="s">
        <v>247</v>
      </c>
      <c r="C28" s="194" t="s">
        <v>248</v>
      </c>
      <c r="D28" s="80"/>
      <c r="E28" s="81"/>
      <c r="F28" s="30" t="str">
        <f t="shared" si="0"/>
        <v/>
      </c>
      <c r="G28" s="7"/>
      <c r="H28" s="57"/>
      <c r="I28" s="57"/>
      <c r="J28" s="6"/>
      <c r="K28" s="57"/>
      <c r="L28" s="59"/>
      <c r="M28" s="60"/>
      <c r="N28" s="58" t="str">
        <f t="shared" si="3"/>
        <v/>
      </c>
      <c r="O28" s="38" t="str">
        <f t="shared" si="4"/>
        <v/>
      </c>
    </row>
    <row r="29" spans="1:15" ht="15.75" x14ac:dyDescent="0.25">
      <c r="A29" s="32" t="s">
        <v>79</v>
      </c>
      <c r="B29" s="192" t="s">
        <v>208</v>
      </c>
      <c r="C29" s="194" t="s">
        <v>249</v>
      </c>
      <c r="D29" s="80"/>
      <c r="E29" s="81"/>
      <c r="F29" s="30" t="str">
        <f t="shared" si="0"/>
        <v/>
      </c>
      <c r="G29" s="7"/>
      <c r="H29" s="57"/>
      <c r="I29" s="57"/>
      <c r="J29" s="6"/>
      <c r="K29" s="57"/>
      <c r="L29" s="59"/>
      <c r="M29" s="60"/>
      <c r="N29" s="58" t="str">
        <f t="shared" si="3"/>
        <v/>
      </c>
      <c r="O29" s="38" t="str">
        <f t="shared" si="4"/>
        <v/>
      </c>
    </row>
    <row r="30" spans="1:15" ht="15.75" x14ac:dyDescent="0.25">
      <c r="A30" s="32" t="s">
        <v>80</v>
      </c>
      <c r="B30" s="192" t="s">
        <v>209</v>
      </c>
      <c r="C30" s="194" t="s">
        <v>250</v>
      </c>
      <c r="D30" s="80"/>
      <c r="E30" s="81"/>
      <c r="F30" s="30" t="str">
        <f t="shared" si="0"/>
        <v/>
      </c>
      <c r="G30" s="7"/>
      <c r="H30" s="57"/>
      <c r="I30" s="57"/>
      <c r="J30" s="6"/>
      <c r="K30" s="57"/>
      <c r="L30" s="59"/>
      <c r="M30" s="60"/>
      <c r="N30" s="58" t="str">
        <f t="shared" si="3"/>
        <v/>
      </c>
      <c r="O30" s="38" t="str">
        <f t="shared" si="4"/>
        <v/>
      </c>
    </row>
    <row r="31" spans="1:15" ht="15.75" x14ac:dyDescent="0.25">
      <c r="A31" s="32" t="s">
        <v>81</v>
      </c>
      <c r="B31" s="192" t="s">
        <v>251</v>
      </c>
      <c r="C31" s="195" t="s">
        <v>252</v>
      </c>
      <c r="D31" s="80"/>
      <c r="E31" s="81"/>
      <c r="F31" s="30" t="str">
        <f t="shared" si="0"/>
        <v/>
      </c>
      <c r="G31" s="7"/>
      <c r="H31" s="57"/>
      <c r="I31" s="57"/>
      <c r="J31" s="6"/>
      <c r="K31" s="57"/>
      <c r="L31" s="59"/>
      <c r="M31" s="60"/>
      <c r="N31" s="58" t="str">
        <f t="shared" si="3"/>
        <v/>
      </c>
      <c r="O31" s="38" t="str">
        <f t="shared" si="4"/>
        <v/>
      </c>
    </row>
    <row r="32" spans="1:15" ht="15.75" x14ac:dyDescent="0.25">
      <c r="A32" s="32" t="s">
        <v>82</v>
      </c>
      <c r="B32" s="196" t="s">
        <v>253</v>
      </c>
      <c r="C32" s="79" t="s">
        <v>171</v>
      </c>
      <c r="D32" s="80"/>
      <c r="E32" s="81"/>
      <c r="F32" s="30" t="str">
        <f t="shared" si="0"/>
        <v/>
      </c>
      <c r="G32" s="7"/>
      <c r="H32" s="57"/>
      <c r="I32" s="57"/>
      <c r="J32" s="6"/>
      <c r="K32" s="57"/>
      <c r="L32" s="59"/>
      <c r="M32" s="60"/>
      <c r="N32" s="58" t="str">
        <f t="shared" si="3"/>
        <v/>
      </c>
      <c r="O32" s="38" t="str">
        <f t="shared" si="4"/>
        <v/>
      </c>
    </row>
    <row r="33" spans="1:15" ht="15.75" x14ac:dyDescent="0.25">
      <c r="A33" s="32" t="s">
        <v>83</v>
      </c>
      <c r="B33" s="196" t="s">
        <v>254</v>
      </c>
      <c r="C33" s="195" t="s">
        <v>259</v>
      </c>
      <c r="D33" s="80"/>
      <c r="E33" s="81"/>
      <c r="F33" s="30" t="str">
        <f t="shared" si="0"/>
        <v/>
      </c>
      <c r="G33" s="7"/>
      <c r="H33" s="57"/>
      <c r="I33" s="57"/>
      <c r="J33" s="6"/>
      <c r="K33" s="57"/>
      <c r="L33" s="59"/>
      <c r="M33" s="60"/>
      <c r="N33" s="58" t="str">
        <f t="shared" si="3"/>
        <v/>
      </c>
      <c r="O33" s="38" t="str">
        <f t="shared" si="4"/>
        <v/>
      </c>
    </row>
    <row r="34" spans="1:15" ht="15.75" x14ac:dyDescent="0.25">
      <c r="A34" s="32" t="s">
        <v>84</v>
      </c>
      <c r="B34" s="196" t="s">
        <v>255</v>
      </c>
      <c r="C34" s="195" t="s">
        <v>260</v>
      </c>
      <c r="D34" s="80">
        <v>17.5</v>
      </c>
      <c r="E34" s="81"/>
      <c r="F34" s="30">
        <f t="shared" si="0"/>
        <v>17.5</v>
      </c>
      <c r="G34" s="7"/>
      <c r="H34" s="57"/>
      <c r="I34" s="57"/>
      <c r="J34" s="6"/>
      <c r="K34" s="57"/>
      <c r="L34" s="59"/>
      <c r="M34" s="60"/>
      <c r="N34" s="58">
        <f t="shared" si="3"/>
        <v>17.5</v>
      </c>
      <c r="O34" s="38" t="str">
        <f t="shared" si="4"/>
        <v>F</v>
      </c>
    </row>
    <row r="35" spans="1:15" ht="15.75" x14ac:dyDescent="0.25">
      <c r="A35" s="32" t="s">
        <v>85</v>
      </c>
      <c r="B35" s="196" t="s">
        <v>256</v>
      </c>
      <c r="C35" s="195" t="s">
        <v>261</v>
      </c>
      <c r="D35" s="80">
        <v>3</v>
      </c>
      <c r="E35" s="81"/>
      <c r="F35" s="30">
        <f t="shared" si="0"/>
        <v>3</v>
      </c>
      <c r="G35" s="7"/>
      <c r="H35" s="57"/>
      <c r="I35" s="57"/>
      <c r="J35" s="6"/>
      <c r="K35" s="57"/>
      <c r="L35" s="59"/>
      <c r="M35" s="60"/>
      <c r="N35" s="58">
        <f t="shared" si="3"/>
        <v>3</v>
      </c>
      <c r="O35" s="38" t="str">
        <f t="shared" si="4"/>
        <v>F</v>
      </c>
    </row>
    <row r="36" spans="1:15" ht="15.75" x14ac:dyDescent="0.25">
      <c r="A36" s="32" t="s">
        <v>86</v>
      </c>
      <c r="B36" s="196" t="s">
        <v>257</v>
      </c>
      <c r="C36" s="195" t="s">
        <v>262</v>
      </c>
      <c r="D36" s="80">
        <v>13</v>
      </c>
      <c r="E36" s="81"/>
      <c r="F36" s="30">
        <f t="shared" si="0"/>
        <v>13</v>
      </c>
      <c r="G36" s="7"/>
      <c r="H36" s="57"/>
      <c r="I36" s="57"/>
      <c r="J36" s="6"/>
      <c r="K36" s="57"/>
      <c r="L36" s="59"/>
      <c r="M36" s="60"/>
      <c r="N36" s="58">
        <f t="shared" si="3"/>
        <v>13</v>
      </c>
      <c r="O36" s="38" t="str">
        <f t="shared" si="4"/>
        <v>F</v>
      </c>
    </row>
    <row r="37" spans="1:15" ht="15.75" x14ac:dyDescent="0.25">
      <c r="A37" s="32" t="s">
        <v>87</v>
      </c>
      <c r="B37" s="196" t="s">
        <v>258</v>
      </c>
      <c r="C37" s="195" t="s">
        <v>263</v>
      </c>
      <c r="D37" s="80">
        <v>14</v>
      </c>
      <c r="E37" s="81"/>
      <c r="F37" s="30">
        <f t="shared" si="0"/>
        <v>14</v>
      </c>
      <c r="G37" s="7"/>
      <c r="H37" s="57"/>
      <c r="I37" s="57"/>
      <c r="J37" s="6"/>
      <c r="K37" s="57"/>
      <c r="L37" s="59"/>
      <c r="M37" s="60"/>
      <c r="N37" s="58">
        <f t="shared" si="3"/>
        <v>14</v>
      </c>
      <c r="O37" s="38" t="str">
        <f t="shared" si="4"/>
        <v>F</v>
      </c>
    </row>
    <row r="38" spans="1:15" ht="15.75" x14ac:dyDescent="0.25">
      <c r="A38" s="32" t="s">
        <v>88</v>
      </c>
      <c r="B38" s="197" t="s">
        <v>264</v>
      </c>
      <c r="C38" s="200" t="s">
        <v>265</v>
      </c>
      <c r="D38" s="80">
        <v>20</v>
      </c>
      <c r="E38" s="81"/>
      <c r="F38" s="30">
        <f t="shared" si="0"/>
        <v>20</v>
      </c>
      <c r="G38" s="7"/>
      <c r="H38" s="57"/>
      <c r="I38" s="57"/>
      <c r="J38" s="6"/>
      <c r="K38" s="57"/>
      <c r="L38" s="59"/>
      <c r="M38" s="60"/>
      <c r="N38" s="58">
        <f t="shared" si="3"/>
        <v>20</v>
      </c>
      <c r="O38" s="38" t="str">
        <f t="shared" si="4"/>
        <v>F</v>
      </c>
    </row>
    <row r="39" spans="1:15" ht="15.75" x14ac:dyDescent="0.25">
      <c r="A39" s="32" t="s">
        <v>89</v>
      </c>
      <c r="B39" s="196" t="s">
        <v>266</v>
      </c>
      <c r="C39" s="195" t="s">
        <v>280</v>
      </c>
      <c r="D39" s="80"/>
      <c r="E39" s="81"/>
      <c r="F39" s="30" t="str">
        <f t="shared" si="0"/>
        <v/>
      </c>
      <c r="G39" s="7"/>
      <c r="H39" s="57"/>
      <c r="I39" s="57"/>
      <c r="J39" s="6"/>
      <c r="K39" s="57"/>
      <c r="L39" s="59"/>
      <c r="M39" s="60"/>
      <c r="N39" s="58" t="str">
        <f t="shared" si="3"/>
        <v/>
      </c>
      <c r="O39" s="38" t="str">
        <f t="shared" si="4"/>
        <v/>
      </c>
    </row>
    <row r="40" spans="1:15" ht="15.75" x14ac:dyDescent="0.25">
      <c r="A40" s="32" t="s">
        <v>90</v>
      </c>
      <c r="B40" s="196" t="s">
        <v>267</v>
      </c>
      <c r="C40" s="195" t="s">
        <v>281</v>
      </c>
      <c r="D40" s="80">
        <v>25.5</v>
      </c>
      <c r="E40" s="81"/>
      <c r="F40" s="30">
        <f t="shared" si="0"/>
        <v>25.5</v>
      </c>
      <c r="G40" s="7"/>
      <c r="H40" s="57"/>
      <c r="I40" s="57"/>
      <c r="J40" s="6"/>
      <c r="K40" s="57"/>
      <c r="L40" s="59"/>
      <c r="M40" s="60"/>
      <c r="N40" s="58">
        <f t="shared" si="3"/>
        <v>25.5</v>
      </c>
      <c r="O40" s="38" t="str">
        <f t="shared" si="4"/>
        <v>F</v>
      </c>
    </row>
    <row r="41" spans="1:15" ht="15.75" x14ac:dyDescent="0.25">
      <c r="A41" s="32" t="s">
        <v>91</v>
      </c>
      <c r="B41" s="196" t="s">
        <v>268</v>
      </c>
      <c r="C41" s="195" t="s">
        <v>282</v>
      </c>
      <c r="D41" s="80"/>
      <c r="E41" s="81"/>
      <c r="F41" s="30" t="str">
        <f t="shared" si="0"/>
        <v/>
      </c>
      <c r="G41" s="7"/>
      <c r="H41" s="57"/>
      <c r="I41" s="57"/>
      <c r="J41" s="6"/>
      <c r="K41" s="57"/>
      <c r="L41" s="59"/>
      <c r="M41" s="60"/>
      <c r="N41" s="58" t="str">
        <f t="shared" si="3"/>
        <v/>
      </c>
      <c r="O41" s="38" t="str">
        <f t="shared" si="4"/>
        <v/>
      </c>
    </row>
    <row r="42" spans="1:15" ht="15.75" x14ac:dyDescent="0.25">
      <c r="A42" s="32" t="s">
        <v>92</v>
      </c>
      <c r="B42" s="196" t="s">
        <v>269</v>
      </c>
      <c r="C42" s="195" t="s">
        <v>283</v>
      </c>
      <c r="D42" s="80">
        <v>19</v>
      </c>
      <c r="E42" s="81"/>
      <c r="F42" s="30">
        <f t="shared" si="0"/>
        <v>19</v>
      </c>
      <c r="G42" s="7"/>
      <c r="H42" s="57"/>
      <c r="I42" s="57"/>
      <c r="J42" s="6"/>
      <c r="K42" s="57"/>
      <c r="L42" s="59"/>
      <c r="M42" s="60"/>
      <c r="N42" s="58">
        <f t="shared" si="3"/>
        <v>19</v>
      </c>
      <c r="O42" s="38" t="str">
        <f t="shared" si="4"/>
        <v>F</v>
      </c>
    </row>
    <row r="43" spans="1:15" ht="15.75" x14ac:dyDescent="0.25">
      <c r="A43" s="32" t="s">
        <v>93</v>
      </c>
      <c r="B43" s="196" t="s">
        <v>270</v>
      </c>
      <c r="C43" s="195" t="s">
        <v>284</v>
      </c>
      <c r="D43" s="80"/>
      <c r="E43" s="81"/>
      <c r="F43" s="30" t="str">
        <f t="shared" si="0"/>
        <v/>
      </c>
      <c r="G43" s="7"/>
      <c r="H43" s="57"/>
      <c r="I43" s="57"/>
      <c r="J43" s="6"/>
      <c r="K43" s="57"/>
      <c r="L43" s="59"/>
      <c r="M43" s="60"/>
      <c r="N43" s="58" t="str">
        <f t="shared" si="3"/>
        <v/>
      </c>
      <c r="O43" s="38" t="str">
        <f t="shared" si="4"/>
        <v/>
      </c>
    </row>
    <row r="44" spans="1:15" ht="15.75" x14ac:dyDescent="0.25">
      <c r="A44" s="32" t="s">
        <v>94</v>
      </c>
      <c r="B44" s="201" t="s">
        <v>271</v>
      </c>
      <c r="C44" s="202" t="s">
        <v>285</v>
      </c>
      <c r="D44" s="80">
        <v>20</v>
      </c>
      <c r="E44" s="81"/>
      <c r="F44" s="30">
        <f t="shared" si="0"/>
        <v>20</v>
      </c>
      <c r="G44" s="7"/>
      <c r="H44" s="57"/>
      <c r="I44" s="57"/>
      <c r="J44" s="6"/>
      <c r="K44" s="57"/>
      <c r="L44" s="59"/>
      <c r="M44" s="60"/>
      <c r="N44" s="58">
        <f t="shared" si="3"/>
        <v>20</v>
      </c>
      <c r="O44" s="38" t="str">
        <f t="shared" si="4"/>
        <v>F</v>
      </c>
    </row>
    <row r="45" spans="1:15" ht="15.75" x14ac:dyDescent="0.25">
      <c r="A45" s="32" t="s">
        <v>95</v>
      </c>
      <c r="B45" s="196" t="s">
        <v>272</v>
      </c>
      <c r="C45" s="195" t="s">
        <v>286</v>
      </c>
      <c r="D45" s="80">
        <v>0</v>
      </c>
      <c r="E45" s="81"/>
      <c r="F45" s="30">
        <f t="shared" si="0"/>
        <v>0</v>
      </c>
      <c r="G45" s="7"/>
      <c r="H45" s="57"/>
      <c r="I45" s="57"/>
      <c r="J45" s="6"/>
      <c r="K45" s="57"/>
      <c r="L45" s="59"/>
      <c r="M45" s="60"/>
      <c r="N45" s="58">
        <f t="shared" si="3"/>
        <v>0</v>
      </c>
      <c r="O45" s="38" t="str">
        <f t="shared" si="4"/>
        <v>F</v>
      </c>
    </row>
    <row r="46" spans="1:15" ht="15.75" x14ac:dyDescent="0.25">
      <c r="A46" s="32" t="s">
        <v>96</v>
      </c>
      <c r="B46" s="196" t="s">
        <v>273</v>
      </c>
      <c r="C46" s="195" t="s">
        <v>287</v>
      </c>
      <c r="D46" s="80"/>
      <c r="E46" s="81"/>
      <c r="F46" s="30" t="str">
        <f t="shared" si="0"/>
        <v/>
      </c>
      <c r="G46" s="7"/>
      <c r="H46" s="57"/>
      <c r="I46" s="57"/>
      <c r="J46" s="6"/>
      <c r="K46" s="57"/>
      <c r="L46" s="59"/>
      <c r="M46" s="60"/>
      <c r="N46" s="58" t="str">
        <f t="shared" si="3"/>
        <v/>
      </c>
      <c r="O46" s="38" t="str">
        <f t="shared" si="4"/>
        <v/>
      </c>
    </row>
    <row r="47" spans="1:15" ht="15.75" x14ac:dyDescent="0.25">
      <c r="A47" s="32" t="s">
        <v>97</v>
      </c>
      <c r="B47" s="196" t="s">
        <v>274</v>
      </c>
      <c r="C47" s="195" t="s">
        <v>288</v>
      </c>
      <c r="D47" s="80">
        <v>8.5</v>
      </c>
      <c r="E47" s="81"/>
      <c r="F47" s="30">
        <f t="shared" si="0"/>
        <v>8.5</v>
      </c>
      <c r="G47" s="7"/>
      <c r="H47" s="57"/>
      <c r="I47" s="57"/>
      <c r="J47" s="6"/>
      <c r="K47" s="57"/>
      <c r="L47" s="59"/>
      <c r="M47" s="60"/>
      <c r="N47" s="58">
        <f t="shared" si="3"/>
        <v>8.5</v>
      </c>
      <c r="O47" s="38" t="str">
        <f t="shared" si="4"/>
        <v>F</v>
      </c>
    </row>
    <row r="48" spans="1:15" ht="15.75" x14ac:dyDescent="0.25">
      <c r="A48" s="32" t="s">
        <v>98</v>
      </c>
      <c r="B48" s="196" t="s">
        <v>275</v>
      </c>
      <c r="C48" s="195" t="s">
        <v>289</v>
      </c>
      <c r="D48" s="80"/>
      <c r="E48" s="81"/>
      <c r="F48" s="30" t="str">
        <f t="shared" si="0"/>
        <v/>
      </c>
      <c r="G48" s="7"/>
      <c r="H48" s="57"/>
      <c r="I48" s="57"/>
      <c r="J48" s="6"/>
      <c r="K48" s="57"/>
      <c r="L48" s="59"/>
      <c r="M48" s="60"/>
      <c r="N48" s="58" t="str">
        <f t="shared" si="3"/>
        <v/>
      </c>
      <c r="O48" s="38" t="str">
        <f t="shared" si="4"/>
        <v/>
      </c>
    </row>
    <row r="49" spans="1:17" ht="15.75" x14ac:dyDescent="0.25">
      <c r="A49" s="32" t="s">
        <v>99</v>
      </c>
      <c r="B49" s="196" t="s">
        <v>276</v>
      </c>
      <c r="C49" s="195" t="s">
        <v>290</v>
      </c>
      <c r="D49" s="80">
        <v>9</v>
      </c>
      <c r="E49" s="81"/>
      <c r="F49" s="30">
        <f t="shared" si="0"/>
        <v>9</v>
      </c>
      <c r="G49" s="7"/>
      <c r="H49" s="57"/>
      <c r="I49" s="57"/>
      <c r="J49" s="6"/>
      <c r="K49" s="57"/>
      <c r="L49" s="59"/>
      <c r="M49" s="60"/>
      <c r="N49" s="58">
        <f t="shared" si="3"/>
        <v>9</v>
      </c>
      <c r="O49" s="38" t="str">
        <f t="shared" si="4"/>
        <v>F</v>
      </c>
    </row>
    <row r="50" spans="1:17" ht="15.75" x14ac:dyDescent="0.25">
      <c r="A50" s="32" t="s">
        <v>100</v>
      </c>
      <c r="B50" s="196" t="s">
        <v>277</v>
      </c>
      <c r="C50" s="195" t="s">
        <v>291</v>
      </c>
      <c r="D50" s="80">
        <v>23</v>
      </c>
      <c r="E50" s="81"/>
      <c r="F50" s="30">
        <f t="shared" si="0"/>
        <v>23</v>
      </c>
      <c r="G50" s="7"/>
      <c r="H50" s="57"/>
      <c r="I50" s="57"/>
      <c r="J50" s="6"/>
      <c r="K50" s="57"/>
      <c r="L50" s="59"/>
      <c r="M50" s="60"/>
      <c r="N50" s="58">
        <f t="shared" si="3"/>
        <v>23</v>
      </c>
      <c r="O50" s="38" t="str">
        <f t="shared" si="4"/>
        <v>F</v>
      </c>
    </row>
    <row r="51" spans="1:17" ht="15.75" x14ac:dyDescent="0.25">
      <c r="A51" s="32" t="s">
        <v>101</v>
      </c>
      <c r="B51" s="192" t="s">
        <v>278</v>
      </c>
      <c r="C51" s="195" t="s">
        <v>308</v>
      </c>
      <c r="D51" s="80"/>
      <c r="E51" s="81"/>
      <c r="F51" s="30" t="str">
        <f t="shared" si="0"/>
        <v/>
      </c>
      <c r="G51" s="7"/>
      <c r="H51" s="57"/>
      <c r="I51" s="57"/>
      <c r="J51" s="6"/>
      <c r="K51" s="57"/>
      <c r="L51" s="59"/>
      <c r="M51" s="60"/>
      <c r="N51" s="58" t="str">
        <f t="shared" si="3"/>
        <v/>
      </c>
      <c r="O51" s="38" t="str">
        <f t="shared" si="4"/>
        <v/>
      </c>
    </row>
    <row r="52" spans="1:17" ht="15.75" x14ac:dyDescent="0.25">
      <c r="A52" s="32" t="s">
        <v>102</v>
      </c>
      <c r="B52" s="196" t="s">
        <v>279</v>
      </c>
      <c r="C52" s="195" t="s">
        <v>309</v>
      </c>
      <c r="D52" s="80">
        <v>23.5</v>
      </c>
      <c r="E52" s="81"/>
      <c r="F52" s="30">
        <f t="shared" si="0"/>
        <v>23.5</v>
      </c>
      <c r="G52" s="7"/>
      <c r="H52" s="57"/>
      <c r="I52" s="57"/>
      <c r="J52" s="6"/>
      <c r="K52" s="57"/>
      <c r="L52" s="59"/>
      <c r="M52" s="60"/>
      <c r="N52" s="58">
        <f t="shared" si="3"/>
        <v>23.5</v>
      </c>
      <c r="O52" s="38" t="str">
        <f t="shared" si="4"/>
        <v>F</v>
      </c>
    </row>
    <row r="53" spans="1:17" ht="15.75" x14ac:dyDescent="0.25">
      <c r="A53" s="32" t="s">
        <v>106</v>
      </c>
      <c r="B53" s="196" t="s">
        <v>292</v>
      </c>
      <c r="C53" s="195" t="s">
        <v>310</v>
      </c>
      <c r="D53" s="80"/>
      <c r="E53" s="81"/>
      <c r="F53" s="30" t="str">
        <f t="shared" si="0"/>
        <v/>
      </c>
      <c r="G53" s="7"/>
      <c r="H53" s="57"/>
      <c r="I53" s="57"/>
      <c r="J53" s="6"/>
      <c r="K53" s="57"/>
      <c r="L53" s="59"/>
      <c r="M53" s="60"/>
      <c r="N53" s="58" t="str">
        <f t="shared" si="3"/>
        <v/>
      </c>
      <c r="O53" s="38" t="str">
        <f t="shared" si="4"/>
        <v/>
      </c>
    </row>
    <row r="54" spans="1:17" ht="15.75" x14ac:dyDescent="0.25">
      <c r="A54" s="32" t="s">
        <v>107</v>
      </c>
      <c r="B54" s="196" t="s">
        <v>293</v>
      </c>
      <c r="C54" s="195" t="s">
        <v>311</v>
      </c>
      <c r="D54" s="80"/>
      <c r="E54" s="81"/>
      <c r="F54" s="30" t="str">
        <f t="shared" si="0"/>
        <v/>
      </c>
      <c r="G54" s="7"/>
      <c r="H54" s="57"/>
      <c r="I54" s="57"/>
      <c r="J54" s="6"/>
      <c r="K54" s="57"/>
      <c r="L54" s="59"/>
      <c r="M54" s="60"/>
      <c r="N54" s="58" t="str">
        <f t="shared" si="3"/>
        <v/>
      </c>
      <c r="O54" s="38" t="str">
        <f t="shared" si="4"/>
        <v/>
      </c>
    </row>
    <row r="55" spans="1:17" ht="15.75" x14ac:dyDescent="0.25">
      <c r="A55" s="41" t="s">
        <v>108</v>
      </c>
      <c r="B55" s="196" t="s">
        <v>294</v>
      </c>
      <c r="C55" s="195" t="s">
        <v>312</v>
      </c>
      <c r="D55" s="80">
        <v>7.5</v>
      </c>
      <c r="E55" s="81"/>
      <c r="F55" s="30">
        <f t="shared" si="0"/>
        <v>7.5</v>
      </c>
      <c r="G55" s="7"/>
      <c r="H55" s="57"/>
      <c r="I55" s="57"/>
      <c r="J55" s="6"/>
      <c r="K55" s="57"/>
      <c r="L55" s="59"/>
      <c r="M55" s="60"/>
      <c r="N55" s="58">
        <f t="shared" si="3"/>
        <v>7.5</v>
      </c>
      <c r="O55" s="38" t="str">
        <f t="shared" si="4"/>
        <v>F</v>
      </c>
      <c r="Q55" s="8"/>
    </row>
    <row r="56" spans="1:17" ht="15.75" x14ac:dyDescent="0.25">
      <c r="A56" s="41" t="s">
        <v>109</v>
      </c>
      <c r="B56" s="196" t="s">
        <v>295</v>
      </c>
      <c r="C56" s="195" t="s">
        <v>313</v>
      </c>
      <c r="D56" s="80"/>
      <c r="E56" s="81"/>
      <c r="F56" s="30" t="str">
        <f t="shared" si="0"/>
        <v/>
      </c>
      <c r="G56" s="7"/>
      <c r="H56" s="57"/>
      <c r="I56" s="57"/>
      <c r="J56" s="6"/>
      <c r="K56" s="57"/>
      <c r="L56" s="59"/>
      <c r="M56" s="60"/>
      <c r="N56" s="58" t="str">
        <f t="shared" si="3"/>
        <v/>
      </c>
      <c r="O56" s="38" t="str">
        <f t="shared" si="4"/>
        <v/>
      </c>
      <c r="Q56" s="8"/>
    </row>
    <row r="57" spans="1:17" ht="15.75" x14ac:dyDescent="0.25">
      <c r="A57" s="41" t="s">
        <v>110</v>
      </c>
      <c r="B57" s="196" t="s">
        <v>296</v>
      </c>
      <c r="C57" s="195" t="s">
        <v>314</v>
      </c>
      <c r="D57" s="80"/>
      <c r="E57" s="81"/>
      <c r="F57" s="30" t="str">
        <f t="shared" si="0"/>
        <v/>
      </c>
      <c r="G57" s="7"/>
      <c r="H57" s="57"/>
      <c r="I57" s="57"/>
      <c r="J57" s="6"/>
      <c r="K57" s="57"/>
      <c r="L57" s="59"/>
      <c r="M57" s="60"/>
      <c r="N57" s="58" t="str">
        <f t="shared" si="3"/>
        <v/>
      </c>
      <c r="O57" s="38" t="str">
        <f t="shared" si="4"/>
        <v/>
      </c>
      <c r="Q57" s="8"/>
    </row>
    <row r="58" spans="1:17" ht="15.75" x14ac:dyDescent="0.25">
      <c r="A58" s="41" t="s">
        <v>111</v>
      </c>
      <c r="B58" s="196" t="s">
        <v>297</v>
      </c>
      <c r="C58" s="195" t="s">
        <v>315</v>
      </c>
      <c r="D58" s="80">
        <v>13.5</v>
      </c>
      <c r="E58" s="81"/>
      <c r="F58" s="30">
        <f t="shared" si="0"/>
        <v>13.5</v>
      </c>
      <c r="G58" s="7"/>
      <c r="H58" s="57"/>
      <c r="I58" s="57"/>
      <c r="J58" s="6"/>
      <c r="K58" s="57"/>
      <c r="L58" s="59"/>
      <c r="M58" s="60"/>
      <c r="N58" s="58">
        <f t="shared" si="3"/>
        <v>13.5</v>
      </c>
      <c r="O58" s="38" t="str">
        <f t="shared" si="4"/>
        <v>F</v>
      </c>
      <c r="Q58" s="8"/>
    </row>
    <row r="59" spans="1:17" ht="15.75" x14ac:dyDescent="0.25">
      <c r="A59" s="41" t="s">
        <v>112</v>
      </c>
      <c r="B59" s="196" t="s">
        <v>298</v>
      </c>
      <c r="C59" s="195" t="s">
        <v>316</v>
      </c>
      <c r="D59" s="80">
        <v>11</v>
      </c>
      <c r="E59" s="81"/>
      <c r="F59" s="30">
        <f t="shared" si="0"/>
        <v>11</v>
      </c>
      <c r="G59" s="7"/>
      <c r="H59" s="57"/>
      <c r="I59" s="57"/>
      <c r="J59" s="6"/>
      <c r="K59" s="57"/>
      <c r="L59" s="59"/>
      <c r="M59" s="60"/>
      <c r="N59" s="58">
        <f t="shared" si="3"/>
        <v>11</v>
      </c>
      <c r="O59" s="38" t="str">
        <f t="shared" si="4"/>
        <v>F</v>
      </c>
      <c r="Q59" s="8"/>
    </row>
    <row r="60" spans="1:17" ht="15.75" x14ac:dyDescent="0.25">
      <c r="A60" s="41" t="s">
        <v>113</v>
      </c>
      <c r="B60" s="196" t="s">
        <v>299</v>
      </c>
      <c r="C60" s="195" t="s">
        <v>317</v>
      </c>
      <c r="D60" s="80"/>
      <c r="E60" s="81"/>
      <c r="F60" s="30" t="str">
        <f t="shared" si="0"/>
        <v/>
      </c>
      <c r="G60" s="7"/>
      <c r="H60" s="57"/>
      <c r="I60" s="57"/>
      <c r="J60" s="6"/>
      <c r="K60" s="57"/>
      <c r="L60" s="59"/>
      <c r="M60" s="60"/>
      <c r="N60" s="58" t="str">
        <f t="shared" si="3"/>
        <v/>
      </c>
      <c r="O60" s="38" t="str">
        <f t="shared" si="4"/>
        <v/>
      </c>
      <c r="Q60" s="8"/>
    </row>
    <row r="61" spans="1:17" ht="15.75" x14ac:dyDescent="0.25">
      <c r="A61" s="41" t="s">
        <v>114</v>
      </c>
      <c r="B61" s="196" t="s">
        <v>300</v>
      </c>
      <c r="C61" s="195" t="s">
        <v>318</v>
      </c>
      <c r="D61" s="80">
        <v>20</v>
      </c>
      <c r="E61" s="81"/>
      <c r="F61" s="30">
        <f t="shared" si="0"/>
        <v>20</v>
      </c>
      <c r="G61" s="7"/>
      <c r="H61" s="57"/>
      <c r="I61" s="57"/>
      <c r="J61" s="6"/>
      <c r="K61" s="57"/>
      <c r="L61" s="59"/>
      <c r="M61" s="60"/>
      <c r="N61" s="58">
        <f t="shared" si="3"/>
        <v>20</v>
      </c>
      <c r="O61" s="38" t="str">
        <f t="shared" si="4"/>
        <v>F</v>
      </c>
      <c r="Q61" s="8"/>
    </row>
    <row r="62" spans="1:17" ht="15.75" x14ac:dyDescent="0.25">
      <c r="A62" s="41" t="s">
        <v>115</v>
      </c>
      <c r="B62" s="196" t="s">
        <v>301</v>
      </c>
      <c r="C62" s="195" t="s">
        <v>319</v>
      </c>
      <c r="D62" s="80"/>
      <c r="E62" s="81"/>
      <c r="F62" s="30" t="str">
        <f t="shared" si="0"/>
        <v/>
      </c>
      <c r="G62" s="7"/>
      <c r="H62" s="57"/>
      <c r="I62" s="57"/>
      <c r="J62" s="6"/>
      <c r="K62" s="57"/>
      <c r="L62" s="59"/>
      <c r="M62" s="60"/>
      <c r="N62" s="58" t="str">
        <f t="shared" si="3"/>
        <v/>
      </c>
      <c r="O62" s="38" t="str">
        <f t="shared" si="4"/>
        <v/>
      </c>
      <c r="Q62" s="8"/>
    </row>
    <row r="63" spans="1:17" ht="15.75" x14ac:dyDescent="0.25">
      <c r="A63" s="41" t="s">
        <v>116</v>
      </c>
      <c r="B63" s="196" t="s">
        <v>302</v>
      </c>
      <c r="C63" s="195" t="s">
        <v>320</v>
      </c>
      <c r="D63" s="80"/>
      <c r="E63" s="81"/>
      <c r="F63" s="30" t="str">
        <f t="shared" si="0"/>
        <v/>
      </c>
      <c r="G63" s="7"/>
      <c r="H63" s="57"/>
      <c r="I63" s="57"/>
      <c r="J63" s="6"/>
      <c r="K63" s="57"/>
      <c r="L63" s="59"/>
      <c r="M63" s="60"/>
      <c r="N63" s="58" t="str">
        <f t="shared" si="3"/>
        <v/>
      </c>
      <c r="O63" s="38" t="str">
        <f t="shared" si="4"/>
        <v/>
      </c>
      <c r="Q63" s="8"/>
    </row>
    <row r="64" spans="1:17" ht="15.75" x14ac:dyDescent="0.25">
      <c r="A64" s="41" t="s">
        <v>117</v>
      </c>
      <c r="B64" s="196" t="s">
        <v>303</v>
      </c>
      <c r="C64" s="195" t="s">
        <v>321</v>
      </c>
      <c r="D64" s="80">
        <v>0</v>
      </c>
      <c r="E64" s="81"/>
      <c r="F64" s="30">
        <f t="shared" si="0"/>
        <v>0</v>
      </c>
      <c r="G64" s="7"/>
      <c r="H64" s="57"/>
      <c r="I64" s="57"/>
      <c r="J64" s="6"/>
      <c r="K64" s="57"/>
      <c r="L64" s="59"/>
      <c r="M64" s="60"/>
      <c r="N64" s="58">
        <f t="shared" si="3"/>
        <v>0</v>
      </c>
      <c r="O64" s="38" t="str">
        <f t="shared" si="4"/>
        <v>F</v>
      </c>
      <c r="Q64" s="8"/>
    </row>
    <row r="65" spans="1:20" ht="15.75" x14ac:dyDescent="0.25">
      <c r="A65" s="41" t="s">
        <v>118</v>
      </c>
      <c r="B65" s="196" t="s">
        <v>304</v>
      </c>
      <c r="C65" s="195" t="s">
        <v>322</v>
      </c>
      <c r="D65" s="80"/>
      <c r="E65" s="81"/>
      <c r="F65" s="30" t="str">
        <f t="shared" si="0"/>
        <v/>
      </c>
      <c r="G65" s="7"/>
      <c r="H65" s="57"/>
      <c r="I65" s="57"/>
      <c r="J65" s="6"/>
      <c r="K65" s="57"/>
      <c r="L65" s="59"/>
      <c r="M65" s="60"/>
      <c r="N65" s="58" t="str">
        <f t="shared" si="3"/>
        <v/>
      </c>
      <c r="O65" s="38" t="str">
        <f t="shared" si="4"/>
        <v/>
      </c>
      <c r="Q65" s="8"/>
    </row>
    <row r="66" spans="1:20" ht="15.75" x14ac:dyDescent="0.25">
      <c r="A66" s="41" t="s">
        <v>119</v>
      </c>
      <c r="B66" s="196" t="s">
        <v>305</v>
      </c>
      <c r="C66" s="195" t="s">
        <v>323</v>
      </c>
      <c r="D66" s="80"/>
      <c r="E66" s="81"/>
      <c r="F66" s="30" t="str">
        <f t="shared" si="0"/>
        <v/>
      </c>
      <c r="G66" s="7"/>
      <c r="H66" s="57"/>
      <c r="I66" s="57"/>
      <c r="J66" s="6"/>
      <c r="K66" s="57"/>
      <c r="L66" s="59"/>
      <c r="M66" s="60"/>
      <c r="N66" s="58" t="str">
        <f t="shared" si="3"/>
        <v/>
      </c>
      <c r="O66" s="38" t="str">
        <f t="shared" si="4"/>
        <v/>
      </c>
      <c r="Q66" s="8"/>
    </row>
    <row r="67" spans="1:20" ht="15.75" x14ac:dyDescent="0.25">
      <c r="A67" s="41" t="s">
        <v>120</v>
      </c>
      <c r="B67" s="196" t="s">
        <v>306</v>
      </c>
      <c r="C67" s="195" t="s">
        <v>324</v>
      </c>
      <c r="D67" s="80">
        <v>35</v>
      </c>
      <c r="E67" s="81"/>
      <c r="F67" s="30">
        <f t="shared" si="0"/>
        <v>35</v>
      </c>
      <c r="G67" s="7"/>
      <c r="H67" s="57"/>
      <c r="I67" s="57"/>
      <c r="J67" s="6"/>
      <c r="K67" s="57"/>
      <c r="L67" s="59"/>
      <c r="M67" s="60"/>
      <c r="N67" s="58">
        <f t="shared" si="3"/>
        <v>35</v>
      </c>
      <c r="O67" s="38" t="str">
        <f t="shared" si="4"/>
        <v>F</v>
      </c>
      <c r="Q67" s="8"/>
    </row>
    <row r="68" spans="1:20" ht="15.75" x14ac:dyDescent="0.25">
      <c r="A68" s="41" t="s">
        <v>121</v>
      </c>
      <c r="B68" s="196" t="s">
        <v>307</v>
      </c>
      <c r="C68" s="195" t="s">
        <v>325</v>
      </c>
      <c r="D68" s="80"/>
      <c r="E68" s="81"/>
      <c r="F68" s="30" t="str">
        <f t="shared" ref="F68:F85" si="5">IF(AND(D68="",E68=""),"",IF(E68="",D68,E68))</f>
        <v/>
      </c>
      <c r="G68" s="7"/>
      <c r="H68" s="57"/>
      <c r="I68" s="57"/>
      <c r="J68" s="6"/>
      <c r="K68" s="57"/>
      <c r="L68" s="59"/>
      <c r="M68" s="60"/>
      <c r="N68" s="58" t="str">
        <f t="shared" ref="N68:N85" si="6">IF(AND(F68="",M68="",Q68=""),"",SUM(F68,M68,Q68))</f>
        <v/>
      </c>
      <c r="O68" s="38" t="str">
        <f t="shared" ref="O68:O84" si="7">IF(AND(F68="",M68=""),"",IF(N68&gt;89,"A",IF(N68&gt;79,"B",IF(N68&gt;69,"C",IF(N68&gt;59,"D",IF(N68&gt;49,"E","F"))))))</f>
        <v/>
      </c>
      <c r="Q68" s="8"/>
    </row>
    <row r="69" spans="1:20" ht="15.75" x14ac:dyDescent="0.25">
      <c r="A69" s="41" t="s">
        <v>122</v>
      </c>
      <c r="B69" s="196" t="s">
        <v>326</v>
      </c>
      <c r="C69" s="195" t="s">
        <v>327</v>
      </c>
      <c r="D69" s="80"/>
      <c r="E69" s="81"/>
      <c r="F69" s="30" t="str">
        <f t="shared" si="5"/>
        <v/>
      </c>
      <c r="G69" s="7"/>
      <c r="H69" s="57"/>
      <c r="I69" s="57"/>
      <c r="J69" s="6"/>
      <c r="K69" s="57"/>
      <c r="L69" s="59"/>
      <c r="M69" s="60"/>
      <c r="N69" s="58" t="str">
        <f t="shared" si="6"/>
        <v/>
      </c>
      <c r="O69" s="38" t="str">
        <f t="shared" si="7"/>
        <v/>
      </c>
      <c r="Q69" s="8"/>
    </row>
    <row r="70" spans="1:20" ht="15.75" x14ac:dyDescent="0.25">
      <c r="A70" s="41" t="s">
        <v>134</v>
      </c>
      <c r="B70" s="201" t="s">
        <v>328</v>
      </c>
      <c r="C70" s="202" t="s">
        <v>344</v>
      </c>
      <c r="D70" s="80">
        <v>0</v>
      </c>
      <c r="E70" s="81"/>
      <c r="F70" s="30">
        <f t="shared" si="5"/>
        <v>0</v>
      </c>
      <c r="G70" s="7"/>
      <c r="H70" s="57"/>
      <c r="I70" s="57"/>
      <c r="J70" s="6"/>
      <c r="K70" s="57"/>
      <c r="L70" s="59"/>
      <c r="M70" s="60"/>
      <c r="N70" s="58">
        <f t="shared" si="6"/>
        <v>0</v>
      </c>
      <c r="O70" s="38" t="str">
        <f t="shared" si="7"/>
        <v>F</v>
      </c>
      <c r="Q70" s="8"/>
    </row>
    <row r="71" spans="1:20" ht="15.75" x14ac:dyDescent="0.25">
      <c r="A71" s="41" t="s">
        <v>135</v>
      </c>
      <c r="B71" s="192" t="s">
        <v>329</v>
      </c>
      <c r="C71" s="195" t="s">
        <v>345</v>
      </c>
      <c r="D71" s="80">
        <v>8</v>
      </c>
      <c r="E71" s="81"/>
      <c r="F71" s="30">
        <f t="shared" si="5"/>
        <v>8</v>
      </c>
      <c r="G71" s="7"/>
      <c r="H71" s="57"/>
      <c r="I71" s="57"/>
      <c r="J71" s="6"/>
      <c r="K71" s="57"/>
      <c r="L71" s="59"/>
      <c r="M71" s="60"/>
      <c r="N71" s="58">
        <f t="shared" si="6"/>
        <v>8</v>
      </c>
      <c r="O71" s="38" t="str">
        <f t="shared" si="7"/>
        <v>F</v>
      </c>
      <c r="Q71" s="8"/>
      <c r="T71" s="77"/>
    </row>
    <row r="72" spans="1:20" ht="15.75" x14ac:dyDescent="0.25">
      <c r="A72" s="41" t="s">
        <v>136</v>
      </c>
      <c r="B72" s="192" t="s">
        <v>330</v>
      </c>
      <c r="C72" s="195" t="s">
        <v>346</v>
      </c>
      <c r="D72" s="80">
        <v>13</v>
      </c>
      <c r="E72" s="81"/>
      <c r="F72" s="30">
        <f t="shared" si="5"/>
        <v>13</v>
      </c>
      <c r="G72" s="7"/>
      <c r="H72" s="57"/>
      <c r="I72" s="57"/>
      <c r="J72" s="6"/>
      <c r="K72" s="57"/>
      <c r="L72" s="59"/>
      <c r="M72" s="60"/>
      <c r="N72" s="58">
        <f t="shared" si="6"/>
        <v>13</v>
      </c>
      <c r="O72" s="38" t="str">
        <f t="shared" si="7"/>
        <v>F</v>
      </c>
      <c r="Q72" s="8"/>
    </row>
    <row r="73" spans="1:20" ht="15.75" x14ac:dyDescent="0.25">
      <c r="A73" s="41" t="s">
        <v>137</v>
      </c>
      <c r="B73" s="192" t="s">
        <v>331</v>
      </c>
      <c r="C73" s="195" t="s">
        <v>347</v>
      </c>
      <c r="D73" s="80">
        <v>17</v>
      </c>
      <c r="E73" s="81"/>
      <c r="F73" s="30">
        <f t="shared" si="5"/>
        <v>17</v>
      </c>
      <c r="G73" s="7"/>
      <c r="H73" s="57"/>
      <c r="I73" s="57"/>
      <c r="J73" s="6"/>
      <c r="K73" s="57"/>
      <c r="L73" s="59"/>
      <c r="M73" s="60"/>
      <c r="N73" s="58">
        <f t="shared" si="6"/>
        <v>17</v>
      </c>
      <c r="O73" s="38" t="str">
        <f t="shared" si="7"/>
        <v>F</v>
      </c>
      <c r="Q73" s="8"/>
    </row>
    <row r="74" spans="1:20" ht="15.75" x14ac:dyDescent="0.25">
      <c r="A74" s="41" t="s">
        <v>138</v>
      </c>
      <c r="B74" s="192" t="s">
        <v>332</v>
      </c>
      <c r="C74" s="195" t="s">
        <v>348</v>
      </c>
      <c r="D74" s="80"/>
      <c r="E74" s="81"/>
      <c r="F74" s="30" t="str">
        <f t="shared" si="5"/>
        <v/>
      </c>
      <c r="G74" s="7"/>
      <c r="H74" s="57"/>
      <c r="I74" s="57"/>
      <c r="J74" s="6"/>
      <c r="K74" s="57"/>
      <c r="L74" s="59"/>
      <c r="M74" s="60"/>
      <c r="N74" s="58" t="str">
        <f t="shared" si="6"/>
        <v/>
      </c>
      <c r="O74" s="38" t="str">
        <f t="shared" si="7"/>
        <v/>
      </c>
      <c r="Q74" s="8"/>
    </row>
    <row r="75" spans="1:20" ht="15.75" x14ac:dyDescent="0.25">
      <c r="A75" s="41" t="s">
        <v>139</v>
      </c>
      <c r="B75" s="192" t="s">
        <v>333</v>
      </c>
      <c r="C75" s="195" t="s">
        <v>349</v>
      </c>
      <c r="D75" s="80"/>
      <c r="E75" s="81"/>
      <c r="F75" s="30" t="str">
        <f t="shared" si="5"/>
        <v/>
      </c>
      <c r="G75" s="7"/>
      <c r="H75" s="57"/>
      <c r="I75" s="57"/>
      <c r="J75" s="6"/>
      <c r="K75" s="57"/>
      <c r="L75" s="59"/>
      <c r="M75" s="60"/>
      <c r="N75" s="58" t="str">
        <f t="shared" si="6"/>
        <v/>
      </c>
      <c r="O75" s="38" t="str">
        <f t="shared" si="7"/>
        <v/>
      </c>
      <c r="Q75" s="8"/>
    </row>
    <row r="76" spans="1:20" ht="15.75" x14ac:dyDescent="0.25">
      <c r="A76" s="41" t="s">
        <v>140</v>
      </c>
      <c r="B76" s="192" t="s">
        <v>334</v>
      </c>
      <c r="C76" s="195" t="s">
        <v>350</v>
      </c>
      <c r="D76" s="80"/>
      <c r="E76" s="81"/>
      <c r="F76" s="30" t="str">
        <f t="shared" si="5"/>
        <v/>
      </c>
      <c r="G76" s="7"/>
      <c r="H76" s="57"/>
      <c r="I76" s="57"/>
      <c r="J76" s="6"/>
      <c r="K76" s="57"/>
      <c r="L76" s="59"/>
      <c r="M76" s="60"/>
      <c r="N76" s="58" t="str">
        <f t="shared" si="6"/>
        <v/>
      </c>
      <c r="O76" s="38" t="str">
        <f t="shared" si="7"/>
        <v/>
      </c>
      <c r="Q76" s="8"/>
    </row>
    <row r="77" spans="1:20" ht="15.75" x14ac:dyDescent="0.25">
      <c r="A77" s="41" t="s">
        <v>141</v>
      </c>
      <c r="B77" s="192" t="s">
        <v>335</v>
      </c>
      <c r="C77" s="195" t="s">
        <v>351</v>
      </c>
      <c r="D77" s="80">
        <v>21</v>
      </c>
      <c r="E77" s="81"/>
      <c r="F77" s="30">
        <f t="shared" si="5"/>
        <v>21</v>
      </c>
      <c r="G77" s="7"/>
      <c r="H77" s="57"/>
      <c r="I77" s="57"/>
      <c r="J77" s="6"/>
      <c r="K77" s="57"/>
      <c r="L77" s="59"/>
      <c r="M77" s="60"/>
      <c r="N77" s="58">
        <f t="shared" si="6"/>
        <v>21</v>
      </c>
      <c r="O77" s="38" t="str">
        <f t="shared" si="7"/>
        <v>F</v>
      </c>
      <c r="Q77" s="8"/>
    </row>
    <row r="78" spans="1:20" ht="15.75" x14ac:dyDescent="0.25">
      <c r="A78" s="41" t="s">
        <v>142</v>
      </c>
      <c r="B78" s="192" t="s">
        <v>336</v>
      </c>
      <c r="C78" s="195" t="s">
        <v>352</v>
      </c>
      <c r="D78" s="80"/>
      <c r="E78" s="81"/>
      <c r="F78" s="30" t="str">
        <f t="shared" si="5"/>
        <v/>
      </c>
      <c r="G78" s="7"/>
      <c r="H78" s="57"/>
      <c r="I78" s="57"/>
      <c r="J78" s="6"/>
      <c r="K78" s="57"/>
      <c r="L78" s="59"/>
      <c r="M78" s="60"/>
      <c r="N78" s="58" t="str">
        <f t="shared" si="6"/>
        <v/>
      </c>
      <c r="O78" s="38" t="str">
        <f t="shared" si="7"/>
        <v/>
      </c>
      <c r="Q78" s="8"/>
    </row>
    <row r="79" spans="1:20" ht="15.75" x14ac:dyDescent="0.25">
      <c r="A79" s="41" t="s">
        <v>143</v>
      </c>
      <c r="B79" s="192" t="s">
        <v>337</v>
      </c>
      <c r="C79" s="195" t="s">
        <v>353</v>
      </c>
      <c r="D79" s="80"/>
      <c r="E79" s="81"/>
      <c r="F79" s="30" t="str">
        <f t="shared" si="5"/>
        <v/>
      </c>
      <c r="G79" s="7"/>
      <c r="H79" s="57"/>
      <c r="I79" s="57"/>
      <c r="J79" s="6"/>
      <c r="K79" s="57"/>
      <c r="L79" s="59"/>
      <c r="M79" s="60"/>
      <c r="N79" s="58" t="str">
        <f t="shared" si="6"/>
        <v/>
      </c>
      <c r="O79" s="38" t="str">
        <f t="shared" si="7"/>
        <v/>
      </c>
      <c r="Q79" s="8"/>
    </row>
    <row r="80" spans="1:20" ht="15.75" x14ac:dyDescent="0.25">
      <c r="A80" s="41" t="s">
        <v>144</v>
      </c>
      <c r="B80" s="192" t="s">
        <v>338</v>
      </c>
      <c r="C80" s="195" t="s">
        <v>354</v>
      </c>
      <c r="D80" s="80"/>
      <c r="E80" s="81"/>
      <c r="F80" s="30" t="str">
        <f t="shared" si="5"/>
        <v/>
      </c>
      <c r="G80" s="7"/>
      <c r="H80" s="57"/>
      <c r="I80" s="57"/>
      <c r="J80" s="6"/>
      <c r="K80" s="57"/>
      <c r="L80" s="59"/>
      <c r="M80" s="60"/>
      <c r="N80" s="58" t="str">
        <f t="shared" si="6"/>
        <v/>
      </c>
      <c r="O80" s="38" t="str">
        <f t="shared" si="7"/>
        <v/>
      </c>
      <c r="Q80" s="8"/>
    </row>
    <row r="81" spans="1:17" ht="15.75" x14ac:dyDescent="0.25">
      <c r="A81" s="41" t="s">
        <v>145</v>
      </c>
      <c r="B81" s="192" t="s">
        <v>339</v>
      </c>
      <c r="C81" s="195" t="s">
        <v>355</v>
      </c>
      <c r="D81" s="80"/>
      <c r="E81" s="81"/>
      <c r="F81" s="30" t="str">
        <f t="shared" si="5"/>
        <v/>
      </c>
      <c r="G81" s="7"/>
      <c r="H81" s="57"/>
      <c r="I81" s="57"/>
      <c r="J81" s="6"/>
      <c r="K81" s="57"/>
      <c r="L81" s="59"/>
      <c r="M81" s="60"/>
      <c r="N81" s="58" t="str">
        <f t="shared" si="6"/>
        <v/>
      </c>
      <c r="O81" s="38" t="str">
        <f t="shared" si="7"/>
        <v/>
      </c>
      <c r="Q81" s="8"/>
    </row>
    <row r="82" spans="1:17" ht="15.75" x14ac:dyDescent="0.25">
      <c r="A82" s="41" t="s">
        <v>146</v>
      </c>
      <c r="B82" s="192" t="s">
        <v>340</v>
      </c>
      <c r="C82" s="195" t="s">
        <v>356</v>
      </c>
      <c r="D82" s="80"/>
      <c r="E82" s="81"/>
      <c r="F82" s="30" t="str">
        <f t="shared" si="5"/>
        <v/>
      </c>
      <c r="G82" s="7"/>
      <c r="H82" s="57"/>
      <c r="I82" s="57"/>
      <c r="J82" s="6"/>
      <c r="K82" s="57"/>
      <c r="L82" s="59"/>
      <c r="M82" s="60"/>
      <c r="N82" s="58" t="str">
        <f t="shared" si="6"/>
        <v/>
      </c>
      <c r="O82" s="38" t="str">
        <f t="shared" si="7"/>
        <v/>
      </c>
      <c r="Q82" s="8"/>
    </row>
    <row r="83" spans="1:17" ht="15.75" x14ac:dyDescent="0.25">
      <c r="A83" s="41" t="s">
        <v>147</v>
      </c>
      <c r="B83" s="192" t="s">
        <v>341</v>
      </c>
      <c r="C83" s="195" t="s">
        <v>357</v>
      </c>
      <c r="D83" s="80">
        <v>27</v>
      </c>
      <c r="E83" s="81"/>
      <c r="F83" s="30">
        <f t="shared" si="5"/>
        <v>27</v>
      </c>
      <c r="G83" s="7"/>
      <c r="H83" s="57"/>
      <c r="I83" s="57"/>
      <c r="J83" s="6"/>
      <c r="K83" s="57"/>
      <c r="L83" s="59"/>
      <c r="M83" s="60"/>
      <c r="N83" s="58">
        <f t="shared" si="6"/>
        <v>27</v>
      </c>
      <c r="O83" s="38" t="str">
        <f t="shared" si="7"/>
        <v>F</v>
      </c>
      <c r="Q83" s="8"/>
    </row>
    <row r="84" spans="1:17" ht="15.75" x14ac:dyDescent="0.25">
      <c r="A84" s="41" t="s">
        <v>148</v>
      </c>
      <c r="B84" s="192" t="s">
        <v>342</v>
      </c>
      <c r="C84" s="195" t="s">
        <v>358</v>
      </c>
      <c r="D84" s="80"/>
      <c r="E84" s="81"/>
      <c r="F84" s="30" t="str">
        <f t="shared" si="5"/>
        <v/>
      </c>
      <c r="G84" s="7"/>
      <c r="H84" s="57"/>
      <c r="I84" s="57"/>
      <c r="J84" s="6"/>
      <c r="K84" s="57"/>
      <c r="L84" s="59"/>
      <c r="M84" s="60"/>
      <c r="N84" s="58" t="str">
        <f t="shared" si="6"/>
        <v/>
      </c>
      <c r="O84" s="38" t="str">
        <f t="shared" si="7"/>
        <v/>
      </c>
      <c r="Q84" s="8"/>
    </row>
    <row r="85" spans="1:17" ht="15.75" x14ac:dyDescent="0.25">
      <c r="A85" s="41" t="s">
        <v>149</v>
      </c>
      <c r="B85" s="196" t="s">
        <v>343</v>
      </c>
      <c r="C85" s="195" t="s">
        <v>359</v>
      </c>
      <c r="D85" s="80"/>
      <c r="E85" s="81"/>
      <c r="F85" s="30" t="str">
        <f t="shared" si="5"/>
        <v/>
      </c>
      <c r="G85" s="7"/>
      <c r="H85" s="57"/>
      <c r="I85" s="57"/>
      <c r="J85" s="6"/>
      <c r="K85" s="57"/>
      <c r="L85" s="59"/>
      <c r="M85" s="60"/>
      <c r="N85" s="58" t="str">
        <f t="shared" si="6"/>
        <v/>
      </c>
      <c r="O85" s="38"/>
      <c r="Q85" s="8"/>
    </row>
    <row r="86" spans="1:17" ht="15.75" x14ac:dyDescent="0.25">
      <c r="A86" s="41" t="s">
        <v>150</v>
      </c>
      <c r="B86" s="190"/>
      <c r="C86" s="79"/>
      <c r="D86" s="80"/>
      <c r="E86" s="80"/>
      <c r="F86" s="30"/>
      <c r="G86" s="80"/>
      <c r="H86" s="80"/>
      <c r="I86" s="57"/>
      <c r="J86" s="6"/>
      <c r="K86" s="57"/>
      <c r="L86" s="59"/>
      <c r="M86" s="60"/>
      <c r="N86" s="58"/>
      <c r="O86" s="38"/>
      <c r="Q86" s="8"/>
    </row>
    <row r="87" spans="1:17" ht="15.75" x14ac:dyDescent="0.25">
      <c r="A87" s="41" t="s">
        <v>151</v>
      </c>
      <c r="B87" s="190"/>
      <c r="C87" s="79"/>
      <c r="D87" s="80"/>
      <c r="E87" s="80"/>
      <c r="F87" s="30"/>
      <c r="G87" s="7"/>
      <c r="H87" s="57"/>
      <c r="I87" s="57"/>
      <c r="J87" s="6"/>
      <c r="K87" s="57"/>
      <c r="L87" s="59"/>
      <c r="M87" s="60"/>
      <c r="N87" s="58"/>
      <c r="O87" s="38"/>
      <c r="Q87" s="8"/>
    </row>
    <row r="88" spans="1:17" ht="15" customHeight="1" x14ac:dyDescent="0.25">
      <c r="A88" s="41" t="s">
        <v>152</v>
      </c>
      <c r="B88" s="190"/>
      <c r="C88" s="79"/>
      <c r="D88" s="80"/>
      <c r="E88" s="6"/>
      <c r="F88" s="30"/>
      <c r="G88" s="7"/>
      <c r="H88" s="57"/>
      <c r="I88" s="57"/>
      <c r="J88" s="6"/>
      <c r="K88" s="57"/>
      <c r="L88" s="59"/>
      <c r="M88" s="60"/>
      <c r="N88" s="58"/>
      <c r="O88" s="38"/>
      <c r="Q88" s="8"/>
    </row>
    <row r="89" spans="1:17" ht="15" customHeight="1" x14ac:dyDescent="0.25">
      <c r="A89" s="41" t="s">
        <v>153</v>
      </c>
      <c r="B89" s="198"/>
      <c r="C89" s="82"/>
      <c r="D89" s="83"/>
      <c r="E89" s="84"/>
      <c r="F89" s="85"/>
      <c r="G89" s="86"/>
      <c r="H89" s="87"/>
      <c r="I89" s="87"/>
      <c r="J89" s="84"/>
      <c r="K89" s="87"/>
      <c r="L89" s="88"/>
      <c r="M89" s="89"/>
      <c r="N89" s="90"/>
      <c r="O89" s="91"/>
      <c r="Q89" s="8"/>
    </row>
    <row r="90" spans="1:17" ht="15.75" x14ac:dyDescent="0.25">
      <c r="A90" s="8" t="s">
        <v>173</v>
      </c>
      <c r="B90" s="199"/>
      <c r="C90" s="92"/>
      <c r="D90" s="93"/>
      <c r="E90" s="42"/>
      <c r="F90" s="30"/>
      <c r="G90" s="42"/>
      <c r="H90" s="42"/>
      <c r="I90" s="94"/>
      <c r="J90" s="42"/>
      <c r="K90" s="42"/>
      <c r="L90" s="94"/>
      <c r="M90" s="60"/>
      <c r="N90" s="95"/>
      <c r="O90" s="38"/>
    </row>
    <row r="91" spans="1:17" ht="15.75" x14ac:dyDescent="0.25">
      <c r="A91" s="8">
        <v>89</v>
      </c>
      <c r="B91" s="199"/>
      <c r="C91" s="92"/>
      <c r="D91" s="93"/>
      <c r="E91" s="42"/>
      <c r="F91" s="30"/>
      <c r="G91" s="42"/>
      <c r="H91" s="42"/>
      <c r="I91" s="94"/>
      <c r="J91" s="42"/>
      <c r="K91" s="42"/>
      <c r="L91" s="94"/>
      <c r="M91" s="60"/>
      <c r="N91" s="95"/>
      <c r="O91" s="38"/>
    </row>
    <row r="92" spans="1:17" ht="15.75" x14ac:dyDescent="0.25">
      <c r="A92" s="41" t="s">
        <v>174</v>
      </c>
      <c r="B92" s="92"/>
      <c r="C92" s="92"/>
      <c r="D92" s="42"/>
      <c r="E92" s="42"/>
      <c r="F92" s="30"/>
      <c r="G92" s="42"/>
      <c r="H92" s="42"/>
      <c r="I92" s="94"/>
      <c r="J92" s="42"/>
      <c r="K92" s="42"/>
      <c r="L92" s="94"/>
      <c r="M92" s="60"/>
      <c r="N92" s="95"/>
      <c r="O92" s="38"/>
    </row>
    <row r="93" spans="1:17" x14ac:dyDescent="0.2"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38"/>
    </row>
    <row r="94" spans="1:17" x14ac:dyDescent="0.2"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</row>
    <row r="95" spans="1:17" x14ac:dyDescent="0.2"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</row>
    <row r="130" ht="15" customHeight="1" x14ac:dyDescent="0.2"/>
  </sheetData>
  <sheetProtection selectLockedCells="1" selectUnlockedCells="1"/>
  <phoneticPr fontId="25" type="noConversion"/>
  <pageMargins left="0.74803149606299213" right="0.74803149606299213" top="0.98425196850393704" bottom="0.98425196850393704" header="0.51181102362204722" footer="0.51181102362204722"/>
  <pageSetup paperSize="9" scale="91" firstPageNumber="0" fitToHeight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zoomScaleNormal="165" workbookViewId="0">
      <pane ySplit="7" topLeftCell="A8" activePane="bottomLeft" state="frozen"/>
      <selection pane="bottomLeft" sqref="A1:U1"/>
    </sheetView>
  </sheetViews>
  <sheetFormatPr defaultRowHeight="12.75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6.85546875" customWidth="1"/>
    <col min="21" max="21" width="5.85546875" customWidth="1"/>
  </cols>
  <sheetData>
    <row r="1" spans="1:21" ht="40.5" customHeight="1" x14ac:dyDescent="0.2">
      <c r="A1" s="124" t="s">
        <v>132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6"/>
      <c r="T1" s="126"/>
      <c r="U1" s="127"/>
    </row>
    <row r="2" spans="1:21" ht="19.5" customHeight="1" x14ac:dyDescent="0.2">
      <c r="A2" s="121" t="s">
        <v>156</v>
      </c>
      <c r="B2" s="172"/>
      <c r="C2" s="121" t="s">
        <v>160</v>
      </c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3"/>
      <c r="O2" s="173" t="s">
        <v>161</v>
      </c>
      <c r="P2" s="173"/>
      <c r="Q2" s="173"/>
      <c r="R2" s="173"/>
      <c r="S2" s="173"/>
      <c r="T2" s="173"/>
      <c r="U2" s="173"/>
    </row>
    <row r="3" spans="1:21" ht="24.75" customHeight="1" x14ac:dyDescent="0.25">
      <c r="A3" s="116" t="s">
        <v>175</v>
      </c>
      <c r="B3" s="117"/>
      <c r="C3" s="117"/>
      <c r="D3" s="118" t="s">
        <v>155</v>
      </c>
      <c r="E3" s="118"/>
      <c r="F3" s="118"/>
      <c r="G3" s="118"/>
      <c r="H3" s="130" t="s">
        <v>133</v>
      </c>
      <c r="I3" s="131"/>
      <c r="J3" s="131"/>
      <c r="K3" s="131"/>
      <c r="L3" s="131"/>
      <c r="M3" s="131"/>
      <c r="N3" s="131"/>
      <c r="O3" s="131"/>
      <c r="P3" s="131"/>
      <c r="Q3" s="132" t="s">
        <v>177</v>
      </c>
      <c r="R3" s="133"/>
      <c r="S3" s="133"/>
      <c r="T3" s="133"/>
      <c r="U3" s="133"/>
    </row>
    <row r="4" spans="1:21" ht="6.75" customHeight="1" x14ac:dyDescent="0.2">
      <c r="D4" s="8"/>
      <c r="E4" s="8"/>
      <c r="F4" s="8"/>
      <c r="G4" s="8"/>
      <c r="H4" s="8"/>
    </row>
    <row r="5" spans="1:21" ht="21" customHeight="1" thickBot="1" x14ac:dyDescent="0.25">
      <c r="A5" s="111" t="s">
        <v>7</v>
      </c>
      <c r="B5" s="113" t="s">
        <v>8</v>
      </c>
      <c r="C5" s="114" t="s">
        <v>9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5" t="s">
        <v>10</v>
      </c>
      <c r="U5" s="109" t="s">
        <v>11</v>
      </c>
    </row>
    <row r="6" spans="1:21" ht="21" customHeight="1" thickTop="1" thickBot="1" x14ac:dyDescent="0.25">
      <c r="A6" s="111"/>
      <c r="B6" s="113"/>
      <c r="C6" s="9"/>
      <c r="D6" s="110" t="s">
        <v>12</v>
      </c>
      <c r="E6" s="110"/>
      <c r="F6" s="110"/>
      <c r="G6" s="110"/>
      <c r="H6" s="110"/>
      <c r="I6" s="110" t="s">
        <v>13</v>
      </c>
      <c r="J6" s="110"/>
      <c r="K6" s="110"/>
      <c r="L6" s="110" t="s">
        <v>14</v>
      </c>
      <c r="M6" s="110"/>
      <c r="N6" s="110"/>
      <c r="O6" s="110" t="s">
        <v>15</v>
      </c>
      <c r="P6" s="110"/>
      <c r="Q6" s="110"/>
      <c r="R6" s="110" t="s">
        <v>16</v>
      </c>
      <c r="S6" s="110"/>
      <c r="T6" s="115"/>
      <c r="U6" s="109"/>
    </row>
    <row r="7" spans="1:21" ht="21" customHeight="1" thickTop="1" thickBot="1" x14ac:dyDescent="0.25">
      <c r="A7" s="112"/>
      <c r="B7" s="113"/>
      <c r="C7" s="10" t="s">
        <v>17</v>
      </c>
      <c r="D7" s="11" t="s">
        <v>18</v>
      </c>
      <c r="E7" s="11" t="s">
        <v>19</v>
      </c>
      <c r="F7" s="11" t="s">
        <v>20</v>
      </c>
      <c r="G7" s="11" t="s">
        <v>21</v>
      </c>
      <c r="H7" s="11" t="s">
        <v>22</v>
      </c>
      <c r="I7" s="11" t="s">
        <v>18</v>
      </c>
      <c r="J7" s="11" t="s">
        <v>19</v>
      </c>
      <c r="K7" s="11" t="s">
        <v>20</v>
      </c>
      <c r="L7" s="11" t="s">
        <v>18</v>
      </c>
      <c r="M7" s="11" t="s">
        <v>19</v>
      </c>
      <c r="N7" s="11" t="s">
        <v>20</v>
      </c>
      <c r="O7" s="11" t="s">
        <v>18</v>
      </c>
      <c r="P7" s="11" t="s">
        <v>19</v>
      </c>
      <c r="Q7" s="11" t="s">
        <v>20</v>
      </c>
      <c r="R7" s="11" t="s">
        <v>23</v>
      </c>
      <c r="S7" s="11" t="s">
        <v>24</v>
      </c>
      <c r="T7" s="115"/>
      <c r="U7" s="109"/>
    </row>
    <row r="8" spans="1:21" ht="15" customHeight="1" thickTop="1" x14ac:dyDescent="0.2">
      <c r="A8" s="108">
        <v>42705</v>
      </c>
      <c r="B8" s="103" t="str">
        <f>MG!C3</f>
        <v>Božović Nedeljko</v>
      </c>
      <c r="C8" s="31" t="str">
        <f>IF(MG!Q3="","",MG!Q3)</f>
        <v/>
      </c>
      <c r="D8" s="12"/>
      <c r="E8" s="12"/>
      <c r="F8" s="12"/>
      <c r="G8" s="12"/>
      <c r="H8" s="12"/>
      <c r="I8" s="13"/>
      <c r="J8" s="13"/>
      <c r="K8" s="13"/>
      <c r="L8" s="13"/>
      <c r="M8" s="13"/>
      <c r="N8" s="13"/>
      <c r="O8" s="31" t="str">
        <f>IF(MG!F3="","",MG!F3)</f>
        <v/>
      </c>
      <c r="P8" s="31"/>
      <c r="Q8" s="29"/>
      <c r="R8" s="75" t="str">
        <f>IF(MG!I3="","",MG!I3)</f>
        <v/>
      </c>
      <c r="S8" s="75" t="str">
        <f>IF(MG!L3="","",MG!L3)</f>
        <v/>
      </c>
      <c r="T8" s="75" t="str">
        <f>IF(MG!N3="","",MG!N3)</f>
        <v/>
      </c>
      <c r="U8" s="31" t="str">
        <f>IF(MG!O3="","",MG!O3)</f>
        <v/>
      </c>
    </row>
    <row r="9" spans="1:21" ht="15" customHeight="1" x14ac:dyDescent="0.2">
      <c r="A9" s="97" t="s">
        <v>182</v>
      </c>
      <c r="B9" s="103" t="str">
        <f>MG!C4</f>
        <v>Vujović Milica</v>
      </c>
      <c r="C9" s="31" t="str">
        <f>IF(MG!Q4="","",MG!Q4)</f>
        <v/>
      </c>
      <c r="D9" s="12"/>
      <c r="E9" s="12"/>
      <c r="F9" s="12"/>
      <c r="G9" s="12"/>
      <c r="H9" s="12"/>
      <c r="I9" s="13"/>
      <c r="J9" s="13"/>
      <c r="K9" s="13"/>
      <c r="L9" s="13"/>
      <c r="M9" s="13"/>
      <c r="N9" s="13"/>
      <c r="O9" s="31">
        <f>IF(MG!F4="","",MG!F4)</f>
        <v>4.5</v>
      </c>
      <c r="P9" s="31"/>
      <c r="Q9" s="29"/>
      <c r="R9" s="75" t="str">
        <f>IF(MG!I4="","",MG!I4)</f>
        <v/>
      </c>
      <c r="S9" s="75" t="str">
        <f>IF(MG!L4="","",MG!L4)</f>
        <v/>
      </c>
      <c r="T9" s="75">
        <f>IF(MG!N4="","",MG!N4)</f>
        <v>4.5</v>
      </c>
      <c r="U9" s="31" t="str">
        <f>IF(MG!O4="","",MG!O4)</f>
        <v>F</v>
      </c>
    </row>
    <row r="10" spans="1:21" ht="15" customHeight="1" x14ac:dyDescent="0.2">
      <c r="A10" s="97" t="s">
        <v>172</v>
      </c>
      <c r="B10" s="103" t="str">
        <f>MG!C5</f>
        <v>Kojović Boško</v>
      </c>
      <c r="C10" s="31" t="str">
        <f>IF(MG!Q5="","",MG!Q5)</f>
        <v/>
      </c>
      <c r="D10" s="12"/>
      <c r="E10" s="12"/>
      <c r="F10" s="12"/>
      <c r="G10" s="12"/>
      <c r="H10" s="12"/>
      <c r="I10" s="13"/>
      <c r="J10" s="13"/>
      <c r="K10" s="13"/>
      <c r="L10" s="13"/>
      <c r="M10" s="13"/>
      <c r="N10" s="13"/>
      <c r="O10" s="31" t="str">
        <f>IF(MG!F5="","",MG!F5)</f>
        <v/>
      </c>
      <c r="P10" s="31"/>
      <c r="Q10" s="29"/>
      <c r="R10" s="75" t="str">
        <f>IF(MG!I5="","",MG!I5)</f>
        <v/>
      </c>
      <c r="S10" s="75" t="str">
        <f>IF(MG!L5="","",MG!L5)</f>
        <v/>
      </c>
      <c r="T10" s="75" t="str">
        <f>IF(MG!N5="","",MG!N5)</f>
        <v/>
      </c>
      <c r="U10" s="31" t="str">
        <f>IF(MG!O5="","",MG!O5)</f>
        <v/>
      </c>
    </row>
    <row r="11" spans="1:21" ht="15" customHeight="1" x14ac:dyDescent="0.2">
      <c r="A11" s="97" t="s">
        <v>185</v>
      </c>
      <c r="B11" s="103" t="str">
        <f>MG!C6</f>
        <v>Radosavović Časlav</v>
      </c>
      <c r="C11" s="31" t="str">
        <f>IF(MG!Q6="","",MG!Q6)</f>
        <v/>
      </c>
      <c r="D11" s="12"/>
      <c r="E11" s="12"/>
      <c r="F11" s="12"/>
      <c r="G11" s="12"/>
      <c r="H11" s="12"/>
      <c r="I11" s="13"/>
      <c r="J11" s="13"/>
      <c r="K11" s="13"/>
      <c r="L11" s="13"/>
      <c r="M11" s="13"/>
      <c r="N11" s="13"/>
      <c r="O11" s="31">
        <f>IF(MG!F6="","",MG!F6)</f>
        <v>21.5</v>
      </c>
      <c r="P11" s="31"/>
      <c r="Q11" s="29"/>
      <c r="R11" s="75">
        <f>IF(MG!I6="","",MG!I6)</f>
        <v>8</v>
      </c>
      <c r="S11" s="75">
        <f>IF(MG!L6="","",MG!L6)</f>
        <v>20.5</v>
      </c>
      <c r="T11" s="75">
        <f>IF(MG!N6="","",MG!N6)</f>
        <v>42</v>
      </c>
      <c r="U11" s="31" t="str">
        <f>IF(MG!O6="","",MG!O6)</f>
        <v>F</v>
      </c>
    </row>
    <row r="12" spans="1:21" ht="15" customHeight="1" x14ac:dyDescent="0.2">
      <c r="A12" s="97" t="s">
        <v>187</v>
      </c>
      <c r="B12" s="103" t="str">
        <f>MG!C7</f>
        <v>Doderović Dalibor</v>
      </c>
      <c r="C12" s="31" t="str">
        <f>IF(MG!Q7="","",MG!Q7)</f>
        <v/>
      </c>
      <c r="D12" s="12"/>
      <c r="E12" s="12"/>
      <c r="F12" s="12"/>
      <c r="G12" s="12"/>
      <c r="H12" s="12"/>
      <c r="I12" s="13"/>
      <c r="J12" s="13"/>
      <c r="K12" s="13"/>
      <c r="L12" s="13"/>
      <c r="M12" s="13"/>
      <c r="N12" s="13"/>
      <c r="O12" s="31" t="str">
        <f>IF(MG!F7="","",MG!F7)</f>
        <v/>
      </c>
      <c r="P12" s="31"/>
      <c r="Q12" s="29"/>
      <c r="R12" s="75" t="str">
        <f>IF(MG!I7="","",MG!I7)</f>
        <v/>
      </c>
      <c r="S12" s="75" t="str">
        <f>IF(MG!L7="","",MG!L7)</f>
        <v/>
      </c>
      <c r="T12" s="75" t="str">
        <f>IF(MG!N7="","",MG!N7)</f>
        <v/>
      </c>
      <c r="U12" s="31" t="str">
        <f>IF(MG!O7="","",MG!O7)</f>
        <v/>
      </c>
    </row>
    <row r="13" spans="1:21" x14ac:dyDescent="0.2">
      <c r="A13" s="97" t="s">
        <v>189</v>
      </c>
      <c r="B13" s="103" t="str">
        <f>MG!C8</f>
        <v>Popović Miroslav</v>
      </c>
    </row>
  </sheetData>
  <sheetProtection selectLockedCells="1" selectUnlockedCells="1"/>
  <mergeCells count="18">
    <mergeCell ref="A1:U1"/>
    <mergeCell ref="A2:B2"/>
    <mergeCell ref="C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</mergeCells>
  <pageMargins left="0.35433070866141736" right="0.27559055118110237" top="0.78740157480314965" bottom="1.1811023622047245" header="0.51181102362204722" footer="0.51181102362204722"/>
  <pageSetup paperSize="9" firstPageNumber="0" orientation="landscape" horizontalDpi="300" verticalDpi="300" r:id="rId1"/>
  <headerFooter alignWithMargins="0">
    <oddFooter>&amp;R
POTPIS NASTAVNIKA
__________________________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65" workbookViewId="0">
      <pane ySplit="7" topLeftCell="A8" activePane="bottomLeft" state="frozen"/>
      <selection pane="bottomLeft" sqref="A1:G1"/>
    </sheetView>
  </sheetViews>
  <sheetFormatPr defaultRowHeight="12.75" customHeight="1" x14ac:dyDescent="0.2"/>
  <cols>
    <col min="1" max="1" width="7.28515625" style="14" customWidth="1"/>
    <col min="2" max="2" width="10" style="14" customWidth="1"/>
    <col min="3" max="3" width="24" style="14" customWidth="1"/>
    <col min="4" max="4" width="0.28515625" style="14" customWidth="1"/>
    <col min="5" max="5" width="14.85546875" style="14" customWidth="1"/>
    <col min="6" max="6" width="14.140625" style="14" customWidth="1"/>
    <col min="7" max="7" width="14.28515625" style="14" customWidth="1"/>
    <col min="8" max="16384" width="9.140625" style="14"/>
  </cols>
  <sheetData>
    <row r="1" spans="1:7" s="15" customFormat="1" ht="28.5" customHeight="1" x14ac:dyDescent="0.2">
      <c r="A1" s="143" t="s">
        <v>129</v>
      </c>
      <c r="B1" s="144"/>
      <c r="C1" s="144"/>
      <c r="D1" s="144"/>
      <c r="E1" s="144"/>
      <c r="F1" s="144"/>
      <c r="G1" s="120"/>
    </row>
    <row r="2" spans="1:7" ht="22.5" customHeight="1" x14ac:dyDescent="0.25">
      <c r="A2" s="183" t="s">
        <v>156</v>
      </c>
      <c r="B2" s="184"/>
      <c r="C2" s="185"/>
      <c r="D2" s="45"/>
      <c r="E2" s="186" t="s">
        <v>167</v>
      </c>
      <c r="F2" s="187"/>
      <c r="G2" s="188"/>
    </row>
    <row r="3" spans="1:7" ht="27" customHeight="1" x14ac:dyDescent="0.25">
      <c r="A3" s="150" t="s">
        <v>130</v>
      </c>
      <c r="B3" s="151"/>
      <c r="C3" s="151"/>
      <c r="D3" s="44"/>
      <c r="E3" s="177" t="s">
        <v>131</v>
      </c>
      <c r="F3" s="178"/>
      <c r="G3" s="179"/>
    </row>
    <row r="4" spans="1:7" ht="17.25" customHeight="1" x14ac:dyDescent="0.25">
      <c r="A4" s="181" t="s">
        <v>195</v>
      </c>
      <c r="B4" s="182"/>
      <c r="C4" s="182"/>
      <c r="D4" s="182"/>
      <c r="E4" s="149" t="s">
        <v>166</v>
      </c>
      <c r="F4" s="149"/>
      <c r="G4" s="149"/>
    </row>
    <row r="5" spans="1:7" ht="4.5" customHeight="1" x14ac:dyDescent="0.25">
      <c r="B5" s="180"/>
      <c r="C5" s="180"/>
      <c r="D5" s="180"/>
      <c r="E5" s="180"/>
      <c r="F5" s="180"/>
      <c r="G5" s="180"/>
    </row>
    <row r="6" spans="1:7" s="16" customFormat="1" ht="25.5" customHeight="1" thickBot="1" x14ac:dyDescent="0.25">
      <c r="A6" s="145" t="s">
        <v>53</v>
      </c>
      <c r="B6" s="154" t="s">
        <v>7</v>
      </c>
      <c r="C6" s="156" t="s">
        <v>25</v>
      </c>
      <c r="D6" s="156"/>
      <c r="E6" s="147" t="s">
        <v>26</v>
      </c>
      <c r="F6" s="148"/>
      <c r="G6" s="156" t="s">
        <v>27</v>
      </c>
    </row>
    <row r="7" spans="1:7" s="16" customFormat="1" ht="42" customHeight="1" thickTop="1" thickBot="1" x14ac:dyDescent="0.25">
      <c r="A7" s="146"/>
      <c r="B7" s="155"/>
      <c r="C7" s="174"/>
      <c r="D7" s="174"/>
      <c r="E7" s="43" t="s">
        <v>28</v>
      </c>
      <c r="F7" s="17" t="s">
        <v>29</v>
      </c>
      <c r="G7" s="156"/>
    </row>
    <row r="8" spans="1:7" ht="15" customHeight="1" thickTop="1" x14ac:dyDescent="0.2">
      <c r="A8" s="39" t="str">
        <f>MG!A3</f>
        <v>1.</v>
      </c>
      <c r="B8" s="96" t="s">
        <v>180</v>
      </c>
      <c r="C8" s="103" t="s">
        <v>181</v>
      </c>
      <c r="D8" s="103" t="s">
        <v>181</v>
      </c>
      <c r="E8" s="35" t="str">
        <f>IF(AND(MGOsvojeni!O8="",MGOsvojeni!C8=""),"",SUM(MGOsvojeni!O8,MGOsvojeni!C8))</f>
        <v/>
      </c>
      <c r="F8" s="76" t="str">
        <f>IF(AND(MGOsvojeni!R8="",MGOsvojeni!S8=""),"",IF(MGOsvojeni!S8="",MGOsvojeni!R8,MGOsvojeni!S8))</f>
        <v/>
      </c>
      <c r="G8" s="36" t="str">
        <f>IF(MGOsvojeni!U8="","",MGOsvojeni!U8)</f>
        <v/>
      </c>
    </row>
    <row r="9" spans="1:7" ht="15" customHeight="1" x14ac:dyDescent="0.2">
      <c r="A9" s="39" t="str">
        <f>MG!A4</f>
        <v>2.</v>
      </c>
      <c r="B9" s="97" t="s">
        <v>182</v>
      </c>
      <c r="C9" s="103" t="s">
        <v>183</v>
      </c>
      <c r="D9" s="103" t="s">
        <v>183</v>
      </c>
      <c r="E9" s="35">
        <f>IF(AND(MGOsvojeni!O9="",MGOsvojeni!C9=""),"",SUM(MGOsvojeni!O9,MGOsvojeni!C9))</f>
        <v>4.5</v>
      </c>
      <c r="F9" s="76" t="str">
        <f>IF(AND(MGOsvojeni!R9="",MGOsvojeni!S9=""),"",IF(MGOsvojeni!S9="",MGOsvojeni!R9,MGOsvojeni!S9))</f>
        <v/>
      </c>
      <c r="G9" s="36" t="str">
        <f>IF(MGOsvojeni!U9="","",MGOsvojeni!U9)</f>
        <v>F</v>
      </c>
    </row>
    <row r="10" spans="1:7" ht="15" customHeight="1" x14ac:dyDescent="0.2">
      <c r="A10" s="39" t="str">
        <f>MG!A5</f>
        <v>3.</v>
      </c>
      <c r="B10" s="97" t="s">
        <v>172</v>
      </c>
      <c r="C10" s="103" t="s">
        <v>184</v>
      </c>
      <c r="D10" s="103" t="s">
        <v>184</v>
      </c>
      <c r="E10" s="35" t="str">
        <f>IF(AND(MGOsvojeni!O10="",MGOsvojeni!C10=""),"",SUM(MGOsvojeni!O10,MGOsvojeni!C10))</f>
        <v/>
      </c>
      <c r="F10" s="76" t="str">
        <f>IF(AND(MGOsvojeni!R10="",MGOsvojeni!S10=""),"",IF(MGOsvojeni!S10="",MGOsvojeni!R10,MGOsvojeni!S10))</f>
        <v/>
      </c>
      <c r="G10" s="36" t="str">
        <f>IF(MGOsvojeni!U10="","",MGOsvojeni!U10)</f>
        <v/>
      </c>
    </row>
    <row r="11" spans="1:7" ht="15" customHeight="1" x14ac:dyDescent="0.2">
      <c r="A11" s="39" t="str">
        <f>MG!A6</f>
        <v>4.</v>
      </c>
      <c r="B11" s="97" t="s">
        <v>185</v>
      </c>
      <c r="C11" s="103" t="s">
        <v>186</v>
      </c>
      <c r="D11" s="103" t="s">
        <v>186</v>
      </c>
      <c r="E11" s="35">
        <f>IF(AND(MGOsvojeni!O11="",MGOsvojeni!C11=""),"",SUM(MGOsvojeni!O11,MGOsvojeni!C11))</f>
        <v>21.5</v>
      </c>
      <c r="F11" s="76">
        <f>IF(AND(MGOsvojeni!R11="",MGOsvojeni!S11=""),"",IF(MGOsvojeni!S11="",MGOsvojeni!R11,MGOsvojeni!S11))</f>
        <v>20.5</v>
      </c>
      <c r="G11" s="36" t="str">
        <f>IF(MGOsvojeni!U11="","",MGOsvojeni!U11)</f>
        <v>F</v>
      </c>
    </row>
    <row r="12" spans="1:7" ht="15" customHeight="1" x14ac:dyDescent="0.2">
      <c r="A12" s="39" t="str">
        <f>MG!A7</f>
        <v>5.</v>
      </c>
      <c r="B12" s="97" t="s">
        <v>187</v>
      </c>
      <c r="C12" s="103" t="s">
        <v>188</v>
      </c>
      <c r="D12" s="103" t="s">
        <v>188</v>
      </c>
      <c r="E12" s="35" t="str">
        <f>IF(AND(MGOsvojeni!O12="",MGOsvojeni!C12=""),"",SUM(MGOsvojeni!O12,MGOsvojeni!C12))</f>
        <v/>
      </c>
      <c r="F12" s="76" t="str">
        <f>IF(AND(MGOsvojeni!R12="",MGOsvojeni!S12=""),"",IF(MGOsvojeni!S12="",MGOsvojeni!R12,MGOsvojeni!S12))</f>
        <v/>
      </c>
      <c r="G12" s="36" t="str">
        <f>IF(MGOsvojeni!U12="","",MGOsvojeni!U12)</f>
        <v/>
      </c>
    </row>
    <row r="13" spans="1:7" ht="12.75" customHeight="1" x14ac:dyDescent="0.2">
      <c r="A13" s="105" t="s">
        <v>191</v>
      </c>
      <c r="B13" s="97" t="s">
        <v>189</v>
      </c>
      <c r="C13" s="103" t="s">
        <v>190</v>
      </c>
      <c r="D13" s="103" t="s">
        <v>190</v>
      </c>
    </row>
  </sheetData>
  <sheetProtection selectLockedCells="1" selectUnlockedCells="1"/>
  <mergeCells count="14">
    <mergeCell ref="A4:D4"/>
    <mergeCell ref="E4:G4"/>
    <mergeCell ref="A1:G1"/>
    <mergeCell ref="A2:C2"/>
    <mergeCell ref="E2:G2"/>
    <mergeCell ref="A3:C3"/>
    <mergeCell ref="E3:G3"/>
    <mergeCell ref="B5:D5"/>
    <mergeCell ref="E5:G5"/>
    <mergeCell ref="A6:A7"/>
    <mergeCell ref="B6:B7"/>
    <mergeCell ref="C6:D7"/>
    <mergeCell ref="E6:F6"/>
    <mergeCell ref="G6:G7"/>
  </mergeCells>
  <pageMargins left="0.55118110236220474" right="0.55118110236220474" top="0.98425196850393704" bottom="1.1811023622047245" header="0.51181102362204722" footer="0.51181102362204722"/>
  <pageSetup paperSize="9" firstPageNumber="0" orientation="portrait" horizontalDpi="300" verticalDpi="300" r:id="rId1"/>
  <headerFooter alignWithMargins="0">
    <oddFooter>&amp;L
DATUM:___________________&amp;C
&amp;R
PRODEKAN ZA NASTAVU
__________________________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opLeftCell="A43" zoomScaleNormal="165" workbookViewId="0">
      <selection activeCell="L27" sqref="L27:Q27"/>
    </sheetView>
  </sheetViews>
  <sheetFormatPr defaultRowHeight="12.75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</cols>
  <sheetData>
    <row r="2" spans="1:19" ht="24.75" customHeight="1" x14ac:dyDescent="0.2">
      <c r="A2" s="160" t="s">
        <v>30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</row>
    <row r="3" spans="1:19" ht="22.5" customHeight="1" x14ac:dyDescent="0.2">
      <c r="A3" s="160" t="s">
        <v>124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</row>
    <row r="4" spans="1:19" ht="22.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16.5" customHeight="1" x14ac:dyDescent="0.2">
      <c r="A6" s="161" t="s">
        <v>125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</row>
    <row r="7" spans="1:19" ht="18.75" customHeight="1" x14ac:dyDescent="0.2">
      <c r="A7" s="161" t="s">
        <v>126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</row>
    <row r="8" spans="1:19" ht="18.75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10" spans="1:19" ht="24" customHeight="1" x14ac:dyDescent="0.35">
      <c r="A10" s="158" t="s">
        <v>31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</row>
    <row r="11" spans="1:19" ht="15" x14ac:dyDescent="0.2">
      <c r="A11" s="159" t="s">
        <v>32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</row>
    <row r="12" spans="1:19" ht="15" x14ac:dyDescent="0.2">
      <c r="A12" s="159" t="s">
        <v>123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</row>
    <row r="13" spans="1:19" ht="15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5" spans="1:19" ht="24.75" customHeight="1" x14ac:dyDescent="0.25">
      <c r="A15" s="162" t="s">
        <v>33</v>
      </c>
      <c r="B15" s="165" t="s">
        <v>34</v>
      </c>
      <c r="C15" s="166" t="s">
        <v>35</v>
      </c>
      <c r="D15" s="166" t="s">
        <v>36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7" t="s">
        <v>5</v>
      </c>
      <c r="Q15" s="167"/>
      <c r="R15" s="167"/>
      <c r="S15" s="167"/>
    </row>
    <row r="16" spans="1:19" ht="15.75" customHeight="1" x14ac:dyDescent="0.25">
      <c r="A16" s="162"/>
      <c r="B16" s="165"/>
      <c r="C16" s="166"/>
      <c r="D16" s="167" t="s">
        <v>37</v>
      </c>
      <c r="E16" s="167"/>
      <c r="F16" s="162" t="s">
        <v>38</v>
      </c>
      <c r="G16" s="162"/>
      <c r="H16" s="162" t="s">
        <v>39</v>
      </c>
      <c r="I16" s="162"/>
      <c r="J16" s="162" t="s">
        <v>40</v>
      </c>
      <c r="K16" s="162"/>
      <c r="L16" s="162" t="s">
        <v>41</v>
      </c>
      <c r="M16" s="162"/>
      <c r="N16" s="171" t="s">
        <v>42</v>
      </c>
      <c r="O16" s="171"/>
      <c r="P16" s="169" t="s">
        <v>43</v>
      </c>
      <c r="Q16" s="169"/>
      <c r="R16" s="170" t="s">
        <v>44</v>
      </c>
      <c r="S16" s="170"/>
    </row>
    <row r="17" spans="1:19" ht="23.25" customHeight="1" x14ac:dyDescent="0.25">
      <c r="A17" s="162"/>
      <c r="B17" s="165"/>
      <c r="C17" s="166"/>
      <c r="D17" s="21" t="s">
        <v>33</v>
      </c>
      <c r="E17" s="21" t="s">
        <v>45</v>
      </c>
      <c r="F17" s="21" t="s">
        <v>33</v>
      </c>
      <c r="G17" s="21" t="s">
        <v>45</v>
      </c>
      <c r="H17" s="21" t="s">
        <v>33</v>
      </c>
      <c r="I17" s="21" t="s">
        <v>45</v>
      </c>
      <c r="J17" s="21" t="s">
        <v>33</v>
      </c>
      <c r="K17" s="21" t="s">
        <v>45</v>
      </c>
      <c r="L17" s="21" t="s">
        <v>33</v>
      </c>
      <c r="M17" s="21" t="s">
        <v>45</v>
      </c>
      <c r="N17" s="21" t="s">
        <v>33</v>
      </c>
      <c r="O17" s="22" t="s">
        <v>45</v>
      </c>
      <c r="P17" s="21" t="s">
        <v>33</v>
      </c>
      <c r="Q17" s="22" t="s">
        <v>45</v>
      </c>
      <c r="R17" s="21" t="s">
        <v>33</v>
      </c>
      <c r="S17" s="21" t="s">
        <v>45</v>
      </c>
    </row>
    <row r="18" spans="1:19" ht="15.75" x14ac:dyDescent="0.25">
      <c r="A18" s="23">
        <v>1</v>
      </c>
      <c r="B18" s="24" t="s">
        <v>127</v>
      </c>
      <c r="C18" s="22">
        <f>COUNT(HZakljucne!F8:F94)</f>
        <v>1</v>
      </c>
      <c r="D18" s="21">
        <f>COUNTIF(HEM!O3:O70,"A")</f>
        <v>0</v>
      </c>
      <c r="E18" s="21">
        <f>(D18/C18)*100</f>
        <v>0</v>
      </c>
      <c r="F18" s="21">
        <f>COUNTIF(HEM!O3:O70,"B")</f>
        <v>0</v>
      </c>
      <c r="G18" s="21">
        <f>F18*100/$C18</f>
        <v>0</v>
      </c>
      <c r="H18" s="21">
        <f>COUNTIF(HEM!O3:O70,"C")</f>
        <v>0</v>
      </c>
      <c r="I18" s="21">
        <f>H18*100/$C18</f>
        <v>0</v>
      </c>
      <c r="J18" s="21">
        <f>COUNTIF(HEM!O3:O70,"D")</f>
        <v>0</v>
      </c>
      <c r="K18" s="21">
        <f>J18*100/$C18</f>
        <v>0</v>
      </c>
      <c r="L18" s="21">
        <f>COUNTIF(HEM!O3:O70,"E")</f>
        <v>0</v>
      </c>
      <c r="M18" s="21">
        <f>L18*100/$C18</f>
        <v>0</v>
      </c>
      <c r="N18" s="21">
        <f>C18-SUM(D18,F18,H18,J18,L18)</f>
        <v>1</v>
      </c>
      <c r="O18" s="21">
        <f>N18*100/$C18</f>
        <v>100</v>
      </c>
      <c r="P18" s="21">
        <f>D18+F18+H18+J18+L18</f>
        <v>0</v>
      </c>
      <c r="Q18" s="21">
        <f>P18*100/($P18+$R18)</f>
        <v>0</v>
      </c>
      <c r="R18" s="21">
        <f>C18-P18</f>
        <v>1</v>
      </c>
      <c r="S18" s="21">
        <f>R18*100/($P18+$R18)</f>
        <v>100</v>
      </c>
    </row>
    <row r="19" spans="1:19" ht="15.75" x14ac:dyDescent="0.25">
      <c r="A19" s="23"/>
      <c r="B19" s="24"/>
      <c r="C19" s="22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2"/>
      <c r="P19" s="21"/>
      <c r="Q19" s="22"/>
      <c r="R19" s="21"/>
      <c r="S19" s="21"/>
    </row>
    <row r="20" spans="1:19" ht="15.75" x14ac:dyDescent="0.25">
      <c r="A20" s="23"/>
      <c r="B20" s="24"/>
      <c r="C20" s="22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2"/>
      <c r="P20" s="21"/>
      <c r="Q20" s="22"/>
      <c r="R20" s="21"/>
      <c r="S20" s="21"/>
    </row>
    <row r="21" spans="1:19" ht="15.75" x14ac:dyDescent="0.25">
      <c r="A21" s="23"/>
      <c r="B21" s="24"/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2"/>
      <c r="P21" s="21"/>
      <c r="Q21" s="22"/>
      <c r="R21" s="21"/>
      <c r="S21" s="21"/>
    </row>
    <row r="22" spans="1:19" ht="15.75" x14ac:dyDescent="0.25">
      <c r="A22" s="23"/>
      <c r="B22" s="24"/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2"/>
      <c r="P22" s="21"/>
      <c r="Q22" s="22"/>
      <c r="R22" s="21"/>
      <c r="S22" s="21"/>
    </row>
    <row r="23" spans="1:19" ht="15.75" x14ac:dyDescent="0.25">
      <c r="A23" s="25"/>
      <c r="B23" s="26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5" spans="1:19" x14ac:dyDescent="0.2">
      <c r="A25" s="164" t="s">
        <v>128</v>
      </c>
      <c r="B25" s="163"/>
      <c r="D25" s="163" t="s">
        <v>46</v>
      </c>
      <c r="E25" s="163"/>
      <c r="F25" s="163"/>
      <c r="G25" s="163"/>
      <c r="H25" s="163"/>
      <c r="I25" s="163"/>
      <c r="N25" s="163" t="s">
        <v>47</v>
      </c>
      <c r="O25" s="163"/>
      <c r="P25" s="163"/>
      <c r="Q25" s="163"/>
    </row>
    <row r="27" spans="1:19" ht="15" x14ac:dyDescent="0.2">
      <c r="D27" s="168"/>
      <c r="E27" s="168"/>
      <c r="F27" s="168"/>
      <c r="G27" s="168"/>
      <c r="H27" s="168"/>
      <c r="I27" s="168"/>
      <c r="L27" s="159"/>
      <c r="M27" s="159"/>
      <c r="N27" s="159"/>
      <c r="O27" s="159"/>
      <c r="P27" s="159"/>
      <c r="Q27" s="159"/>
    </row>
  </sheetData>
  <sheetProtection selectLockedCells="1" selectUnlockedCells="1"/>
  <mergeCells count="25">
    <mergeCell ref="A11:S11"/>
    <mergeCell ref="A2:S2"/>
    <mergeCell ref="A3:S3"/>
    <mergeCell ref="A6:S6"/>
    <mergeCell ref="A7:S7"/>
    <mergeCell ref="A10:S10"/>
    <mergeCell ref="R16:S16"/>
    <mergeCell ref="A25:B25"/>
    <mergeCell ref="D25:I25"/>
    <mergeCell ref="N25:Q25"/>
    <mergeCell ref="A12:S12"/>
    <mergeCell ref="A15:A17"/>
    <mergeCell ref="B15:B17"/>
    <mergeCell ref="C15:C17"/>
    <mergeCell ref="D15:O15"/>
    <mergeCell ref="P15:S15"/>
    <mergeCell ref="D16:E16"/>
    <mergeCell ref="F16:G16"/>
    <mergeCell ref="H16:I16"/>
    <mergeCell ref="J16:K16"/>
    <mergeCell ref="D27:I27"/>
    <mergeCell ref="L27:Q27"/>
    <mergeCell ref="L16:M16"/>
    <mergeCell ref="N16:O16"/>
    <mergeCell ref="P16:Q16"/>
  </mergeCells>
  <pageMargins left="0.74803149606299213" right="0.74803149606299213" top="0.98425196850393704" bottom="1.1811023622047245" header="0.51181102362204722" footer="0.51181102362204722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zoomScaleNormal="165" workbookViewId="0">
      <pane ySplit="7" topLeftCell="A45" activePane="bottomLeft" state="frozen"/>
      <selection pane="bottomLeft" activeCell="U47" sqref="U47"/>
    </sheetView>
  </sheetViews>
  <sheetFormatPr defaultRowHeight="12.75" x14ac:dyDescent="0.2"/>
  <cols>
    <col min="1" max="1" width="8.5703125" customWidth="1"/>
    <col min="2" max="2" width="28.4257812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9.28515625" customWidth="1"/>
    <col min="21" max="21" width="5.85546875" customWidth="1"/>
  </cols>
  <sheetData>
    <row r="1" spans="1:21" ht="40.5" customHeight="1" x14ac:dyDescent="0.2">
      <c r="A1" s="124" t="s">
        <v>192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6"/>
      <c r="T1" s="126"/>
      <c r="U1" s="127"/>
    </row>
    <row r="2" spans="1:21" ht="19.5" customHeight="1" x14ac:dyDescent="0.2">
      <c r="A2" s="119" t="s">
        <v>156</v>
      </c>
      <c r="B2" s="120"/>
      <c r="C2" s="121" t="s">
        <v>162</v>
      </c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3"/>
      <c r="O2" s="121" t="s">
        <v>163</v>
      </c>
      <c r="P2" s="128"/>
      <c r="Q2" s="128"/>
      <c r="R2" s="128"/>
      <c r="S2" s="128"/>
      <c r="T2" s="128"/>
      <c r="U2" s="129"/>
    </row>
    <row r="3" spans="1:21" ht="24.75" customHeight="1" x14ac:dyDescent="0.25">
      <c r="A3" s="116" t="s">
        <v>175</v>
      </c>
      <c r="B3" s="117"/>
      <c r="C3" s="117"/>
      <c r="D3" s="118" t="s">
        <v>176</v>
      </c>
      <c r="E3" s="118"/>
      <c r="F3" s="118"/>
      <c r="G3" s="118"/>
      <c r="H3" s="130" t="s">
        <v>133</v>
      </c>
      <c r="I3" s="131"/>
      <c r="J3" s="131"/>
      <c r="K3" s="131"/>
      <c r="L3" s="131"/>
      <c r="M3" s="131"/>
      <c r="N3" s="131"/>
      <c r="O3" s="131"/>
      <c r="P3" s="131"/>
      <c r="Q3" s="132" t="s">
        <v>177</v>
      </c>
      <c r="R3" s="133"/>
      <c r="S3" s="133"/>
      <c r="T3" s="133"/>
      <c r="U3" s="133"/>
    </row>
    <row r="4" spans="1:21" ht="10.5" customHeight="1" x14ac:dyDescent="0.2">
      <c r="A4" s="61"/>
      <c r="B4" s="62"/>
      <c r="C4" s="63"/>
      <c r="D4" s="64"/>
      <c r="E4" s="64"/>
      <c r="F4" s="64"/>
      <c r="G4" s="64"/>
      <c r="H4" s="65"/>
      <c r="I4" s="66"/>
      <c r="J4" s="66"/>
      <c r="K4" s="66"/>
      <c r="L4" s="66"/>
      <c r="M4" s="66"/>
      <c r="N4" s="66"/>
      <c r="O4" s="66"/>
      <c r="P4" s="66"/>
      <c r="Q4" s="67"/>
      <c r="R4" s="68"/>
      <c r="S4" s="68"/>
      <c r="T4" s="69"/>
      <c r="U4" s="69"/>
    </row>
    <row r="5" spans="1:21" ht="21" customHeight="1" thickBot="1" x14ac:dyDescent="0.25">
      <c r="A5" s="111" t="s">
        <v>7</v>
      </c>
      <c r="B5" s="113" t="s">
        <v>8</v>
      </c>
      <c r="C5" s="114" t="s">
        <v>9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5" t="s">
        <v>10</v>
      </c>
      <c r="U5" s="109" t="s">
        <v>11</v>
      </c>
    </row>
    <row r="6" spans="1:21" ht="21" customHeight="1" thickTop="1" thickBot="1" x14ac:dyDescent="0.25">
      <c r="A6" s="111"/>
      <c r="B6" s="113"/>
      <c r="C6" s="9"/>
      <c r="D6" s="110" t="s">
        <v>12</v>
      </c>
      <c r="E6" s="110"/>
      <c r="F6" s="110"/>
      <c r="G6" s="110"/>
      <c r="H6" s="110"/>
      <c r="I6" s="110" t="s">
        <v>13</v>
      </c>
      <c r="J6" s="110"/>
      <c r="K6" s="110"/>
      <c r="L6" s="110" t="s">
        <v>14</v>
      </c>
      <c r="M6" s="110"/>
      <c r="N6" s="110"/>
      <c r="O6" s="110" t="s">
        <v>15</v>
      </c>
      <c r="P6" s="110"/>
      <c r="Q6" s="110"/>
      <c r="R6" s="110" t="s">
        <v>16</v>
      </c>
      <c r="S6" s="110"/>
      <c r="T6" s="115"/>
      <c r="U6" s="109"/>
    </row>
    <row r="7" spans="1:21" ht="21" customHeight="1" thickTop="1" thickBot="1" x14ac:dyDescent="0.25">
      <c r="A7" s="112"/>
      <c r="B7" s="113"/>
      <c r="C7" s="10" t="s">
        <v>17</v>
      </c>
      <c r="D7" s="11" t="s">
        <v>18</v>
      </c>
      <c r="E7" s="11" t="s">
        <v>19</v>
      </c>
      <c r="F7" s="11" t="s">
        <v>20</v>
      </c>
      <c r="G7" s="11" t="s">
        <v>21</v>
      </c>
      <c r="H7" s="11" t="s">
        <v>22</v>
      </c>
      <c r="I7" s="11" t="s">
        <v>18</v>
      </c>
      <c r="J7" s="11" t="s">
        <v>19</v>
      </c>
      <c r="K7" s="11" t="s">
        <v>20</v>
      </c>
      <c r="L7" s="11" t="s">
        <v>18</v>
      </c>
      <c r="M7" s="11" t="s">
        <v>19</v>
      </c>
      <c r="N7" s="11" t="s">
        <v>20</v>
      </c>
      <c r="O7" s="11" t="s">
        <v>18</v>
      </c>
      <c r="P7" s="11" t="s">
        <v>19</v>
      </c>
      <c r="Q7" s="11" t="s">
        <v>20</v>
      </c>
      <c r="R7" s="11" t="s">
        <v>23</v>
      </c>
      <c r="S7" s="11" t="s">
        <v>24</v>
      </c>
      <c r="T7" s="115"/>
      <c r="U7" s="109"/>
    </row>
    <row r="8" spans="1:21" ht="15" customHeight="1" thickTop="1" x14ac:dyDescent="0.2">
      <c r="A8" s="34" t="str">
        <f>HEM!B3</f>
        <v>1/19</v>
      </c>
      <c r="B8" s="34" t="str">
        <f>HEM!C3</f>
        <v>Marković Danilo</v>
      </c>
      <c r="C8" s="31" t="str">
        <f>IF(HEM!Q3="","",HEM!Q3)</f>
        <v/>
      </c>
      <c r="D8" s="12"/>
      <c r="E8" s="12"/>
      <c r="F8" s="12"/>
      <c r="G8" s="12"/>
      <c r="H8" s="12"/>
      <c r="I8" s="13"/>
      <c r="J8" s="13"/>
      <c r="K8" s="13"/>
      <c r="L8" s="13"/>
      <c r="M8" s="13"/>
      <c r="N8" s="13"/>
      <c r="O8" s="31" t="str">
        <f>IF(HEM!F3="","",HEM!F3)</f>
        <v/>
      </c>
      <c r="P8" s="31"/>
      <c r="Q8" s="29"/>
      <c r="R8" s="75">
        <f>IF(HEM!I3="","",HEM!I3)</f>
        <v>4</v>
      </c>
      <c r="S8" s="75" t="str">
        <f>IF(HEM!L3="","",HEM!L3)</f>
        <v/>
      </c>
      <c r="T8" s="75">
        <f>IF(HEM!N3="","",HEM!N3)</f>
        <v>4</v>
      </c>
      <c r="U8" s="31" t="str">
        <f>IF(HEM!O3="","",HEM!O3)</f>
        <v>F</v>
      </c>
    </row>
    <row r="9" spans="1:21" ht="15" customHeight="1" x14ac:dyDescent="0.2">
      <c r="A9" s="34" t="str">
        <f>HEM!B4</f>
        <v>2/19</v>
      </c>
      <c r="B9" s="34" t="str">
        <f>HEM!C4</f>
        <v>Jukić Aldina</v>
      </c>
      <c r="C9" s="31" t="str">
        <f>IF(HEM!Q4="","",HEM!Q4)</f>
        <v/>
      </c>
      <c r="D9" s="12"/>
      <c r="E9" s="12"/>
      <c r="F9" s="12"/>
      <c r="G9" s="12"/>
      <c r="H9" s="12"/>
      <c r="I9" s="13"/>
      <c r="J9" s="13"/>
      <c r="K9" s="13"/>
      <c r="L9" s="13"/>
      <c r="M9" s="13"/>
      <c r="N9" s="13"/>
      <c r="O9" s="31" t="str">
        <f>IF(HEM!F4="","",HEM!F4)</f>
        <v/>
      </c>
      <c r="P9" s="31"/>
      <c r="Q9" s="29"/>
      <c r="R9" s="75" t="str">
        <f>IF(HEM!I4="","",HEM!I4)</f>
        <v/>
      </c>
      <c r="S9" s="75" t="str">
        <f>IF(HEM!L4="","",HEM!L4)</f>
        <v/>
      </c>
      <c r="T9" s="75" t="str">
        <f>IF(HEM!N4="","",HEM!N4)</f>
        <v/>
      </c>
      <c r="U9" s="31" t="str">
        <f>IF(HEM!O4="","",HEM!O4)</f>
        <v/>
      </c>
    </row>
    <row r="10" spans="1:21" ht="15" customHeight="1" x14ac:dyDescent="0.2">
      <c r="A10" s="34" t="str">
        <f>HEM!B5</f>
        <v>3/19</v>
      </c>
      <c r="B10" s="34" t="str">
        <f>HEM!C5</f>
        <v>Perović Sara</v>
      </c>
      <c r="C10" s="31" t="str">
        <f>IF(HEM!Q5="","",HEM!Q5)</f>
        <v/>
      </c>
      <c r="D10" s="12"/>
      <c r="E10" s="12"/>
      <c r="F10" s="12"/>
      <c r="G10" s="12"/>
      <c r="H10" s="12"/>
      <c r="I10" s="13"/>
      <c r="J10" s="13"/>
      <c r="K10" s="13"/>
      <c r="L10" s="13"/>
      <c r="M10" s="13"/>
      <c r="N10" s="13"/>
      <c r="O10" s="31" t="str">
        <f>IF(HEM!F5="","",HEM!F5)</f>
        <v/>
      </c>
      <c r="P10" s="31"/>
      <c r="Q10" s="29"/>
      <c r="R10" s="75" t="str">
        <f>IF(HEM!I5="","",HEM!I5)</f>
        <v/>
      </c>
      <c r="S10" s="75" t="str">
        <f>IF(HEM!L5="","",HEM!L5)</f>
        <v/>
      </c>
      <c r="T10" s="75" t="str">
        <f>IF(HEM!N5="","",HEM!N5)</f>
        <v/>
      </c>
      <c r="U10" s="31" t="str">
        <f>IF(HEM!O5="","",HEM!O5)</f>
        <v/>
      </c>
    </row>
    <row r="11" spans="1:21" ht="15" customHeight="1" x14ac:dyDescent="0.2">
      <c r="A11" s="34" t="str">
        <f>HEM!B6</f>
        <v>4/19</v>
      </c>
      <c r="B11" s="34" t="str">
        <f>HEM!C6</f>
        <v>Ćorović Stevan</v>
      </c>
      <c r="C11" s="31" t="str">
        <f>IF(HEM!Q6="","",HEM!Q6)</f>
        <v/>
      </c>
      <c r="D11" s="12"/>
      <c r="E11" s="12"/>
      <c r="F11" s="12"/>
      <c r="G11" s="12"/>
      <c r="H11" s="12"/>
      <c r="I11" s="13"/>
      <c r="J11" s="13"/>
      <c r="K11" s="13"/>
      <c r="L11" s="13"/>
      <c r="M11" s="13"/>
      <c r="N11" s="13"/>
      <c r="O11" s="31">
        <f>IF(HEM!F6="","",HEM!F6)</f>
        <v>18.5</v>
      </c>
      <c r="P11" s="31"/>
      <c r="Q11" s="29"/>
      <c r="R11" s="75" t="str">
        <f>IF(HEM!I6="","",HEM!I6)</f>
        <v/>
      </c>
      <c r="S11" s="75" t="str">
        <f>IF(HEM!L6="","",HEM!L6)</f>
        <v/>
      </c>
      <c r="T11" s="75">
        <f>IF(HEM!N6="","",HEM!N6)</f>
        <v>18.5</v>
      </c>
      <c r="U11" s="31" t="str">
        <f>IF(HEM!O6="","",HEM!O6)</f>
        <v>F</v>
      </c>
    </row>
    <row r="12" spans="1:21" ht="15" customHeight="1" x14ac:dyDescent="0.2">
      <c r="A12" s="34" t="str">
        <f>HEM!B7</f>
        <v>5/19</v>
      </c>
      <c r="B12" s="34" t="str">
        <f>HEM!C7</f>
        <v>Đurković Nikola</v>
      </c>
      <c r="C12" s="31" t="str">
        <f>IF(HEM!Q7="","",HEM!Q7)</f>
        <v/>
      </c>
      <c r="D12" s="12"/>
      <c r="E12" s="12"/>
      <c r="F12" s="12"/>
      <c r="G12" s="12"/>
      <c r="H12" s="12"/>
      <c r="I12" s="13"/>
      <c r="J12" s="13"/>
      <c r="K12" s="13"/>
      <c r="L12" s="13"/>
      <c r="M12" s="13"/>
      <c r="N12" s="13"/>
      <c r="O12" s="31">
        <f>IF(HEM!F7="","",HEM!F7)</f>
        <v>8.5</v>
      </c>
      <c r="P12" s="31"/>
      <c r="Q12" s="29"/>
      <c r="R12" s="75" t="str">
        <f>IF(HEM!I7="","",HEM!I7)</f>
        <v/>
      </c>
      <c r="S12" s="75" t="str">
        <f>IF(HEM!L7="","",HEM!L7)</f>
        <v/>
      </c>
      <c r="T12" s="75">
        <f>IF(HEM!N7="","",HEM!N7)</f>
        <v>8.5</v>
      </c>
      <c r="U12" s="31" t="str">
        <f>IF(HEM!O7="","",HEM!O7)</f>
        <v>F</v>
      </c>
    </row>
    <row r="13" spans="1:21" ht="15" customHeight="1" x14ac:dyDescent="0.2">
      <c r="A13" s="34" t="str">
        <f>HEM!B8</f>
        <v>6/19</v>
      </c>
      <c r="B13" s="34" t="str">
        <f>HEM!C8</f>
        <v>Jovović Andrea</v>
      </c>
      <c r="C13" s="31" t="str">
        <f>IF(HEM!Q8="","",HEM!Q8)</f>
        <v/>
      </c>
      <c r="D13" s="12"/>
      <c r="E13" s="12"/>
      <c r="F13" s="12"/>
      <c r="G13" s="12"/>
      <c r="H13" s="12"/>
      <c r="I13" s="13"/>
      <c r="J13" s="13"/>
      <c r="K13" s="13"/>
      <c r="L13" s="13"/>
      <c r="M13" s="13"/>
      <c r="N13" s="13"/>
      <c r="O13" s="31">
        <f>IF(HEM!F8="","",HEM!F8)</f>
        <v>18</v>
      </c>
      <c r="P13" s="31"/>
      <c r="Q13" s="29"/>
      <c r="R13" s="75" t="str">
        <f>IF(HEM!I8="","",HEM!I8)</f>
        <v/>
      </c>
      <c r="S13" s="75" t="str">
        <f>IF(HEM!L8="","",HEM!L8)</f>
        <v/>
      </c>
      <c r="T13" s="75">
        <f>IF(HEM!N8="","",HEM!N8)</f>
        <v>18</v>
      </c>
      <c r="U13" s="31" t="str">
        <f>IF(HEM!O8="","",HEM!O8)</f>
        <v>F</v>
      </c>
    </row>
    <row r="14" spans="1:21" ht="15" customHeight="1" x14ac:dyDescent="0.2">
      <c r="A14" s="34" t="str">
        <f>HEM!B9</f>
        <v>7/19</v>
      </c>
      <c r="B14" s="34" t="str">
        <f>HEM!C9</f>
        <v>Milović Miloš</v>
      </c>
      <c r="C14" s="31" t="str">
        <f>IF(HEM!Q9="","",HEM!Q9)</f>
        <v/>
      </c>
      <c r="D14" s="12"/>
      <c r="E14" s="12"/>
      <c r="F14" s="12"/>
      <c r="G14" s="12"/>
      <c r="H14" s="12"/>
      <c r="I14" s="13"/>
      <c r="J14" s="13"/>
      <c r="K14" s="13"/>
      <c r="L14" s="13"/>
      <c r="M14" s="13"/>
      <c r="N14" s="13"/>
      <c r="O14" s="31" t="str">
        <f>IF(HEM!F9="","",HEM!F9)</f>
        <v/>
      </c>
      <c r="P14" s="31"/>
      <c r="Q14" s="29"/>
      <c r="R14" s="75" t="str">
        <f>IF(HEM!I9="","",HEM!I9)</f>
        <v/>
      </c>
      <c r="S14" s="75" t="str">
        <f>IF(HEM!L9="","",HEM!L9)</f>
        <v/>
      </c>
      <c r="T14" s="75" t="str">
        <f>IF(HEM!N9="","",HEM!N9)</f>
        <v/>
      </c>
      <c r="U14" s="31" t="str">
        <f>IF(HEM!O9="","",HEM!O9)</f>
        <v/>
      </c>
    </row>
    <row r="15" spans="1:21" ht="15" customHeight="1" x14ac:dyDescent="0.2">
      <c r="A15" s="34" t="str">
        <f>HEM!B10</f>
        <v>8/19</v>
      </c>
      <c r="B15" s="34" t="str">
        <f>HEM!C10</f>
        <v>Žurić Aleksandra</v>
      </c>
      <c r="C15" s="31" t="str">
        <f>IF(HEM!Q10="","",HEM!Q10)</f>
        <v/>
      </c>
      <c r="D15" s="12"/>
      <c r="E15" s="12"/>
      <c r="F15" s="12"/>
      <c r="G15" s="12"/>
      <c r="H15" s="12"/>
      <c r="I15" s="13"/>
      <c r="J15" s="13"/>
      <c r="K15" s="13"/>
      <c r="L15" s="13"/>
      <c r="M15" s="13"/>
      <c r="N15" s="13"/>
      <c r="O15" s="31">
        <f>IF(HEM!F10="","",HEM!F10)</f>
        <v>31</v>
      </c>
      <c r="P15" s="31"/>
      <c r="Q15" s="29"/>
      <c r="R15" s="75" t="str">
        <f>IF(HEM!I10="","",HEM!I10)</f>
        <v/>
      </c>
      <c r="S15" s="75" t="str">
        <f>IF(HEM!L10="","",HEM!L10)</f>
        <v/>
      </c>
      <c r="T15" s="75">
        <f>IF(HEM!N10="","",HEM!N10)</f>
        <v>31</v>
      </c>
      <c r="U15" s="31" t="str">
        <f>IF(HEM!O10="","",HEM!O10)</f>
        <v>F</v>
      </c>
    </row>
    <row r="16" spans="1:21" ht="15" customHeight="1" x14ac:dyDescent="0.2">
      <c r="A16" s="34" t="str">
        <f>HEM!B11</f>
        <v>9/19</v>
      </c>
      <c r="B16" s="34" t="str">
        <f>HEM!C11</f>
        <v>Vukotić Jelena</v>
      </c>
      <c r="C16" s="31" t="str">
        <f>IF(HEM!Q11="","",HEM!Q11)</f>
        <v/>
      </c>
      <c r="D16" s="12"/>
      <c r="E16" s="12"/>
      <c r="F16" s="12"/>
      <c r="G16" s="12"/>
      <c r="H16" s="12"/>
      <c r="I16" s="13"/>
      <c r="J16" s="13"/>
      <c r="K16" s="13"/>
      <c r="L16" s="13"/>
      <c r="M16" s="13"/>
      <c r="N16" s="13"/>
      <c r="O16" s="31" t="str">
        <f>IF(HEM!F11="","",HEM!F11)</f>
        <v/>
      </c>
      <c r="P16" s="31"/>
      <c r="Q16" s="29"/>
      <c r="R16" s="75" t="str">
        <f>IF(HEM!I11="","",HEM!I11)</f>
        <v/>
      </c>
      <c r="S16" s="75" t="str">
        <f>IF(HEM!L11="","",HEM!L11)</f>
        <v/>
      </c>
      <c r="T16" s="75" t="str">
        <f>IF(HEM!N11="","",HEM!N11)</f>
        <v/>
      </c>
      <c r="U16" s="31" t="str">
        <f>IF(HEM!O11="","",HEM!O11)</f>
        <v/>
      </c>
    </row>
    <row r="17" spans="1:21" ht="15" customHeight="1" x14ac:dyDescent="0.2">
      <c r="A17" s="34" t="str">
        <f>HEM!B12</f>
        <v>10/19</v>
      </c>
      <c r="B17" s="34" t="str">
        <f>HEM!C12</f>
        <v>Manojlović Milica</v>
      </c>
      <c r="C17" s="31" t="str">
        <f>IF(HEM!Q12="","",HEM!Q12)</f>
        <v/>
      </c>
      <c r="D17" s="12"/>
      <c r="E17" s="12"/>
      <c r="F17" s="12"/>
      <c r="G17" s="12"/>
      <c r="H17" s="12"/>
      <c r="I17" s="13"/>
      <c r="J17" s="13"/>
      <c r="K17" s="13"/>
      <c r="L17" s="13"/>
      <c r="M17" s="13"/>
      <c r="N17" s="13"/>
      <c r="O17" s="31">
        <f>IF(HEM!F12="","",HEM!F12)</f>
        <v>7.5</v>
      </c>
      <c r="P17" s="31"/>
      <c r="Q17" s="29"/>
      <c r="R17" s="75" t="str">
        <f>IF(HEM!I12="","",HEM!I12)</f>
        <v/>
      </c>
      <c r="S17" s="75" t="str">
        <f>IF(HEM!L12="","",HEM!L12)</f>
        <v/>
      </c>
      <c r="T17" s="75">
        <f>IF(HEM!N12="","",HEM!N12)</f>
        <v>7.5</v>
      </c>
      <c r="U17" s="31" t="str">
        <f>IF(HEM!O12="","",HEM!O12)</f>
        <v>F</v>
      </c>
    </row>
    <row r="18" spans="1:21" ht="15" customHeight="1" x14ac:dyDescent="0.2">
      <c r="A18" s="34" t="str">
        <f>HEM!B13</f>
        <v>11/19</v>
      </c>
      <c r="B18" s="34" t="str">
        <f>HEM!C13</f>
        <v>Kovačević Slađana</v>
      </c>
      <c r="C18" s="31" t="str">
        <f>IF(HEM!Q13="","",HEM!Q13)</f>
        <v/>
      </c>
      <c r="D18" s="12"/>
      <c r="E18" s="12"/>
      <c r="F18" s="12"/>
      <c r="G18" s="12"/>
      <c r="H18" s="12"/>
      <c r="I18" s="13"/>
      <c r="J18" s="13"/>
      <c r="K18" s="13"/>
      <c r="L18" s="13"/>
      <c r="M18" s="13"/>
      <c r="N18" s="13"/>
      <c r="O18" s="31">
        <f>IF(HEM!F13="","",HEM!F13)</f>
        <v>11</v>
      </c>
      <c r="P18" s="31"/>
      <c r="Q18" s="29"/>
      <c r="R18" s="75" t="str">
        <f>IF(HEM!I13="","",HEM!I13)</f>
        <v/>
      </c>
      <c r="S18" s="75" t="str">
        <f>IF(HEM!L13="","",HEM!L13)</f>
        <v/>
      </c>
      <c r="T18" s="75">
        <f>IF(HEM!N13="","",HEM!N13)</f>
        <v>11</v>
      </c>
      <c r="U18" s="31" t="str">
        <f>IF(HEM!O13="","",HEM!O13)</f>
        <v>F</v>
      </c>
    </row>
    <row r="19" spans="1:21" ht="15" customHeight="1" x14ac:dyDescent="0.2">
      <c r="A19" s="34" t="str">
        <f>HEM!B14</f>
        <v>12/19</v>
      </c>
      <c r="B19" s="34" t="str">
        <f>HEM!C14</f>
        <v xml:space="preserve">Bakrač Milena </v>
      </c>
      <c r="C19" s="31" t="str">
        <f>IF(HEM!Q14="","",HEM!Q14)</f>
        <v/>
      </c>
      <c r="D19" s="12"/>
      <c r="E19" s="12"/>
      <c r="F19" s="12"/>
      <c r="G19" s="12"/>
      <c r="H19" s="12"/>
      <c r="I19" s="13"/>
      <c r="J19" s="13"/>
      <c r="K19" s="13"/>
      <c r="L19" s="13"/>
      <c r="M19" s="13"/>
      <c r="N19" s="13"/>
      <c r="O19" s="31">
        <f>IF(HEM!F14="","",HEM!F14)</f>
        <v>11</v>
      </c>
      <c r="P19" s="31"/>
      <c r="Q19" s="29"/>
      <c r="R19" s="75" t="str">
        <f>IF(HEM!I14="","",HEM!I14)</f>
        <v/>
      </c>
      <c r="S19" s="75" t="str">
        <f>IF(HEM!L14="","",HEM!L14)</f>
        <v/>
      </c>
      <c r="T19" s="75">
        <f>IF(HEM!N14="","",HEM!N14)</f>
        <v>11</v>
      </c>
      <c r="U19" s="31" t="str">
        <f>IF(HEM!O14="","",HEM!O14)</f>
        <v>F</v>
      </c>
    </row>
    <row r="20" spans="1:21" ht="15" customHeight="1" x14ac:dyDescent="0.2">
      <c r="A20" s="34" t="str">
        <f>HEM!B15</f>
        <v>13 / 19</v>
      </c>
      <c r="B20" s="34" t="str">
        <f>HEM!C15</f>
        <v>Đođić Milica</v>
      </c>
      <c r="C20" s="31" t="str">
        <f>IF(HEM!Q15="","",HEM!Q15)</f>
        <v/>
      </c>
      <c r="D20" s="12"/>
      <c r="E20" s="12"/>
      <c r="F20" s="12"/>
      <c r="G20" s="12"/>
      <c r="H20" s="12"/>
      <c r="I20" s="13"/>
      <c r="J20" s="13"/>
      <c r="K20" s="13"/>
      <c r="L20" s="13"/>
      <c r="M20" s="13"/>
      <c r="N20" s="13"/>
      <c r="O20" s="31">
        <f>IF(HEM!F15="","",HEM!F15)</f>
        <v>19</v>
      </c>
      <c r="P20" s="31"/>
      <c r="Q20" s="29"/>
      <c r="R20" s="75" t="str">
        <f>IF(HEM!I15="","",HEM!I15)</f>
        <v/>
      </c>
      <c r="S20" s="75" t="str">
        <f>IF(HEM!L15="","",HEM!L15)</f>
        <v/>
      </c>
      <c r="T20" s="75">
        <f>IF(HEM!N15="","",HEM!N15)</f>
        <v>19</v>
      </c>
      <c r="U20" s="31" t="str">
        <f>IF(HEM!O15="","",HEM!O15)</f>
        <v>F</v>
      </c>
    </row>
    <row r="21" spans="1:21" ht="15" customHeight="1" x14ac:dyDescent="0.2">
      <c r="A21" s="34" t="str">
        <f>HEM!B16</f>
        <v>14 / 19</v>
      </c>
      <c r="B21" s="34" t="str">
        <f>HEM!C16</f>
        <v>Blagojević Sanja</v>
      </c>
      <c r="C21" s="31" t="str">
        <f>IF(HEM!Q16="","",HEM!Q16)</f>
        <v/>
      </c>
      <c r="D21" s="12"/>
      <c r="E21" s="12"/>
      <c r="F21" s="12"/>
      <c r="G21" s="12"/>
      <c r="H21" s="12"/>
      <c r="I21" s="13"/>
      <c r="J21" s="13"/>
      <c r="K21" s="13"/>
      <c r="L21" s="13"/>
      <c r="M21" s="13"/>
      <c r="N21" s="13"/>
      <c r="O21" s="31">
        <f>IF(HEM!F16="","",HEM!F16)</f>
        <v>17.5</v>
      </c>
      <c r="P21" s="31"/>
      <c r="Q21" s="29"/>
      <c r="R21" s="75" t="str">
        <f>IF(HEM!I16="","",HEM!I16)</f>
        <v/>
      </c>
      <c r="S21" s="75" t="str">
        <f>IF(HEM!L16="","",HEM!L16)</f>
        <v/>
      </c>
      <c r="T21" s="75">
        <f>IF(HEM!N16="","",HEM!N16)</f>
        <v>17.5</v>
      </c>
      <c r="U21" s="31" t="str">
        <f>IF(HEM!O16="","",HEM!O16)</f>
        <v>F</v>
      </c>
    </row>
    <row r="22" spans="1:21" ht="15" customHeight="1" x14ac:dyDescent="0.2">
      <c r="A22" s="34" t="str">
        <f>HEM!B17</f>
        <v>15 / 19</v>
      </c>
      <c r="B22" s="34" t="str">
        <f>HEM!C17</f>
        <v>Matijašević Žarko</v>
      </c>
      <c r="C22" s="31" t="str">
        <f>IF(HEM!Q17="","",HEM!Q17)</f>
        <v/>
      </c>
      <c r="D22" s="12"/>
      <c r="E22" s="12"/>
      <c r="F22" s="12"/>
      <c r="G22" s="12"/>
      <c r="H22" s="12"/>
      <c r="I22" s="13"/>
      <c r="J22" s="13"/>
      <c r="K22" s="13"/>
      <c r="L22" s="13"/>
      <c r="M22" s="13"/>
      <c r="N22" s="13"/>
      <c r="O22" s="31" t="str">
        <f>IF(HEM!F17="","",HEM!F17)</f>
        <v/>
      </c>
      <c r="P22" s="31"/>
      <c r="Q22" s="29"/>
      <c r="R22" s="75" t="str">
        <f>IF(HEM!I17="","",HEM!I17)</f>
        <v/>
      </c>
      <c r="S22" s="75" t="str">
        <f>IF(HEM!L17="","",HEM!L17)</f>
        <v/>
      </c>
      <c r="T22" s="75" t="str">
        <f>IF(HEM!N17="","",HEM!N17)</f>
        <v/>
      </c>
      <c r="U22" s="31" t="str">
        <f>IF(HEM!O17="","",HEM!O17)</f>
        <v/>
      </c>
    </row>
    <row r="23" spans="1:21" ht="15" customHeight="1" x14ac:dyDescent="0.2">
      <c r="A23" s="34" t="str">
        <f>HEM!B18</f>
        <v>16 / 19</v>
      </c>
      <c r="B23" s="34" t="str">
        <f>HEM!C18</f>
        <v>Uskoković Andjela</v>
      </c>
      <c r="C23" s="31" t="str">
        <f>IF(HEM!Q18="","",HEM!Q18)</f>
        <v/>
      </c>
      <c r="D23" s="12"/>
      <c r="E23" s="12"/>
      <c r="F23" s="12"/>
      <c r="G23" s="12"/>
      <c r="H23" s="12"/>
      <c r="I23" s="13"/>
      <c r="J23" s="13"/>
      <c r="K23" s="13"/>
      <c r="L23" s="13"/>
      <c r="M23" s="13"/>
      <c r="N23" s="13"/>
      <c r="O23" s="31" t="str">
        <f>IF(HEM!F18="","",HEM!F18)</f>
        <v/>
      </c>
      <c r="P23" s="31"/>
      <c r="Q23" s="29"/>
      <c r="R23" s="75" t="str">
        <f>IF(HEM!I18="","",HEM!I18)</f>
        <v/>
      </c>
      <c r="S23" s="75" t="str">
        <f>IF(HEM!L18="","",HEM!L18)</f>
        <v/>
      </c>
      <c r="T23" s="75" t="str">
        <f>IF(HEM!N18="","",HEM!N18)</f>
        <v/>
      </c>
      <c r="U23" s="31" t="str">
        <f>IF(HEM!O18="","",HEM!O18)</f>
        <v/>
      </c>
    </row>
    <row r="24" spans="1:21" ht="15" customHeight="1" x14ac:dyDescent="0.2">
      <c r="A24" s="34" t="str">
        <f>HEM!B19</f>
        <v>17 / 19</v>
      </c>
      <c r="B24" s="34" t="str">
        <f>HEM!C19</f>
        <v>Dacić Eldin</v>
      </c>
      <c r="C24" s="31" t="str">
        <f>IF(HEM!Q19="","",HEM!Q19)</f>
        <v/>
      </c>
      <c r="D24" s="12"/>
      <c r="E24" s="12"/>
      <c r="F24" s="12"/>
      <c r="G24" s="12"/>
      <c r="H24" s="12"/>
      <c r="I24" s="13"/>
      <c r="J24" s="13"/>
      <c r="K24" s="13"/>
      <c r="L24" s="13"/>
      <c r="M24" s="13"/>
      <c r="N24" s="13"/>
      <c r="O24" s="31" t="str">
        <f>IF(HEM!F19="","",HEM!F19)</f>
        <v/>
      </c>
      <c r="P24" s="31"/>
      <c r="Q24" s="29"/>
      <c r="R24" s="75" t="str">
        <f>IF(HEM!I19="","",HEM!I19)</f>
        <v/>
      </c>
      <c r="S24" s="75" t="str">
        <f>IF(HEM!L19="","",HEM!L19)</f>
        <v/>
      </c>
      <c r="T24" s="75" t="str">
        <f>IF(HEM!N19="","",HEM!N19)</f>
        <v/>
      </c>
      <c r="U24" s="31" t="str">
        <f>IF(HEM!O19="","",HEM!O19)</f>
        <v/>
      </c>
    </row>
    <row r="25" spans="1:21" ht="15" customHeight="1" x14ac:dyDescent="0.2">
      <c r="A25" s="34" t="str">
        <f>HEM!B20</f>
        <v>18 / 19</v>
      </c>
      <c r="B25" s="34" t="str">
        <f>HEM!C20</f>
        <v>Petrović Valentina</v>
      </c>
      <c r="C25" s="31" t="str">
        <f>IF(HEM!Q20="","",HEM!Q20)</f>
        <v/>
      </c>
      <c r="D25" s="12"/>
      <c r="E25" s="12"/>
      <c r="F25" s="12"/>
      <c r="G25" s="12"/>
      <c r="H25" s="12"/>
      <c r="I25" s="13"/>
      <c r="J25" s="13"/>
      <c r="K25" s="13"/>
      <c r="L25" s="13"/>
      <c r="M25" s="13"/>
      <c r="N25" s="13"/>
      <c r="O25" s="31" t="str">
        <f>IF(HEM!F20="","",HEM!F20)</f>
        <v/>
      </c>
      <c r="P25" s="31"/>
      <c r="Q25" s="29"/>
      <c r="R25" s="75" t="str">
        <f>IF(HEM!I20="","",HEM!I20)</f>
        <v/>
      </c>
      <c r="S25" s="75" t="str">
        <f>IF(HEM!L20="","",HEM!L20)</f>
        <v/>
      </c>
      <c r="T25" s="75" t="str">
        <f>IF(HEM!N20="","",HEM!N20)</f>
        <v/>
      </c>
      <c r="U25" s="31" t="str">
        <f>IF(HEM!O20="","",HEM!O20)</f>
        <v/>
      </c>
    </row>
    <row r="26" spans="1:21" ht="15" customHeight="1" x14ac:dyDescent="0.2">
      <c r="A26" s="34" t="str">
        <f>HEM!B21</f>
        <v>19 / 19</v>
      </c>
      <c r="B26" s="34" t="str">
        <f>HEM!C21</f>
        <v>Kankaraš Dragana</v>
      </c>
      <c r="C26" s="31" t="str">
        <f>IF(HEM!Q21="","",HEM!Q21)</f>
        <v/>
      </c>
      <c r="D26" s="12"/>
      <c r="E26" s="12"/>
      <c r="F26" s="12"/>
      <c r="G26" s="12"/>
      <c r="H26" s="12"/>
      <c r="I26" s="13"/>
      <c r="J26" s="13"/>
      <c r="K26" s="13"/>
      <c r="L26" s="13"/>
      <c r="M26" s="13"/>
      <c r="N26" s="13"/>
      <c r="O26" s="31" t="str">
        <f>IF(HEM!F21="","",HEM!F21)</f>
        <v/>
      </c>
      <c r="P26" s="31"/>
      <c r="Q26" s="29"/>
      <c r="R26" s="75" t="str">
        <f>IF(HEM!I21="","",HEM!I21)</f>
        <v/>
      </c>
      <c r="S26" s="75" t="str">
        <f>IF(HEM!L21="","",HEM!L21)</f>
        <v/>
      </c>
      <c r="T26" s="75" t="str">
        <f>IF(HEM!N21="","",HEM!N21)</f>
        <v/>
      </c>
      <c r="U26" s="31" t="str">
        <f>IF(HEM!O21="","",HEM!O21)</f>
        <v/>
      </c>
    </row>
    <row r="27" spans="1:21" ht="15" customHeight="1" x14ac:dyDescent="0.2">
      <c r="A27" s="34" t="str">
        <f>HEM!B22</f>
        <v>20 / 19</v>
      </c>
      <c r="B27" s="34" t="str">
        <f>HEM!C22</f>
        <v>Milović Andjela</v>
      </c>
      <c r="C27" s="31" t="str">
        <f>IF(HEM!Q22="","",HEM!Q22)</f>
        <v/>
      </c>
      <c r="D27" s="12"/>
      <c r="E27" s="12"/>
      <c r="F27" s="12"/>
      <c r="G27" s="12"/>
      <c r="H27" s="12"/>
      <c r="I27" s="13"/>
      <c r="J27" s="13"/>
      <c r="K27" s="13"/>
      <c r="L27" s="13"/>
      <c r="M27" s="13"/>
      <c r="N27" s="13"/>
      <c r="O27" s="31" t="str">
        <f>IF(HEM!F22="","",HEM!F22)</f>
        <v/>
      </c>
      <c r="P27" s="31"/>
      <c r="Q27" s="29"/>
      <c r="R27" s="75" t="str">
        <f>IF(HEM!I22="","",HEM!I22)</f>
        <v/>
      </c>
      <c r="S27" s="75" t="str">
        <f>IF(HEM!L22="","",HEM!L22)</f>
        <v/>
      </c>
      <c r="T27" s="75" t="str">
        <f>IF(HEM!N22="","",HEM!N22)</f>
        <v/>
      </c>
      <c r="U27" s="31" t="str">
        <f>IF(HEM!O22="","",HEM!O22)</f>
        <v/>
      </c>
    </row>
    <row r="28" spans="1:21" ht="15" customHeight="1" x14ac:dyDescent="0.2">
      <c r="A28" s="34" t="str">
        <f>HEM!B23</f>
        <v>21 / 19</v>
      </c>
      <c r="B28" s="34" t="str">
        <f>HEM!C23</f>
        <v>Jovović Nina</v>
      </c>
      <c r="C28" s="31" t="str">
        <f>IF(HEM!Q23="","",HEM!Q23)</f>
        <v/>
      </c>
      <c r="D28" s="12"/>
      <c r="E28" s="12"/>
      <c r="F28" s="12"/>
      <c r="G28" s="12"/>
      <c r="H28" s="12"/>
      <c r="I28" s="13"/>
      <c r="J28" s="13"/>
      <c r="K28" s="13"/>
      <c r="L28" s="13"/>
      <c r="M28" s="13"/>
      <c r="N28" s="13"/>
      <c r="O28" s="31">
        <f>IF(HEM!F23="","",HEM!F23)</f>
        <v>35</v>
      </c>
      <c r="P28" s="31"/>
      <c r="Q28" s="29"/>
      <c r="R28" s="75" t="str">
        <f>IF(HEM!I23="","",HEM!I23)</f>
        <v/>
      </c>
      <c r="S28" s="75" t="str">
        <f>IF(HEM!L23="","",HEM!L23)</f>
        <v/>
      </c>
      <c r="T28" s="75">
        <f>IF(HEM!N23="","",HEM!N23)</f>
        <v>35</v>
      </c>
      <c r="U28" s="31" t="str">
        <f>IF(HEM!O23="","",HEM!O23)</f>
        <v>F</v>
      </c>
    </row>
    <row r="29" spans="1:21" ht="15" customHeight="1" x14ac:dyDescent="0.2">
      <c r="A29" s="34" t="str">
        <f>HEM!B24</f>
        <v>22 / 19</v>
      </c>
      <c r="B29" s="34" t="str">
        <f>HEM!C24</f>
        <v>Mrvaljeljević Nikolina</v>
      </c>
      <c r="C29" s="31" t="str">
        <f>IF(HEM!Q24="","",HEM!Q24)</f>
        <v/>
      </c>
      <c r="D29" s="12"/>
      <c r="E29" s="12"/>
      <c r="F29" s="12"/>
      <c r="G29" s="12"/>
      <c r="H29" s="12"/>
      <c r="I29" s="13"/>
      <c r="J29" s="13"/>
      <c r="K29" s="13"/>
      <c r="L29" s="13"/>
      <c r="M29" s="13"/>
      <c r="N29" s="13"/>
      <c r="O29" s="31" t="str">
        <f>IF(HEM!F24="","",HEM!F24)</f>
        <v/>
      </c>
      <c r="P29" s="31"/>
      <c r="Q29" s="29"/>
      <c r="R29" s="75" t="str">
        <f>IF(HEM!I24="","",HEM!I24)</f>
        <v/>
      </c>
      <c r="S29" s="75" t="str">
        <f>IF(HEM!L24="","",HEM!L24)</f>
        <v/>
      </c>
      <c r="T29" s="75" t="str">
        <f>IF(HEM!N24="","",HEM!N24)</f>
        <v/>
      </c>
      <c r="U29" s="31" t="str">
        <f>IF(HEM!O24="","",HEM!O24)</f>
        <v/>
      </c>
    </row>
    <row r="30" spans="1:21" ht="15" customHeight="1" x14ac:dyDescent="0.2">
      <c r="A30" s="34" t="e">
        <f>HEM!#REF!</f>
        <v>#REF!</v>
      </c>
      <c r="B30" s="34" t="e">
        <f>HEM!#REF!</f>
        <v>#REF!</v>
      </c>
      <c r="C30" s="31" t="str">
        <f>IF(HEM!Q25="","",HEM!Q25)</f>
        <v/>
      </c>
      <c r="D30" s="12"/>
      <c r="E30" s="12"/>
      <c r="F30" s="12"/>
      <c r="G30" s="12"/>
      <c r="H30" s="12"/>
      <c r="I30" s="13"/>
      <c r="J30" s="13"/>
      <c r="K30" s="13"/>
      <c r="L30" s="13"/>
      <c r="M30" s="13"/>
      <c r="N30" s="13"/>
      <c r="O30" s="31" t="str">
        <f>IF(HEM!F25="","",HEM!F25)</f>
        <v/>
      </c>
      <c r="P30" s="31"/>
      <c r="Q30" s="29"/>
      <c r="R30" s="75" t="str">
        <f>IF(HEM!I25="","",HEM!I25)</f>
        <v/>
      </c>
      <c r="S30" s="75" t="str">
        <f>IF(HEM!L25="","",HEM!L25)</f>
        <v/>
      </c>
      <c r="T30" s="75" t="str">
        <f>IF(HEM!N25="","",HEM!N25)</f>
        <v/>
      </c>
      <c r="U30" s="31" t="str">
        <f>IF(HEM!O25="","",HEM!O25)</f>
        <v/>
      </c>
    </row>
    <row r="31" spans="1:21" ht="15" customHeight="1" x14ac:dyDescent="0.2">
      <c r="A31" s="34" t="str">
        <f>HEM!B25</f>
        <v>24 / 19</v>
      </c>
      <c r="B31" s="34" t="str">
        <f>HEM!C25</f>
        <v>Vuković Goran</v>
      </c>
      <c r="C31" s="31" t="str">
        <f>IF(HEM!Q26="","",HEM!Q26)</f>
        <v/>
      </c>
      <c r="D31" s="12"/>
      <c r="E31" s="12"/>
      <c r="F31" s="12"/>
      <c r="G31" s="12"/>
      <c r="H31" s="12"/>
      <c r="I31" s="13"/>
      <c r="J31" s="13"/>
      <c r="K31" s="13"/>
      <c r="L31" s="13"/>
      <c r="M31" s="13"/>
      <c r="N31" s="13"/>
      <c r="O31" s="31" t="str">
        <f>IF(HEM!F26="","",HEM!F26)</f>
        <v/>
      </c>
      <c r="P31" s="31"/>
      <c r="Q31" s="29"/>
      <c r="R31" s="75" t="str">
        <f>IF(HEM!I26="","",HEM!I26)</f>
        <v/>
      </c>
      <c r="S31" s="75" t="str">
        <f>IF(HEM!L26="","",HEM!L26)</f>
        <v/>
      </c>
      <c r="T31" s="75" t="str">
        <f>IF(HEM!N26="","",HEM!N26)</f>
        <v/>
      </c>
      <c r="U31" s="31" t="str">
        <f>IF(HEM!O26="","",HEM!O26)</f>
        <v/>
      </c>
    </row>
    <row r="32" spans="1:21" ht="15" customHeight="1" x14ac:dyDescent="0.2">
      <c r="A32" s="34" t="str">
        <f>HEM!B26</f>
        <v>25 / 19</v>
      </c>
      <c r="B32" s="34" t="str">
        <f>HEM!C26</f>
        <v>Bahtijari Ergina</v>
      </c>
      <c r="C32" s="31" t="str">
        <f>IF(HEM!Q27="","",HEM!Q27)</f>
        <v/>
      </c>
      <c r="D32" s="12"/>
      <c r="E32" s="12"/>
      <c r="F32" s="12"/>
      <c r="G32" s="12"/>
      <c r="H32" s="12"/>
      <c r="I32" s="13"/>
      <c r="J32" s="13"/>
      <c r="K32" s="13"/>
      <c r="L32" s="13"/>
      <c r="M32" s="13"/>
      <c r="N32" s="13"/>
      <c r="O32" s="31" t="str">
        <f>IF(HEM!F27="","",HEM!F27)</f>
        <v/>
      </c>
      <c r="P32" s="31"/>
      <c r="Q32" s="29"/>
      <c r="R32" s="75" t="str">
        <f>IF(HEM!I27="","",HEM!I27)</f>
        <v/>
      </c>
      <c r="S32" s="75" t="str">
        <f>IF(HEM!L27="","",HEM!L27)</f>
        <v/>
      </c>
      <c r="T32" s="75" t="str">
        <f>IF(HEM!N27="","",HEM!N27)</f>
        <v/>
      </c>
      <c r="U32" s="31" t="str">
        <f>IF(HEM!O27="","",HEM!O27)</f>
        <v/>
      </c>
    </row>
    <row r="33" spans="1:21" ht="15" customHeight="1" x14ac:dyDescent="0.2">
      <c r="A33" s="34" t="str">
        <f>HEM!B27</f>
        <v>26 / 19</v>
      </c>
      <c r="B33" s="34" t="str">
        <f>HEM!C27</f>
        <v>Medar Vasilija</v>
      </c>
      <c r="C33" s="31" t="str">
        <f>IF(HEM!Q28="","",HEM!Q28)</f>
        <v/>
      </c>
      <c r="D33" s="12"/>
      <c r="E33" s="12"/>
      <c r="F33" s="12"/>
      <c r="G33" s="12"/>
      <c r="H33" s="12"/>
      <c r="I33" s="13"/>
      <c r="J33" s="13"/>
      <c r="K33" s="13"/>
      <c r="L33" s="13"/>
      <c r="M33" s="13"/>
      <c r="N33" s="13"/>
      <c r="O33" s="31" t="str">
        <f>IF(HEM!F28="","",HEM!F28)</f>
        <v/>
      </c>
      <c r="P33" s="31"/>
      <c r="Q33" s="29"/>
      <c r="R33" s="75" t="str">
        <f>IF(HEM!I28="","",HEM!I28)</f>
        <v/>
      </c>
      <c r="S33" s="75" t="str">
        <f>IF(HEM!L28="","",HEM!L28)</f>
        <v/>
      </c>
      <c r="T33" s="75" t="str">
        <f>IF(HEM!N28="","",HEM!N28)</f>
        <v/>
      </c>
      <c r="U33" s="31" t="str">
        <f>IF(HEM!O28="","",HEM!O28)</f>
        <v/>
      </c>
    </row>
    <row r="34" spans="1:21" ht="15" customHeight="1" x14ac:dyDescent="0.2">
      <c r="A34" s="34" t="str">
        <f>HEM!B28</f>
        <v>27 / 19</v>
      </c>
      <c r="B34" s="34" t="str">
        <f>HEM!C28</f>
        <v>Damjanović Kristina</v>
      </c>
      <c r="C34" s="31" t="str">
        <f>IF(HEM!Q29="","",HEM!Q29)</f>
        <v/>
      </c>
      <c r="D34" s="12"/>
      <c r="E34" s="12"/>
      <c r="F34" s="12"/>
      <c r="G34" s="12"/>
      <c r="H34" s="12"/>
      <c r="I34" s="13"/>
      <c r="J34" s="13"/>
      <c r="K34" s="13"/>
      <c r="L34" s="13"/>
      <c r="M34" s="13"/>
      <c r="N34" s="13"/>
      <c r="O34" s="31" t="str">
        <f>IF(HEM!F29="","",HEM!F29)</f>
        <v/>
      </c>
      <c r="P34" s="31"/>
      <c r="Q34" s="29"/>
      <c r="R34" s="75" t="str">
        <f>IF(HEM!I29="","",HEM!I29)</f>
        <v/>
      </c>
      <c r="S34" s="75" t="str">
        <f>IF(HEM!L29="","",HEM!L29)</f>
        <v/>
      </c>
      <c r="T34" s="75" t="str">
        <f>IF(HEM!N29="","",HEM!N29)</f>
        <v/>
      </c>
      <c r="U34" s="31" t="str">
        <f>IF(HEM!O29="","",HEM!O29)</f>
        <v/>
      </c>
    </row>
    <row r="35" spans="1:21" ht="15" customHeight="1" x14ac:dyDescent="0.2">
      <c r="A35" s="34" t="str">
        <f>HEM!B29</f>
        <v>28 / 19</v>
      </c>
      <c r="B35" s="34" t="str">
        <f>HEM!C29</f>
        <v>Radonjić Anja</v>
      </c>
      <c r="C35" s="31" t="str">
        <f>IF(HEM!Q30="","",HEM!Q30)</f>
        <v/>
      </c>
      <c r="D35" s="12"/>
      <c r="E35" s="12"/>
      <c r="F35" s="12"/>
      <c r="G35" s="12"/>
      <c r="H35" s="12"/>
      <c r="I35" s="13"/>
      <c r="J35" s="13"/>
      <c r="K35" s="13"/>
      <c r="L35" s="13"/>
      <c r="M35" s="13"/>
      <c r="N35" s="13"/>
      <c r="O35" s="31" t="str">
        <f>IF(HEM!F30="","",HEM!F30)</f>
        <v/>
      </c>
      <c r="P35" s="31"/>
      <c r="Q35" s="29"/>
      <c r="R35" s="75" t="str">
        <f>IF(HEM!I30="","",HEM!I30)</f>
        <v/>
      </c>
      <c r="S35" s="75" t="str">
        <f>IF(HEM!L30="","",HEM!L30)</f>
        <v/>
      </c>
      <c r="T35" s="75" t="str">
        <f>IF(HEM!N30="","",HEM!N30)</f>
        <v/>
      </c>
      <c r="U35" s="31" t="str">
        <f>IF(HEM!O30="","",HEM!O30)</f>
        <v/>
      </c>
    </row>
    <row r="36" spans="1:21" ht="15" customHeight="1" x14ac:dyDescent="0.2">
      <c r="A36" s="34" t="str">
        <f>HEM!B30</f>
        <v>29 / 19</v>
      </c>
      <c r="B36" s="34" t="str">
        <f>HEM!C30</f>
        <v>Knežević Jovana</v>
      </c>
      <c r="C36" s="31" t="str">
        <f>IF(HEM!Q31="","",HEM!Q31)</f>
        <v/>
      </c>
      <c r="D36" s="12"/>
      <c r="E36" s="12"/>
      <c r="F36" s="12"/>
      <c r="G36" s="12"/>
      <c r="H36" s="12"/>
      <c r="I36" s="13"/>
      <c r="J36" s="13"/>
      <c r="K36" s="13"/>
      <c r="L36" s="13"/>
      <c r="M36" s="13"/>
      <c r="N36" s="13"/>
      <c r="O36" s="31" t="str">
        <f>IF(HEM!F31="","",HEM!F31)</f>
        <v/>
      </c>
      <c r="P36" s="31"/>
      <c r="Q36" s="29"/>
      <c r="R36" s="75" t="str">
        <f>IF(HEM!I31="","",HEM!I31)</f>
        <v/>
      </c>
      <c r="S36" s="75" t="str">
        <f>IF(HEM!L31="","",HEM!L31)</f>
        <v/>
      </c>
      <c r="T36" s="75" t="str">
        <f>IF(HEM!N31="","",HEM!N31)</f>
        <v/>
      </c>
      <c r="U36" s="31" t="str">
        <f>IF(HEM!O31="","",HEM!O31)</f>
        <v/>
      </c>
    </row>
    <row r="37" spans="1:21" ht="15" customHeight="1" x14ac:dyDescent="0.2">
      <c r="A37" s="34" t="str">
        <f>HEM!B31</f>
        <v>30/ 19</v>
      </c>
      <c r="B37" s="34" t="str">
        <f>HEM!C31</f>
        <v>Terzić Ilija</v>
      </c>
      <c r="C37" s="31" t="str">
        <f>IF(HEM!Q32="","",HEM!Q32)</f>
        <v/>
      </c>
      <c r="D37" s="12"/>
      <c r="E37" s="12"/>
      <c r="F37" s="12"/>
      <c r="G37" s="12"/>
      <c r="H37" s="12"/>
      <c r="I37" s="13"/>
      <c r="J37" s="13"/>
      <c r="K37" s="13"/>
      <c r="L37" s="13"/>
      <c r="M37" s="13"/>
      <c r="N37" s="13"/>
      <c r="O37" s="31" t="str">
        <f>IF(HEM!F32="","",HEM!F32)</f>
        <v/>
      </c>
      <c r="P37" s="31"/>
      <c r="Q37" s="29"/>
      <c r="R37" s="75" t="str">
        <f>IF(HEM!I32="","",HEM!I32)</f>
        <v/>
      </c>
      <c r="S37" s="75" t="str">
        <f>IF(HEM!L32="","",HEM!L32)</f>
        <v/>
      </c>
      <c r="T37" s="75" t="str">
        <f>IF(HEM!N32="","",HEM!N32)</f>
        <v/>
      </c>
      <c r="U37" s="31" t="str">
        <f>IF(HEM!O32="","",HEM!O32)</f>
        <v/>
      </c>
    </row>
    <row r="38" spans="1:21" ht="15" customHeight="1" x14ac:dyDescent="0.2">
      <c r="A38" s="34" t="str">
        <f>HEM!B32</f>
        <v xml:space="preserve">31/19 </v>
      </c>
      <c r="B38" s="34" t="str">
        <f>HEM!C32</f>
        <v>Berilaža Marko</v>
      </c>
      <c r="C38" s="31" t="str">
        <f>IF(HEM!Q33="","",HEM!Q33)</f>
        <v/>
      </c>
      <c r="D38" s="12"/>
      <c r="E38" s="12"/>
      <c r="F38" s="12"/>
      <c r="G38" s="12"/>
      <c r="H38" s="12"/>
      <c r="I38" s="13"/>
      <c r="J38" s="13"/>
      <c r="K38" s="13"/>
      <c r="L38" s="13"/>
      <c r="M38" s="13"/>
      <c r="N38" s="13"/>
      <c r="O38" s="31" t="str">
        <f>IF(HEM!F33="","",HEM!F33)</f>
        <v/>
      </c>
      <c r="P38" s="31"/>
      <c r="Q38" s="29"/>
      <c r="R38" s="75" t="str">
        <f>IF(HEM!I33="","",HEM!I33)</f>
        <v/>
      </c>
      <c r="S38" s="75" t="str">
        <f>IF(HEM!L33="","",HEM!L33)</f>
        <v/>
      </c>
      <c r="T38" s="75" t="str">
        <f>IF(HEM!N33="","",HEM!N33)</f>
        <v/>
      </c>
      <c r="U38" s="31" t="str">
        <f>IF(HEM!O33="","",HEM!O33)</f>
        <v/>
      </c>
    </row>
    <row r="39" spans="1:21" ht="15" customHeight="1" x14ac:dyDescent="0.2">
      <c r="A39" s="34" t="str">
        <f>HEM!B33</f>
        <v>32/19</v>
      </c>
      <c r="B39" s="34" t="str">
        <f>HEM!C33</f>
        <v>Manojlović Nikolina</v>
      </c>
      <c r="C39" s="31" t="str">
        <f>IF(HEM!Q34="","",HEM!Q34)</f>
        <v/>
      </c>
      <c r="D39" s="12"/>
      <c r="E39" s="12"/>
      <c r="F39" s="12"/>
      <c r="G39" s="12"/>
      <c r="H39" s="12"/>
      <c r="I39" s="13"/>
      <c r="J39" s="13"/>
      <c r="K39" s="13"/>
      <c r="L39" s="13"/>
      <c r="M39" s="13"/>
      <c r="N39" s="13"/>
      <c r="O39" s="31">
        <f>IF(HEM!F34="","",HEM!F34)</f>
        <v>17.5</v>
      </c>
      <c r="P39" s="31"/>
      <c r="Q39" s="29"/>
      <c r="R39" s="75" t="str">
        <f>IF(HEM!I34="","",HEM!I34)</f>
        <v/>
      </c>
      <c r="S39" s="75" t="str">
        <f>IF(HEM!L34="","",HEM!L34)</f>
        <v/>
      </c>
      <c r="T39" s="75">
        <f>IF(HEM!N34="","",HEM!N34)</f>
        <v>17.5</v>
      </c>
      <c r="U39" s="31" t="str">
        <f>IF(HEM!O34="","",HEM!O34)</f>
        <v>F</v>
      </c>
    </row>
    <row r="40" spans="1:21" ht="15" customHeight="1" x14ac:dyDescent="0.2">
      <c r="A40" s="34" t="str">
        <f>HEM!B34</f>
        <v>33/19</v>
      </c>
      <c r="B40" s="34" t="str">
        <f>HEM!C34</f>
        <v>Lukovac Sara</v>
      </c>
      <c r="C40" s="31" t="str">
        <f>IF(HEM!Q35="","",HEM!Q35)</f>
        <v/>
      </c>
      <c r="D40" s="12"/>
      <c r="E40" s="12"/>
      <c r="F40" s="12"/>
      <c r="G40" s="12"/>
      <c r="H40" s="12"/>
      <c r="I40" s="13"/>
      <c r="J40" s="13"/>
      <c r="K40" s="13"/>
      <c r="L40" s="13"/>
      <c r="M40" s="13"/>
      <c r="N40" s="13"/>
      <c r="O40" s="31">
        <f>IF(HEM!F35="","",HEM!F35)</f>
        <v>3</v>
      </c>
      <c r="P40" s="31"/>
      <c r="Q40" s="29"/>
      <c r="R40" s="75" t="str">
        <f>IF(HEM!I35="","",HEM!I35)</f>
        <v/>
      </c>
      <c r="S40" s="75" t="str">
        <f>IF(HEM!L35="","",HEM!L35)</f>
        <v/>
      </c>
      <c r="T40" s="75">
        <f>IF(HEM!N35="","",HEM!N35)</f>
        <v>3</v>
      </c>
      <c r="U40" s="31" t="str">
        <f>IF(HEM!O35="","",HEM!O35)</f>
        <v>F</v>
      </c>
    </row>
    <row r="41" spans="1:21" ht="15" customHeight="1" x14ac:dyDescent="0.2">
      <c r="A41" s="34" t="str">
        <f>HEM!B35</f>
        <v>34/19</v>
      </c>
      <c r="B41" s="34" t="str">
        <f>HEM!C35</f>
        <v>Šegrt Maša</v>
      </c>
      <c r="C41" s="31" t="str">
        <f>IF(HEM!Q36="","",HEM!Q36)</f>
        <v/>
      </c>
      <c r="D41" s="12"/>
      <c r="E41" s="12"/>
      <c r="F41" s="12"/>
      <c r="G41" s="12"/>
      <c r="H41" s="12"/>
      <c r="I41" s="13"/>
      <c r="J41" s="13"/>
      <c r="K41" s="13"/>
      <c r="L41" s="13"/>
      <c r="M41" s="13"/>
      <c r="N41" s="13"/>
      <c r="O41" s="31">
        <f>IF(HEM!F36="","",HEM!F36)</f>
        <v>13</v>
      </c>
      <c r="P41" s="31"/>
      <c r="Q41" s="29"/>
      <c r="R41" s="75" t="str">
        <f>IF(HEM!I36="","",HEM!I36)</f>
        <v/>
      </c>
      <c r="S41" s="75" t="str">
        <f>IF(HEM!L36="","",HEM!L36)</f>
        <v/>
      </c>
      <c r="T41" s="75">
        <f>IF(HEM!N36="","",HEM!N36)</f>
        <v>13</v>
      </c>
      <c r="U41" s="31" t="str">
        <f>IF(HEM!O36="","",HEM!O36)</f>
        <v>F</v>
      </c>
    </row>
    <row r="42" spans="1:21" ht="15" customHeight="1" x14ac:dyDescent="0.2">
      <c r="A42" s="34" t="str">
        <f>HEM!B36</f>
        <v>35/19</v>
      </c>
      <c r="B42" s="34" t="str">
        <f>HEM!C36</f>
        <v>Blečić Milica</v>
      </c>
      <c r="C42" s="31" t="str">
        <f>IF(HEM!Q37="","",HEM!Q37)</f>
        <v/>
      </c>
      <c r="D42" s="12"/>
      <c r="E42" s="12"/>
      <c r="F42" s="12"/>
      <c r="G42" s="12"/>
      <c r="H42" s="12"/>
      <c r="I42" s="13"/>
      <c r="J42" s="13"/>
      <c r="K42" s="13"/>
      <c r="L42" s="13"/>
      <c r="M42" s="13"/>
      <c r="N42" s="13"/>
      <c r="O42" s="31">
        <f>IF(HEM!F37="","",HEM!F37)</f>
        <v>14</v>
      </c>
      <c r="P42" s="31"/>
      <c r="Q42" s="29"/>
      <c r="R42" s="75" t="str">
        <f>IF(HEM!I37="","",HEM!I37)</f>
        <v/>
      </c>
      <c r="S42" s="75" t="str">
        <f>IF(HEM!L37="","",HEM!L37)</f>
        <v/>
      </c>
      <c r="T42" s="75">
        <f>IF(HEM!N37="","",HEM!N37)</f>
        <v>14</v>
      </c>
      <c r="U42" s="31" t="str">
        <f>IF(HEM!O37="","",HEM!O37)</f>
        <v>F</v>
      </c>
    </row>
    <row r="43" spans="1:21" ht="15" customHeight="1" x14ac:dyDescent="0.2">
      <c r="A43" s="34" t="str">
        <f>HEM!B37</f>
        <v>36/19</v>
      </c>
      <c r="B43" s="34" t="str">
        <f>HEM!C37</f>
        <v>Mirković Janja</v>
      </c>
      <c r="C43" s="31" t="str">
        <f>IF(HEM!Q38="","",HEM!Q38)</f>
        <v/>
      </c>
      <c r="D43" s="12"/>
      <c r="E43" s="12"/>
      <c r="F43" s="12"/>
      <c r="G43" s="12"/>
      <c r="H43" s="12"/>
      <c r="I43" s="13"/>
      <c r="J43" s="13"/>
      <c r="K43" s="13"/>
      <c r="L43" s="13"/>
      <c r="M43" s="13"/>
      <c r="N43" s="13"/>
      <c r="O43" s="31">
        <f>IF(HEM!F38="","",HEM!F38)</f>
        <v>20</v>
      </c>
      <c r="P43" s="31"/>
      <c r="Q43" s="29"/>
      <c r="R43" s="75" t="str">
        <f>IF(HEM!I38="","",HEM!I38)</f>
        <v/>
      </c>
      <c r="S43" s="75" t="str">
        <f>IF(HEM!L38="","",HEM!L38)</f>
        <v/>
      </c>
      <c r="T43" s="75">
        <f>IF(HEM!N38="","",HEM!N38)</f>
        <v>20</v>
      </c>
      <c r="U43" s="31" t="str">
        <f>IF(HEM!O38="","",HEM!O38)</f>
        <v>F</v>
      </c>
    </row>
    <row r="44" spans="1:21" ht="15" customHeight="1" x14ac:dyDescent="0.2">
      <c r="A44" s="34" t="str">
        <f>HEM!B39</f>
        <v>2/18</v>
      </c>
      <c r="B44" s="34" t="str">
        <f>HEM!C39</f>
        <v>Drašković Milica</v>
      </c>
      <c r="C44" s="31" t="str">
        <f>IF(HEM!Q39="","",HEM!Q39)</f>
        <v/>
      </c>
      <c r="D44" s="12"/>
      <c r="E44" s="12"/>
      <c r="F44" s="12"/>
      <c r="G44" s="12"/>
      <c r="H44" s="12"/>
      <c r="I44" s="13"/>
      <c r="J44" s="13"/>
      <c r="K44" s="13"/>
      <c r="L44" s="13"/>
      <c r="M44" s="13"/>
      <c r="N44" s="13"/>
      <c r="O44" s="31" t="str">
        <f>IF(HEM!F39="","",HEM!F39)</f>
        <v/>
      </c>
      <c r="P44" s="31"/>
      <c r="Q44" s="29"/>
      <c r="R44" s="75" t="str">
        <f>IF(HEM!I39="","",HEM!I39)</f>
        <v/>
      </c>
      <c r="S44" s="75" t="str">
        <f>IF(HEM!L39="","",HEM!L39)</f>
        <v/>
      </c>
      <c r="T44" s="75" t="str">
        <f>IF(HEM!N39="","",HEM!N39)</f>
        <v/>
      </c>
      <c r="U44" s="31" t="str">
        <f>IF(HEM!O39="","",HEM!O39)</f>
        <v/>
      </c>
    </row>
    <row r="45" spans="1:21" ht="15" customHeight="1" x14ac:dyDescent="0.2">
      <c r="A45" s="34" t="str">
        <f>HEM!B40</f>
        <v>5/18</v>
      </c>
      <c r="B45" s="34" t="str">
        <f>HEM!C40</f>
        <v>Đilas Ilija</v>
      </c>
      <c r="C45" s="31" t="str">
        <f>IF(HEM!Q40="","",HEM!Q40)</f>
        <v/>
      </c>
      <c r="D45" s="12"/>
      <c r="E45" s="12"/>
      <c r="F45" s="12"/>
      <c r="G45" s="12"/>
      <c r="H45" s="12"/>
      <c r="I45" s="13"/>
      <c r="J45" s="13"/>
      <c r="K45" s="13"/>
      <c r="L45" s="13"/>
      <c r="M45" s="13"/>
      <c r="N45" s="13"/>
      <c r="O45" s="31">
        <f>IF(HEM!F40="","",HEM!F40)</f>
        <v>25.5</v>
      </c>
      <c r="P45" s="31"/>
      <c r="Q45" s="29"/>
      <c r="R45" s="75" t="str">
        <f>IF(HEM!I40="","",HEM!I40)</f>
        <v/>
      </c>
      <c r="S45" s="75" t="str">
        <f>IF(HEM!L40="","",HEM!L40)</f>
        <v/>
      </c>
      <c r="T45" s="75">
        <f>IF(HEM!N40="","",HEM!N40)</f>
        <v>25.5</v>
      </c>
      <c r="U45" s="31" t="str">
        <f>IF(HEM!O40="","",HEM!O40)</f>
        <v>F</v>
      </c>
    </row>
    <row r="46" spans="1:21" ht="15" customHeight="1" x14ac:dyDescent="0.2">
      <c r="A46" s="34" t="str">
        <f>HEM!B41</f>
        <v>6/18</v>
      </c>
      <c r="B46" s="34" t="str">
        <f>HEM!C41</f>
        <v>Čurović Jela</v>
      </c>
      <c r="C46" s="31" t="str">
        <f>IF(HEM!Q41="","",HEM!Q41)</f>
        <v/>
      </c>
      <c r="D46" s="12"/>
      <c r="E46" s="12"/>
      <c r="F46" s="12"/>
      <c r="G46" s="12"/>
      <c r="H46" s="12"/>
      <c r="I46" s="13"/>
      <c r="J46" s="13"/>
      <c r="K46" s="13"/>
      <c r="L46" s="13"/>
      <c r="M46" s="13"/>
      <c r="N46" s="13"/>
      <c r="O46" s="31" t="str">
        <f>IF(HEM!F41="","",HEM!F41)</f>
        <v/>
      </c>
      <c r="P46" s="31"/>
      <c r="Q46" s="29"/>
      <c r="R46" s="75" t="str">
        <f>IF(HEM!I41="","",HEM!I41)</f>
        <v/>
      </c>
      <c r="S46" s="75" t="str">
        <f>IF(HEM!L41="","",HEM!L41)</f>
        <v/>
      </c>
      <c r="T46" s="75" t="str">
        <f>IF(HEM!N41="","",HEM!N41)</f>
        <v/>
      </c>
      <c r="U46" s="31" t="str">
        <f>IF(HEM!O41="","",HEM!O41)</f>
        <v/>
      </c>
    </row>
    <row r="47" spans="1:21" ht="15" customHeight="1" x14ac:dyDescent="0.2">
      <c r="A47" s="34" t="str">
        <f>HEM!B42</f>
        <v>7/18</v>
      </c>
      <c r="B47" s="34" t="str">
        <f>HEM!C42</f>
        <v>Đukić Ivana</v>
      </c>
      <c r="C47" s="31" t="str">
        <f>IF(HEM!Q42="","",HEM!Q42)</f>
        <v/>
      </c>
      <c r="D47" s="12"/>
      <c r="E47" s="12"/>
      <c r="F47" s="12"/>
      <c r="G47" s="12"/>
      <c r="H47" s="12"/>
      <c r="I47" s="13"/>
      <c r="J47" s="13"/>
      <c r="K47" s="13"/>
      <c r="L47" s="13"/>
      <c r="M47" s="13"/>
      <c r="N47" s="13"/>
      <c r="O47" s="31">
        <f>IF(HEM!F42="","",HEM!F42)</f>
        <v>19</v>
      </c>
      <c r="P47" s="31"/>
      <c r="Q47" s="29"/>
      <c r="R47" s="75" t="str">
        <f>IF(HEM!I42="","",HEM!I42)</f>
        <v/>
      </c>
      <c r="S47" s="75" t="str">
        <f>IF(HEM!L42="","",HEM!L42)</f>
        <v/>
      </c>
      <c r="T47" s="75">
        <f>IF(HEM!N42="","",HEM!N42)</f>
        <v>19</v>
      </c>
      <c r="U47" s="31" t="str">
        <f>IF(HEM!O42="","",HEM!O42)</f>
        <v>F</v>
      </c>
    </row>
    <row r="48" spans="1:21" ht="15" customHeight="1" x14ac:dyDescent="0.2">
      <c r="A48" s="34" t="str">
        <f>HEM!B43</f>
        <v>9/18</v>
      </c>
      <c r="B48" s="34" t="str">
        <f>HEM!C43</f>
        <v>Filipović Nađa</v>
      </c>
      <c r="C48" s="31" t="str">
        <f>IF(HEM!Q43="","",HEM!Q43)</f>
        <v/>
      </c>
      <c r="D48" s="12"/>
      <c r="E48" s="12"/>
      <c r="F48" s="12"/>
      <c r="G48" s="12"/>
      <c r="H48" s="12"/>
      <c r="I48" s="13"/>
      <c r="J48" s="13"/>
      <c r="K48" s="13"/>
      <c r="L48" s="13"/>
      <c r="M48" s="13"/>
      <c r="N48" s="13"/>
      <c r="O48" s="31" t="str">
        <f>IF(HEM!F43="","",HEM!F43)</f>
        <v/>
      </c>
      <c r="P48" s="31"/>
      <c r="Q48" s="29"/>
      <c r="R48" s="75" t="str">
        <f>IF(HEM!I43="","",HEM!I43)</f>
        <v/>
      </c>
      <c r="S48" s="75" t="str">
        <f>IF(HEM!L43="","",HEM!L43)</f>
        <v/>
      </c>
      <c r="T48" s="75" t="str">
        <f>IF(HEM!N43="","",HEM!N43)</f>
        <v/>
      </c>
      <c r="U48" s="31" t="str">
        <f>IF(HEM!O43="","",HEM!O43)</f>
        <v/>
      </c>
    </row>
    <row r="49" spans="1:21" ht="15" customHeight="1" x14ac:dyDescent="0.2">
      <c r="A49" s="34" t="str">
        <f>HEM!B44</f>
        <v>10/18</v>
      </c>
      <c r="B49" s="34" t="str">
        <f>HEM!C44</f>
        <v>Delić Ksenija</v>
      </c>
      <c r="C49" s="31" t="str">
        <f>IF(HEM!Q44="","",HEM!Q44)</f>
        <v/>
      </c>
      <c r="D49" s="12"/>
      <c r="E49" s="12"/>
      <c r="F49" s="12"/>
      <c r="G49" s="12"/>
      <c r="H49" s="12"/>
      <c r="I49" s="13"/>
      <c r="J49" s="13"/>
      <c r="K49" s="13"/>
      <c r="L49" s="13"/>
      <c r="M49" s="13"/>
      <c r="N49" s="13"/>
      <c r="O49" s="31">
        <f>IF(HEM!F44="","",HEM!F44)</f>
        <v>20</v>
      </c>
      <c r="P49" s="31"/>
      <c r="Q49" s="29"/>
      <c r="R49" s="75" t="str">
        <f>IF(HEM!I44="","",HEM!I44)</f>
        <v/>
      </c>
      <c r="S49" s="75" t="str">
        <f>IF(HEM!L44="","",HEM!L44)</f>
        <v/>
      </c>
      <c r="T49" s="75">
        <f>IF(HEM!N44="","",HEM!N44)</f>
        <v>20</v>
      </c>
      <c r="U49" s="31" t="str">
        <f>IF(HEM!O44="","",HEM!O44)</f>
        <v>F</v>
      </c>
    </row>
    <row r="50" spans="1:21" ht="15" customHeight="1" x14ac:dyDescent="0.2">
      <c r="A50" s="34" t="str">
        <f>HEM!B45</f>
        <v>11/18</v>
      </c>
      <c r="B50" s="34" t="str">
        <f>HEM!C45</f>
        <v>Mišović Nikolina</v>
      </c>
      <c r="C50" s="31" t="str">
        <f>IF(HEM!Q45="","",HEM!Q45)</f>
        <v/>
      </c>
      <c r="D50" s="12"/>
      <c r="E50" s="12"/>
      <c r="F50" s="12"/>
      <c r="G50" s="12"/>
      <c r="H50" s="12"/>
      <c r="I50" s="13"/>
      <c r="J50" s="13"/>
      <c r="K50" s="13"/>
      <c r="L50" s="13"/>
      <c r="M50" s="13"/>
      <c r="N50" s="13"/>
      <c r="O50" s="31">
        <f>IF(HEM!F45="","",HEM!F45)</f>
        <v>0</v>
      </c>
      <c r="P50" s="31"/>
      <c r="Q50" s="29"/>
      <c r="R50" s="75" t="str">
        <f>IF(HEM!I45="","",HEM!I45)</f>
        <v/>
      </c>
      <c r="S50" s="75" t="str">
        <f>IF(HEM!L45="","",HEM!L45)</f>
        <v/>
      </c>
      <c r="T50" s="75">
        <f>IF(HEM!N45="","",HEM!N45)</f>
        <v>0</v>
      </c>
      <c r="U50" s="31" t="str">
        <f>IF(HEM!O45="","",HEM!O45)</f>
        <v>F</v>
      </c>
    </row>
    <row r="51" spans="1:21" ht="15" customHeight="1" x14ac:dyDescent="0.2">
      <c r="A51" s="34" t="str">
        <f>HEM!B46</f>
        <v>13/18</v>
      </c>
      <c r="B51" s="34" t="str">
        <f>HEM!C46</f>
        <v>Vukčević Isidora</v>
      </c>
      <c r="C51" s="31" t="str">
        <f>IF(HEM!Q46="","",HEM!Q46)</f>
        <v/>
      </c>
      <c r="D51" s="12"/>
      <c r="E51" s="12"/>
      <c r="F51" s="12"/>
      <c r="G51" s="12"/>
      <c r="H51" s="12"/>
      <c r="I51" s="13"/>
      <c r="J51" s="13"/>
      <c r="K51" s="13"/>
      <c r="L51" s="13"/>
      <c r="M51" s="13"/>
      <c r="N51" s="13"/>
      <c r="O51" s="31" t="str">
        <f>IF(HEM!F46="","",HEM!F46)</f>
        <v/>
      </c>
      <c r="P51" s="31"/>
      <c r="Q51" s="29"/>
      <c r="R51" s="75" t="str">
        <f>IF(HEM!I46="","",HEM!I46)</f>
        <v/>
      </c>
      <c r="S51" s="75" t="str">
        <f>IF(HEM!L46="","",HEM!L46)</f>
        <v/>
      </c>
      <c r="T51" s="75" t="str">
        <f>IF(HEM!N46="","",HEM!N46)</f>
        <v/>
      </c>
      <c r="U51" s="31" t="str">
        <f>IF(HEM!O46="","",HEM!O46)</f>
        <v/>
      </c>
    </row>
    <row r="52" spans="1:21" ht="15" customHeight="1" x14ac:dyDescent="0.2">
      <c r="A52" s="34" t="str">
        <f>HEM!B47</f>
        <v>14/18</v>
      </c>
      <c r="B52" s="34" t="str">
        <f>HEM!C47</f>
        <v>Petković Ksenija</v>
      </c>
      <c r="C52" s="31" t="str">
        <f>IF(HEM!Q47="","",HEM!Q47)</f>
        <v/>
      </c>
      <c r="D52" s="12"/>
      <c r="E52" s="12"/>
      <c r="F52" s="12"/>
      <c r="G52" s="12"/>
      <c r="H52" s="12"/>
      <c r="I52" s="13"/>
      <c r="J52" s="13"/>
      <c r="K52" s="13"/>
      <c r="L52" s="13"/>
      <c r="M52" s="13"/>
      <c r="N52" s="13"/>
      <c r="O52" s="31">
        <f>IF(HEM!F47="","",HEM!F47)</f>
        <v>8.5</v>
      </c>
      <c r="P52" s="31"/>
      <c r="Q52" s="29"/>
      <c r="R52" s="75" t="str">
        <f>IF(HEM!I47="","",HEM!I47)</f>
        <v/>
      </c>
      <c r="S52" s="75" t="str">
        <f>IF(HEM!L47="","",HEM!L47)</f>
        <v/>
      </c>
      <c r="T52" s="75">
        <f>IF(HEM!N47="","",HEM!N47)</f>
        <v>8.5</v>
      </c>
      <c r="U52" s="31" t="str">
        <f>IF(HEM!O47="","",HEM!O47)</f>
        <v>F</v>
      </c>
    </row>
    <row r="53" spans="1:21" ht="15" customHeight="1" x14ac:dyDescent="0.2">
      <c r="A53" s="34" t="str">
        <f>HEM!B48</f>
        <v>17/18</v>
      </c>
      <c r="B53" s="34" t="str">
        <f>HEM!C48</f>
        <v>Palibrk Kristina</v>
      </c>
      <c r="C53" s="31" t="str">
        <f>IF(HEM!Q48="","",HEM!Q48)</f>
        <v/>
      </c>
      <c r="D53" s="12"/>
      <c r="E53" s="12"/>
      <c r="F53" s="12"/>
      <c r="G53" s="12"/>
      <c r="H53" s="12"/>
      <c r="I53" s="13"/>
      <c r="J53" s="13"/>
      <c r="K53" s="13"/>
      <c r="L53" s="13"/>
      <c r="M53" s="13"/>
      <c r="N53" s="13"/>
      <c r="O53" s="31" t="str">
        <f>IF(HEM!F48="","",HEM!F48)</f>
        <v/>
      </c>
      <c r="P53" s="31"/>
      <c r="Q53" s="29"/>
      <c r="R53" s="75" t="str">
        <f>IF(HEM!I48="","",HEM!I48)</f>
        <v/>
      </c>
      <c r="S53" s="75" t="str">
        <f>IF(HEM!L48="","",HEM!L48)</f>
        <v/>
      </c>
      <c r="T53" s="75" t="str">
        <f>IF(HEM!N48="","",HEM!N48)</f>
        <v/>
      </c>
      <c r="U53" s="31" t="str">
        <f>IF(HEM!O48="","",HEM!O48)</f>
        <v/>
      </c>
    </row>
    <row r="54" spans="1:21" ht="15" customHeight="1" x14ac:dyDescent="0.2">
      <c r="A54" s="34" t="str">
        <f>HEM!B49</f>
        <v>23/18</v>
      </c>
      <c r="B54" s="34" t="str">
        <f>HEM!C49</f>
        <v>Kenjić Srđan</v>
      </c>
      <c r="C54" s="31" t="str">
        <f>IF(HEM!Q49="","",HEM!Q49)</f>
        <v/>
      </c>
      <c r="D54" s="12"/>
      <c r="E54" s="12"/>
      <c r="F54" s="12"/>
      <c r="G54" s="12"/>
      <c r="H54" s="12"/>
      <c r="I54" s="13"/>
      <c r="J54" s="13"/>
      <c r="K54" s="13"/>
      <c r="L54" s="13"/>
      <c r="M54" s="13"/>
      <c r="N54" s="13"/>
      <c r="O54" s="31">
        <f>IF(HEM!F49="","",HEM!F49)</f>
        <v>9</v>
      </c>
      <c r="P54" s="31"/>
      <c r="Q54" s="29"/>
      <c r="R54" s="75" t="str">
        <f>IF(HEM!I49="","",HEM!I49)</f>
        <v/>
      </c>
      <c r="S54" s="75" t="str">
        <f>IF(HEM!L49="","",HEM!L49)</f>
        <v/>
      </c>
      <c r="T54" s="75">
        <f>IF(HEM!N49="","",HEM!N49)</f>
        <v>9</v>
      </c>
      <c r="U54" s="31" t="str">
        <f>IF(HEM!O49="","",HEM!O49)</f>
        <v>F</v>
      </c>
    </row>
    <row r="55" spans="1:21" ht="15" customHeight="1" x14ac:dyDescent="0.2">
      <c r="A55" s="34" t="str">
        <f>HEM!B50</f>
        <v>26/18</v>
      </c>
      <c r="B55" s="34" t="str">
        <f>HEM!C50</f>
        <v>Lalatović Kristina</v>
      </c>
      <c r="C55" s="31" t="str">
        <f>IF(HEM!Q50="","",HEM!Q50)</f>
        <v/>
      </c>
      <c r="D55" s="12"/>
      <c r="E55" s="12"/>
      <c r="F55" s="12"/>
      <c r="G55" s="12"/>
      <c r="H55" s="12"/>
      <c r="I55" s="13"/>
      <c r="J55" s="13"/>
      <c r="K55" s="13"/>
      <c r="L55" s="13"/>
      <c r="M55" s="13"/>
      <c r="N55" s="13"/>
      <c r="O55" s="31">
        <f>IF(HEM!F50="","",HEM!F50)</f>
        <v>23</v>
      </c>
      <c r="P55" s="31"/>
      <c r="Q55" s="29"/>
      <c r="R55" s="75" t="str">
        <f>IF(HEM!I50="","",HEM!I50)</f>
        <v/>
      </c>
      <c r="S55" s="75" t="str">
        <f>IF(HEM!L50="","",HEM!L50)</f>
        <v/>
      </c>
      <c r="T55" s="75">
        <f>IF(HEM!N50="","",HEM!N50)</f>
        <v>23</v>
      </c>
      <c r="U55" s="31" t="str">
        <f>IF(HEM!O50="","",HEM!O50)</f>
        <v>F</v>
      </c>
    </row>
    <row r="56" spans="1:21" ht="15" customHeight="1" x14ac:dyDescent="0.2">
      <c r="A56" s="34" t="str">
        <f>HEM!B51</f>
        <v>9/17</v>
      </c>
      <c r="B56" s="34" t="str">
        <f>HEM!C51</f>
        <v>Ralević Milena</v>
      </c>
      <c r="C56" s="31" t="str">
        <f>IF(HEM!Q51="","",HEM!Q51)</f>
        <v/>
      </c>
      <c r="D56" s="12"/>
      <c r="E56" s="12"/>
      <c r="F56" s="12"/>
      <c r="G56" s="12"/>
      <c r="H56" s="12"/>
      <c r="I56" s="13"/>
      <c r="J56" s="13"/>
      <c r="K56" s="13"/>
      <c r="L56" s="13"/>
      <c r="M56" s="13"/>
      <c r="N56" s="13"/>
      <c r="O56" s="31" t="str">
        <f>IF(HEM!F51="","",HEM!F51)</f>
        <v/>
      </c>
      <c r="P56" s="31"/>
      <c r="Q56" s="29"/>
      <c r="R56" s="75" t="str">
        <f>IF(HEM!I51="","",HEM!I51)</f>
        <v/>
      </c>
      <c r="S56" s="75" t="str">
        <f>IF(HEM!L51="","",HEM!L51)</f>
        <v/>
      </c>
      <c r="T56" s="75" t="str">
        <f>IF(HEM!N51="","",HEM!N51)</f>
        <v/>
      </c>
      <c r="U56" s="31" t="str">
        <f>IF(HEM!O51="","",HEM!O51)</f>
        <v/>
      </c>
    </row>
    <row r="57" spans="1:21" ht="15" customHeight="1" x14ac:dyDescent="0.2">
      <c r="A57" s="34" t="str">
        <f>HEM!B52</f>
        <v>12/17</v>
      </c>
      <c r="B57" s="34" t="str">
        <f>HEM!C52</f>
        <v>Bikan Milica</v>
      </c>
      <c r="C57" s="31" t="str">
        <f>IF(HEM!Q52="","",HEM!Q52)</f>
        <v/>
      </c>
      <c r="D57" s="12"/>
      <c r="E57" s="12"/>
      <c r="F57" s="12"/>
      <c r="G57" s="12"/>
      <c r="H57" s="12"/>
      <c r="I57" s="13"/>
      <c r="J57" s="13"/>
      <c r="K57" s="13"/>
      <c r="L57" s="13"/>
      <c r="M57" s="13"/>
      <c r="N57" s="13"/>
      <c r="O57" s="31">
        <f>IF(HEM!F52="","",HEM!F52)</f>
        <v>23.5</v>
      </c>
      <c r="P57" s="31"/>
      <c r="Q57" s="29"/>
      <c r="R57" s="75" t="str">
        <f>IF(HEM!I52="","",HEM!I52)</f>
        <v/>
      </c>
      <c r="S57" s="75" t="str">
        <f>IF(HEM!L52="","",HEM!L52)</f>
        <v/>
      </c>
      <c r="T57" s="75">
        <f>IF(HEM!N52="","",HEM!N52)</f>
        <v>23.5</v>
      </c>
      <c r="U57" s="31" t="str">
        <f>IF(HEM!O52="","",HEM!O52)</f>
        <v>F</v>
      </c>
    </row>
    <row r="58" spans="1:21" ht="14.25" x14ac:dyDescent="0.2">
      <c r="A58" s="34" t="str">
        <f>HEM!B53</f>
        <v>14/17</v>
      </c>
      <c r="B58" s="34" t="str">
        <f>HEM!C53</f>
        <v>Markuš Jasna</v>
      </c>
      <c r="C58" s="31" t="str">
        <f>IF(HEM!Q53="","",HEM!Q53)</f>
        <v/>
      </c>
      <c r="D58" s="12"/>
      <c r="E58" s="12"/>
      <c r="F58" s="12"/>
      <c r="G58" s="12"/>
      <c r="H58" s="12"/>
      <c r="I58" s="13"/>
      <c r="J58" s="13"/>
      <c r="K58" s="13"/>
      <c r="L58" s="13"/>
      <c r="M58" s="13"/>
      <c r="N58" s="13"/>
      <c r="O58" s="31" t="str">
        <f>IF(HEM!F53="","",HEM!F53)</f>
        <v/>
      </c>
      <c r="P58" s="31"/>
      <c r="Q58" s="29"/>
      <c r="R58" s="75" t="str">
        <f>IF(HEM!I53="","",HEM!I53)</f>
        <v/>
      </c>
      <c r="S58" s="75" t="str">
        <f>IF(HEM!L53="","",HEM!L53)</f>
        <v/>
      </c>
      <c r="T58" s="75" t="str">
        <f>IF(HEM!N53="","",HEM!N53)</f>
        <v/>
      </c>
      <c r="U58" s="31" t="str">
        <f>IF(HEM!O53="","",HEM!O53)</f>
        <v/>
      </c>
    </row>
    <row r="59" spans="1:21" ht="14.25" x14ac:dyDescent="0.2">
      <c r="A59" s="34" t="str">
        <f>HEM!B54</f>
        <v>22 / 17</v>
      </c>
      <c r="B59" s="34" t="str">
        <f>HEM!C54</f>
        <v>Vučinić Ksenija</v>
      </c>
      <c r="C59" s="31" t="str">
        <f>IF(HEM!Q54="","",HEM!Q54)</f>
        <v/>
      </c>
      <c r="D59" s="12"/>
      <c r="E59" s="12"/>
      <c r="F59" s="12"/>
      <c r="G59" s="12"/>
      <c r="H59" s="12"/>
      <c r="I59" s="13"/>
      <c r="J59" s="13"/>
      <c r="K59" s="13"/>
      <c r="L59" s="13"/>
      <c r="M59" s="13"/>
      <c r="N59" s="13"/>
      <c r="O59" s="31" t="str">
        <f>IF(HEM!F54="","",HEM!F54)</f>
        <v/>
      </c>
      <c r="P59" s="31"/>
      <c r="Q59" s="29"/>
      <c r="R59" s="75" t="str">
        <f>IF(HEM!I54="","",HEM!I54)</f>
        <v/>
      </c>
      <c r="S59" s="75" t="str">
        <f>IF(HEM!L54="","",HEM!L54)</f>
        <v/>
      </c>
      <c r="T59" s="75" t="str">
        <f>IF(HEM!N54="","",HEM!N54)</f>
        <v/>
      </c>
      <c r="U59" s="31" t="str">
        <f>IF(HEM!O54="","",HEM!O54)</f>
        <v/>
      </c>
    </row>
    <row r="60" spans="1:21" ht="14.25" x14ac:dyDescent="0.2">
      <c r="A60" s="34" t="str">
        <f>HEM!B55</f>
        <v>26/17</v>
      </c>
      <c r="B60" s="34" t="str">
        <f>HEM!C55</f>
        <v>Zorić Marija</v>
      </c>
      <c r="C60" s="31" t="str">
        <f>IF(HEM!Q55="","",HEM!Q55)</f>
        <v/>
      </c>
      <c r="D60" s="12"/>
      <c r="E60" s="12"/>
      <c r="F60" s="12"/>
      <c r="G60" s="12"/>
      <c r="H60" s="12"/>
      <c r="I60" s="13"/>
      <c r="J60" s="13"/>
      <c r="K60" s="13"/>
      <c r="L60" s="13"/>
      <c r="M60" s="13"/>
      <c r="N60" s="13"/>
      <c r="O60" s="31">
        <f>IF(HEM!F55="","",HEM!F55)</f>
        <v>7.5</v>
      </c>
      <c r="P60" s="31"/>
      <c r="Q60" s="29"/>
      <c r="R60" s="75" t="str">
        <f>IF(HEM!I55="","",HEM!I55)</f>
        <v/>
      </c>
      <c r="S60" s="75" t="str">
        <f>IF(HEM!L55="","",HEM!L55)</f>
        <v/>
      </c>
      <c r="T60" s="75">
        <f>IF(HEM!N55="","",HEM!N55)</f>
        <v>7.5</v>
      </c>
      <c r="U60" s="31" t="str">
        <f>IF(HEM!O55="","",HEM!O55)</f>
        <v>F</v>
      </c>
    </row>
    <row r="61" spans="1:21" ht="14.25" x14ac:dyDescent="0.2">
      <c r="A61" s="34" t="str">
        <f>HEM!B56</f>
        <v>29/17</v>
      </c>
      <c r="B61" s="34" t="str">
        <f>HEM!C56</f>
        <v>Vojinović Bojana</v>
      </c>
      <c r="C61" s="31" t="str">
        <f>IF(HEM!Q56="","",HEM!Q56)</f>
        <v/>
      </c>
      <c r="D61" s="12"/>
      <c r="E61" s="12"/>
      <c r="F61" s="12"/>
      <c r="G61" s="12"/>
      <c r="H61" s="12"/>
      <c r="I61" s="13"/>
      <c r="J61" s="13"/>
      <c r="K61" s="13"/>
      <c r="L61" s="13"/>
      <c r="M61" s="13"/>
      <c r="N61" s="13"/>
      <c r="O61" s="31" t="str">
        <f>IF(HEM!F56="","",HEM!F56)</f>
        <v/>
      </c>
      <c r="P61" s="31"/>
      <c r="Q61" s="29"/>
      <c r="R61" s="75" t="str">
        <f>IF(HEM!I56="","",HEM!I56)</f>
        <v/>
      </c>
      <c r="S61" s="75" t="str">
        <f>IF(HEM!L56="","",HEM!L56)</f>
        <v/>
      </c>
      <c r="T61" s="75" t="str">
        <f>IF(HEM!N56="","",HEM!N56)</f>
        <v/>
      </c>
      <c r="U61" s="31" t="str">
        <f>IF(HEM!O56="","",HEM!O56)</f>
        <v/>
      </c>
    </row>
    <row r="62" spans="1:21" ht="14.25" x14ac:dyDescent="0.2">
      <c r="A62" s="34" t="str">
        <f>HEM!B57</f>
        <v>32/17</v>
      </c>
      <c r="B62" s="34" t="str">
        <f>HEM!C57</f>
        <v>Franca Ernest</v>
      </c>
      <c r="C62" s="31" t="str">
        <f>IF(HEM!Q57="","",HEM!Q57)</f>
        <v/>
      </c>
      <c r="D62" s="12"/>
      <c r="E62" s="12"/>
      <c r="F62" s="12"/>
      <c r="G62" s="12"/>
      <c r="H62" s="12"/>
      <c r="I62" s="13"/>
      <c r="J62" s="13"/>
      <c r="K62" s="13"/>
      <c r="L62" s="13"/>
      <c r="M62" s="13"/>
      <c r="N62" s="13"/>
      <c r="O62" s="31" t="str">
        <f>IF(HEM!F57="","",HEM!F57)</f>
        <v/>
      </c>
      <c r="P62" s="31"/>
      <c r="Q62" s="29"/>
      <c r="R62" s="75" t="str">
        <f>IF(HEM!I57="","",HEM!I57)</f>
        <v/>
      </c>
      <c r="S62" s="75" t="str">
        <f>IF(HEM!L57="","",HEM!L57)</f>
        <v/>
      </c>
      <c r="T62" s="75" t="str">
        <f>IF(HEM!N57="","",HEM!N57)</f>
        <v/>
      </c>
      <c r="U62" s="31" t="str">
        <f>IF(HEM!O57="","",HEM!O57)</f>
        <v/>
      </c>
    </row>
    <row r="63" spans="1:21" ht="14.25" x14ac:dyDescent="0.2">
      <c r="A63" s="34" t="str">
        <f>HEM!B58</f>
        <v>33/17</v>
      </c>
      <c r="B63" s="34" t="str">
        <f>HEM!C58</f>
        <v>Kašćelan Ivana</v>
      </c>
      <c r="C63" s="31" t="str">
        <f>IF(HEM!Q58="","",HEM!Q58)</f>
        <v/>
      </c>
      <c r="D63" s="12"/>
      <c r="E63" s="12"/>
      <c r="F63" s="12"/>
      <c r="G63" s="12"/>
      <c r="H63" s="12"/>
      <c r="I63" s="13"/>
      <c r="J63" s="13"/>
      <c r="K63" s="13"/>
      <c r="L63" s="13"/>
      <c r="M63" s="13"/>
      <c r="N63" s="13"/>
      <c r="O63" s="31">
        <f>IF(HEM!F58="","",HEM!F58)</f>
        <v>13.5</v>
      </c>
      <c r="P63" s="31"/>
      <c r="Q63" s="29"/>
      <c r="R63" s="75" t="str">
        <f>IF(HEM!I58="","",HEM!I58)</f>
        <v/>
      </c>
      <c r="S63" s="75" t="str">
        <f>IF(HEM!L58="","",HEM!L58)</f>
        <v/>
      </c>
      <c r="T63" s="75">
        <f>IF(HEM!N58="","",HEM!N58)</f>
        <v>13.5</v>
      </c>
      <c r="U63" s="31" t="str">
        <f>IF(HEM!O58="","",HEM!O58)</f>
        <v>F</v>
      </c>
    </row>
    <row r="64" spans="1:21" ht="14.25" x14ac:dyDescent="0.2">
      <c r="A64" s="34" t="str">
        <f>HEM!B59</f>
        <v>1/16</v>
      </c>
      <c r="B64" s="34" t="str">
        <f>HEM!C59</f>
        <v>Nelević Sanja</v>
      </c>
      <c r="C64" s="31" t="str">
        <f>IF(HEM!Q59="","",HEM!Q59)</f>
        <v/>
      </c>
      <c r="D64" s="12"/>
      <c r="E64" s="12"/>
      <c r="F64" s="12"/>
      <c r="G64" s="12"/>
      <c r="H64" s="12"/>
      <c r="I64" s="13"/>
      <c r="J64" s="13"/>
      <c r="K64" s="13"/>
      <c r="L64" s="13"/>
      <c r="M64" s="13"/>
      <c r="N64" s="13"/>
      <c r="O64" s="31">
        <f>IF(HEM!F59="","",HEM!F59)</f>
        <v>11</v>
      </c>
      <c r="P64" s="31"/>
      <c r="Q64" s="29"/>
      <c r="R64" s="75" t="str">
        <f>IF(HEM!I59="","",HEM!I59)</f>
        <v/>
      </c>
      <c r="S64" s="75" t="str">
        <f>IF(HEM!L59="","",HEM!L59)</f>
        <v/>
      </c>
      <c r="T64" s="75">
        <f>IF(HEM!N59="","",HEM!N59)</f>
        <v>11</v>
      </c>
      <c r="U64" s="31" t="str">
        <f>IF(HEM!O59="","",HEM!O59)</f>
        <v>F</v>
      </c>
    </row>
    <row r="65" spans="1:21" ht="14.25" x14ac:dyDescent="0.2">
      <c r="A65" s="34" t="str">
        <f>HEM!B60</f>
        <v>2/16</v>
      </c>
      <c r="B65" s="34" t="str">
        <f>HEM!C60</f>
        <v>Ramujkić Nina</v>
      </c>
      <c r="C65" s="31" t="str">
        <f>IF(HEM!Q60="","",HEM!Q60)</f>
        <v/>
      </c>
      <c r="D65" s="12"/>
      <c r="E65" s="12"/>
      <c r="F65" s="12"/>
      <c r="G65" s="12"/>
      <c r="H65" s="12"/>
      <c r="I65" s="13"/>
      <c r="J65" s="13"/>
      <c r="K65" s="13"/>
      <c r="L65" s="13"/>
      <c r="M65" s="13"/>
      <c r="N65" s="13"/>
      <c r="O65" s="31" t="str">
        <f>IF(HEM!F60="","",HEM!F60)</f>
        <v/>
      </c>
      <c r="P65" s="31"/>
      <c r="Q65" s="29"/>
      <c r="R65" s="75" t="str">
        <f>IF(HEM!I60="","",HEM!I60)</f>
        <v/>
      </c>
      <c r="S65" s="75" t="str">
        <f>IF(HEM!L60="","",HEM!L60)</f>
        <v/>
      </c>
      <c r="T65" s="75" t="str">
        <f>IF(HEM!N60="","",HEM!N60)</f>
        <v/>
      </c>
      <c r="U65" s="31" t="str">
        <f>IF(HEM!O60="","",HEM!O60)</f>
        <v/>
      </c>
    </row>
    <row r="66" spans="1:21" ht="14.25" x14ac:dyDescent="0.2">
      <c r="A66" s="34" t="str">
        <f>HEM!B61</f>
        <v>18/16</v>
      </c>
      <c r="B66" s="34" t="str">
        <f>HEM!C61</f>
        <v>Despotović Nikolina</v>
      </c>
      <c r="C66" s="31" t="str">
        <f>IF(HEM!Q61="","",HEM!Q61)</f>
        <v/>
      </c>
      <c r="D66" s="12"/>
      <c r="E66" s="12"/>
      <c r="F66" s="12"/>
      <c r="G66" s="12"/>
      <c r="H66" s="12"/>
      <c r="I66" s="13"/>
      <c r="J66" s="13"/>
      <c r="K66" s="13"/>
      <c r="L66" s="13"/>
      <c r="M66" s="13"/>
      <c r="N66" s="13"/>
      <c r="O66" s="31">
        <f>IF(HEM!F61="","",HEM!F61)</f>
        <v>20</v>
      </c>
      <c r="P66" s="31"/>
      <c r="Q66" s="29"/>
      <c r="R66" s="75" t="str">
        <f>IF(HEM!I61="","",HEM!I61)</f>
        <v/>
      </c>
      <c r="S66" s="75" t="str">
        <f>IF(HEM!L61="","",HEM!L61)</f>
        <v/>
      </c>
      <c r="T66" s="75">
        <f>IF(HEM!N61="","",HEM!N61)</f>
        <v>20</v>
      </c>
      <c r="U66" s="31" t="str">
        <f>IF(HEM!O61="","",HEM!O61)</f>
        <v>F</v>
      </c>
    </row>
    <row r="67" spans="1:21" ht="14.25" x14ac:dyDescent="0.2">
      <c r="A67" s="34" t="str">
        <f>HEM!B62</f>
        <v>20/16</v>
      </c>
      <c r="B67" s="34" t="str">
        <f>HEM!C62</f>
        <v>Knežević Jovan</v>
      </c>
      <c r="C67" s="31" t="str">
        <f>IF(HEM!Q62="","",HEM!Q62)</f>
        <v/>
      </c>
      <c r="D67" s="12"/>
      <c r="E67" s="12"/>
      <c r="F67" s="12"/>
      <c r="G67" s="12"/>
      <c r="H67" s="12"/>
      <c r="I67" s="13"/>
      <c r="J67" s="13"/>
      <c r="K67" s="13"/>
      <c r="L67" s="13"/>
      <c r="M67" s="13"/>
      <c r="N67" s="13"/>
      <c r="O67" s="31" t="str">
        <f>IF(HEM!F62="","",HEM!F62)</f>
        <v/>
      </c>
      <c r="P67" s="31"/>
      <c r="Q67" s="29"/>
      <c r="R67" s="75" t="str">
        <f>IF(HEM!I62="","",HEM!I62)</f>
        <v/>
      </c>
      <c r="S67" s="75" t="str">
        <f>IF(HEM!L62="","",HEM!L62)</f>
        <v/>
      </c>
      <c r="T67" s="75" t="str">
        <f>IF(HEM!N62="","",HEM!N62)</f>
        <v/>
      </c>
      <c r="U67" s="31" t="str">
        <f>IF(HEM!O62="","",HEM!O62)</f>
        <v/>
      </c>
    </row>
    <row r="68" spans="1:21" ht="14.25" x14ac:dyDescent="0.2">
      <c r="A68" s="34" t="str">
        <f>HEM!B63</f>
        <v>22/16</v>
      </c>
      <c r="B68" s="34" t="str">
        <f>HEM!C63</f>
        <v>Vojinović Marija</v>
      </c>
      <c r="C68" s="31" t="str">
        <f>IF(HEM!Q63="","",HEM!Q63)</f>
        <v/>
      </c>
      <c r="D68" s="12"/>
      <c r="E68" s="12"/>
      <c r="F68" s="12"/>
      <c r="G68" s="12"/>
      <c r="H68" s="12"/>
      <c r="I68" s="13"/>
      <c r="J68" s="13"/>
      <c r="K68" s="13"/>
      <c r="L68" s="13"/>
      <c r="M68" s="13"/>
      <c r="N68" s="13"/>
      <c r="O68" s="31" t="str">
        <f>IF(HEM!F63="","",HEM!F63)</f>
        <v/>
      </c>
      <c r="P68" s="31"/>
      <c r="Q68" s="29"/>
      <c r="R68" s="75" t="str">
        <f>IF(HEM!I63="","",HEM!I63)</f>
        <v/>
      </c>
      <c r="S68" s="75" t="str">
        <f>IF(HEM!L63="","",HEM!L63)</f>
        <v/>
      </c>
      <c r="T68" s="75" t="str">
        <f>IF(HEM!N63="","",HEM!N63)</f>
        <v/>
      </c>
      <c r="U68" s="31" t="str">
        <f>IF(HEM!O63="","",HEM!O63)</f>
        <v/>
      </c>
    </row>
    <row r="69" spans="1:21" ht="14.25" x14ac:dyDescent="0.2">
      <c r="A69" s="34" t="str">
        <f>HEM!B64</f>
        <v>31/16</v>
      </c>
      <c r="B69" s="34" t="str">
        <f>HEM!C64</f>
        <v>Mitrović Iva</v>
      </c>
      <c r="C69" s="31" t="str">
        <f>IF(HEM!Q64="","",HEM!Q64)</f>
        <v/>
      </c>
      <c r="D69" s="12"/>
      <c r="E69" s="12"/>
      <c r="F69" s="12"/>
      <c r="G69" s="12"/>
      <c r="H69" s="12"/>
      <c r="I69" s="13"/>
      <c r="J69" s="13"/>
      <c r="K69" s="13"/>
      <c r="L69" s="13"/>
      <c r="M69" s="13"/>
      <c r="N69" s="13"/>
      <c r="O69" s="31">
        <f>IF(HEM!F64="","",HEM!F64)</f>
        <v>0</v>
      </c>
      <c r="P69" s="31"/>
      <c r="Q69" s="29"/>
      <c r="R69" s="75" t="str">
        <f>IF(HEM!I64="","",HEM!I64)</f>
        <v/>
      </c>
      <c r="S69" s="75" t="str">
        <f>IF(HEM!L64="","",HEM!L64)</f>
        <v/>
      </c>
      <c r="T69" s="75">
        <f>IF(HEM!N64="","",HEM!N64)</f>
        <v>0</v>
      </c>
      <c r="U69" s="31" t="str">
        <f>IF(HEM!O64="","",HEM!O64)</f>
        <v>F</v>
      </c>
    </row>
    <row r="70" spans="1:21" ht="14.25" x14ac:dyDescent="0.2">
      <c r="A70" s="34" t="str">
        <f>HEM!B65</f>
        <v>35/16</v>
      </c>
      <c r="B70" s="34" t="str">
        <f>HEM!C65</f>
        <v>Nikčević Gorica</v>
      </c>
      <c r="C70" s="31" t="str">
        <f>IF(HEM!Q65="","",HEM!Q65)</f>
        <v/>
      </c>
      <c r="D70" s="12"/>
      <c r="E70" s="12"/>
      <c r="F70" s="12"/>
      <c r="G70" s="12"/>
      <c r="H70" s="12"/>
      <c r="I70" s="13"/>
      <c r="J70" s="13"/>
      <c r="K70" s="13"/>
      <c r="L70" s="13"/>
      <c r="M70" s="13"/>
      <c r="N70" s="13"/>
      <c r="O70" s="31" t="str">
        <f>IF(HEM!F65="","",HEM!F65)</f>
        <v/>
      </c>
      <c r="P70" s="31"/>
      <c r="Q70" s="29"/>
      <c r="R70" s="75" t="str">
        <f>IF(HEM!I65="","",HEM!I65)</f>
        <v/>
      </c>
      <c r="S70" s="75" t="str">
        <f>IF(HEM!L65="","",HEM!L65)</f>
        <v/>
      </c>
      <c r="T70" s="75" t="str">
        <f>IF(HEM!N65="","",HEM!N65)</f>
        <v/>
      </c>
      <c r="U70" s="31" t="str">
        <f>IF(HEM!O65="","",HEM!O65)</f>
        <v/>
      </c>
    </row>
    <row r="71" spans="1:21" ht="14.25" x14ac:dyDescent="0.2">
      <c r="A71" s="34" t="str">
        <f>HEM!B66</f>
        <v>38/16</v>
      </c>
      <c r="B71" s="34" t="str">
        <f>HEM!C66</f>
        <v>Caković Željka</v>
      </c>
      <c r="C71" s="31" t="str">
        <f>IF(HEM!Q66="","",HEM!Q66)</f>
        <v/>
      </c>
      <c r="D71" s="12"/>
      <c r="E71" s="12"/>
      <c r="F71" s="12"/>
      <c r="G71" s="12"/>
      <c r="H71" s="12"/>
      <c r="I71" s="13"/>
      <c r="J71" s="13"/>
      <c r="K71" s="13"/>
      <c r="L71" s="13"/>
      <c r="M71" s="13"/>
      <c r="N71" s="13"/>
      <c r="O71" s="31" t="str">
        <f>IF(HEM!F66="","",HEM!F66)</f>
        <v/>
      </c>
      <c r="P71" s="31"/>
      <c r="Q71" s="29"/>
      <c r="R71" s="75" t="str">
        <f>IF(HEM!I66="","",HEM!I66)</f>
        <v/>
      </c>
      <c r="S71" s="75" t="str">
        <f>IF(HEM!L66="","",HEM!L66)</f>
        <v/>
      </c>
      <c r="T71" s="75" t="str">
        <f>IF(HEM!N66="","",HEM!N66)</f>
        <v/>
      </c>
      <c r="U71" s="31" t="str">
        <f>IF(HEM!O66="","",HEM!O66)</f>
        <v/>
      </c>
    </row>
    <row r="72" spans="1:21" ht="14.25" x14ac:dyDescent="0.2">
      <c r="A72" s="34" t="str">
        <f>HEM!B67</f>
        <v>40/16</v>
      </c>
      <c r="B72" s="34" t="str">
        <f>HEM!C67</f>
        <v>Krunić Vlatka</v>
      </c>
      <c r="C72" s="31" t="str">
        <f>IF(HEM!Q67="","",HEM!Q67)</f>
        <v/>
      </c>
      <c r="D72" s="12"/>
      <c r="E72" s="12"/>
      <c r="F72" s="12"/>
      <c r="G72" s="12"/>
      <c r="H72" s="12"/>
      <c r="I72" s="13"/>
      <c r="J72" s="13"/>
      <c r="K72" s="13"/>
      <c r="L72" s="13"/>
      <c r="M72" s="13"/>
      <c r="N72" s="13"/>
      <c r="O72" s="31">
        <f>IF(HEM!F67="","",HEM!F67)</f>
        <v>35</v>
      </c>
      <c r="P72" s="31"/>
      <c r="Q72" s="29"/>
      <c r="R72" s="75" t="str">
        <f>IF(HEM!I67="","",HEM!I67)</f>
        <v/>
      </c>
      <c r="S72" s="75" t="str">
        <f>IF(HEM!L67="","",HEM!L67)</f>
        <v/>
      </c>
      <c r="T72" s="75">
        <f>IF(HEM!N67="","",HEM!N67)</f>
        <v>35</v>
      </c>
      <c r="U72" s="31" t="str">
        <f>IF(HEM!O67="","",HEM!O67)</f>
        <v>F</v>
      </c>
    </row>
    <row r="73" spans="1:21" ht="14.25" x14ac:dyDescent="0.2">
      <c r="A73" s="34" t="str">
        <f>HEM!B68</f>
        <v>11/15</v>
      </c>
      <c r="B73" s="34" t="str">
        <f>HEM!C68</f>
        <v>Ćinćur Maja</v>
      </c>
      <c r="C73" s="31" t="str">
        <f>IF(HEM!Q68="","",HEM!Q68)</f>
        <v/>
      </c>
      <c r="D73" s="12"/>
      <c r="E73" s="12"/>
      <c r="F73" s="12"/>
      <c r="G73" s="12"/>
      <c r="H73" s="12"/>
      <c r="I73" s="13"/>
      <c r="J73" s="13"/>
      <c r="K73" s="13"/>
      <c r="L73" s="13"/>
      <c r="M73" s="13"/>
      <c r="N73" s="13"/>
      <c r="O73" s="31" t="str">
        <f>IF(HEM!F68="","",HEM!F68)</f>
        <v/>
      </c>
      <c r="P73" s="31"/>
      <c r="Q73" s="29"/>
      <c r="R73" s="75" t="str">
        <f>IF(HEM!I68="","",HEM!I68)</f>
        <v/>
      </c>
      <c r="S73" s="75" t="str">
        <f>IF(HEM!L68="","",HEM!L68)</f>
        <v/>
      </c>
      <c r="T73" s="75" t="str">
        <f>IF(HEM!N68="","",HEM!N68)</f>
        <v/>
      </c>
      <c r="U73" s="31" t="str">
        <f>IF(HEM!O68="","",HEM!O68)</f>
        <v/>
      </c>
    </row>
    <row r="74" spans="1:21" ht="14.25" x14ac:dyDescent="0.2">
      <c r="A74" s="34" t="str">
        <f>HEM!B69</f>
        <v>19 / 15</v>
      </c>
      <c r="B74" s="34" t="str">
        <f>HEM!C69</f>
        <v>Mudreša Anja</v>
      </c>
      <c r="C74" s="31" t="str">
        <f>IF(HEM!Q69="","",HEM!Q69)</f>
        <v/>
      </c>
      <c r="D74" s="47"/>
      <c r="E74" s="47"/>
      <c r="F74" s="47"/>
      <c r="G74" s="47"/>
      <c r="H74" s="47"/>
      <c r="I74" s="48"/>
      <c r="J74" s="48"/>
      <c r="K74" s="48"/>
      <c r="L74" s="48"/>
      <c r="M74" s="48"/>
      <c r="N74" s="48"/>
      <c r="O74" s="31" t="str">
        <f>IF(HEM!F69="","",HEM!F69)</f>
        <v/>
      </c>
      <c r="P74" s="49"/>
      <c r="Q74" s="50"/>
      <c r="R74" s="75" t="str">
        <f>IF(HEM!I69="","",HEM!I69)</f>
        <v/>
      </c>
      <c r="S74" s="75" t="str">
        <f>IF(HEM!L69="","",HEM!L69)</f>
        <v/>
      </c>
      <c r="T74" s="75" t="str">
        <f>IF(HEM!N69="","",HEM!N69)</f>
        <v/>
      </c>
      <c r="U74" s="31" t="str">
        <f>IF(HEM!O69="","",HEM!O69)</f>
        <v/>
      </c>
    </row>
    <row r="75" spans="1:21" ht="14.25" x14ac:dyDescent="0.2">
      <c r="A75" s="34" t="str">
        <f>HEM!B70</f>
        <v>22/15</v>
      </c>
      <c r="B75" s="34" t="str">
        <f>HEM!C70</f>
        <v>Ćupić Ana</v>
      </c>
      <c r="C75" s="31" t="str">
        <f>IF(HEM!Q70="","",HEM!Q70)</f>
        <v/>
      </c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31">
        <f>IF(HEM!F70="","",HEM!F70)</f>
        <v>0</v>
      </c>
      <c r="P75" s="51"/>
      <c r="Q75" s="51"/>
      <c r="R75" s="75" t="str">
        <f>IF(HEM!I70="","",HEM!I70)</f>
        <v/>
      </c>
      <c r="S75" s="75" t="str">
        <f>IF(HEM!L70="","",HEM!L70)</f>
        <v/>
      </c>
      <c r="T75" s="75">
        <f>IF(HEM!N70="","",HEM!N70)</f>
        <v>0</v>
      </c>
      <c r="U75" s="31" t="str">
        <f>IF(HEM!O70="","",HEM!O70)</f>
        <v>F</v>
      </c>
    </row>
    <row r="76" spans="1:21" ht="14.25" x14ac:dyDescent="0.2">
      <c r="A76" s="34" t="str">
        <f>HEM!B71</f>
        <v>24/15</v>
      </c>
      <c r="B76" s="34" t="str">
        <f>HEM!C71</f>
        <v>Nikčević Đurđina</v>
      </c>
      <c r="C76" s="31" t="str">
        <f>IF(HEM!Q71="","",HEM!Q71)</f>
        <v/>
      </c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31">
        <f>IF(HEM!F71="","",HEM!F71)</f>
        <v>8</v>
      </c>
      <c r="P76" s="51"/>
      <c r="Q76" s="51"/>
      <c r="R76" s="75" t="str">
        <f>IF(HEM!I71="","",HEM!I71)</f>
        <v/>
      </c>
      <c r="S76" s="75" t="str">
        <f>IF(HEM!L71="","",HEM!L71)</f>
        <v/>
      </c>
      <c r="T76" s="75">
        <f>IF(HEM!N71="","",HEM!N71)</f>
        <v>8</v>
      </c>
      <c r="U76" s="31" t="str">
        <f>IF(HEM!O71="","",HEM!O71)</f>
        <v>F</v>
      </c>
    </row>
    <row r="77" spans="1:21" ht="14.25" x14ac:dyDescent="0.2">
      <c r="A77" s="34" t="str">
        <f>HEM!B72</f>
        <v>29/15</v>
      </c>
      <c r="B77" s="34" t="str">
        <f>HEM!C72</f>
        <v>Nikčević Isidora</v>
      </c>
      <c r="C77" s="31" t="str">
        <f>IF(HEM!Q72="","",HEM!Q72)</f>
        <v/>
      </c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31">
        <f>IF(HEM!F72="","",HEM!F72)</f>
        <v>13</v>
      </c>
      <c r="P77" s="51"/>
      <c r="Q77" s="51"/>
      <c r="R77" s="75" t="str">
        <f>IF(HEM!I72="","",HEM!I72)</f>
        <v/>
      </c>
      <c r="S77" s="75" t="str">
        <f>IF(HEM!L72="","",HEM!L72)</f>
        <v/>
      </c>
      <c r="T77" s="75">
        <f>IF(HEM!N72="","",HEM!N72)</f>
        <v>13</v>
      </c>
      <c r="U77" s="31" t="str">
        <f>IF(HEM!O72="","",HEM!O72)</f>
        <v>F</v>
      </c>
    </row>
    <row r="78" spans="1:21" ht="14.25" x14ac:dyDescent="0.2">
      <c r="A78" s="34" t="str">
        <f>HEM!B73</f>
        <v>30/15</v>
      </c>
      <c r="B78" s="34" t="str">
        <f>HEM!C73</f>
        <v>Biga Teodora</v>
      </c>
      <c r="C78" s="31" t="str">
        <f>IF(HEM!Q73="","",HEM!Q73)</f>
        <v/>
      </c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31">
        <f>IF(HEM!F73="","",HEM!F73)</f>
        <v>17</v>
      </c>
      <c r="P78" s="51"/>
      <c r="Q78" s="51"/>
      <c r="R78" s="75" t="str">
        <f>IF(HEM!I73="","",HEM!I73)</f>
        <v/>
      </c>
      <c r="S78" s="75" t="str">
        <f>IF(HEM!L73="","",HEM!L73)</f>
        <v/>
      </c>
      <c r="T78" s="75">
        <f>IF(HEM!N73="","",HEM!N73)</f>
        <v>17</v>
      </c>
      <c r="U78" s="31" t="str">
        <f>IF(HEM!O73="","",HEM!O73)</f>
        <v>F</v>
      </c>
    </row>
    <row r="79" spans="1:21" ht="14.25" x14ac:dyDescent="0.2">
      <c r="A79" s="34" t="str">
        <f>HEM!B74</f>
        <v>13/14</v>
      </c>
      <c r="B79" s="34" t="str">
        <f>HEM!C74</f>
        <v xml:space="preserve">Minić Radana </v>
      </c>
      <c r="C79" s="31" t="str">
        <f>IF(HEM!Q74="","",HEM!Q74)</f>
        <v/>
      </c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31" t="str">
        <f>IF(HEM!F74="","",HEM!F74)</f>
        <v/>
      </c>
      <c r="P79" s="51"/>
      <c r="Q79" s="51"/>
      <c r="R79" s="75" t="str">
        <f>IF(HEM!I74="","",HEM!I74)</f>
        <v/>
      </c>
      <c r="S79" s="75" t="str">
        <f>IF(HEM!L74="","",HEM!L74)</f>
        <v/>
      </c>
      <c r="T79" s="75" t="str">
        <f>IF(HEM!N74="","",HEM!N74)</f>
        <v/>
      </c>
      <c r="U79" s="31" t="str">
        <f>IF(HEM!O74="","",HEM!O74)</f>
        <v/>
      </c>
    </row>
    <row r="80" spans="1:21" ht="14.25" x14ac:dyDescent="0.2">
      <c r="A80" s="34" t="str">
        <f>HEM!B75</f>
        <v>21/14</v>
      </c>
      <c r="B80" s="34" t="str">
        <f>HEM!C75</f>
        <v>Jojić Dajana</v>
      </c>
      <c r="C80" s="31" t="str">
        <f>IF(HEM!Q75="","",HEM!Q75)</f>
        <v/>
      </c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31" t="str">
        <f>IF(HEM!F75="","",HEM!F75)</f>
        <v/>
      </c>
      <c r="P80" s="51"/>
      <c r="Q80" s="51"/>
      <c r="R80" s="75" t="str">
        <f>IF(HEM!I75="","",HEM!I75)</f>
        <v/>
      </c>
      <c r="S80" s="75" t="str">
        <f>IF(HEM!L75="","",HEM!L75)</f>
        <v/>
      </c>
      <c r="T80" s="75" t="str">
        <f>IF(HEM!N75="","",HEM!N75)</f>
        <v/>
      </c>
      <c r="U80" s="31" t="str">
        <f>IF(HEM!O75="","",HEM!O75)</f>
        <v/>
      </c>
    </row>
    <row r="81" spans="1:21" ht="14.25" x14ac:dyDescent="0.2">
      <c r="A81" s="34" t="str">
        <f>HEM!B76</f>
        <v>25/14</v>
      </c>
      <c r="B81" s="34" t="str">
        <f>HEM!C76</f>
        <v>Čolović Nataša</v>
      </c>
      <c r="C81" s="31" t="str">
        <f>IF(HEM!Q76="","",HEM!Q76)</f>
        <v/>
      </c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31" t="str">
        <f>IF(HEM!F76="","",HEM!F76)</f>
        <v/>
      </c>
      <c r="P81" s="51"/>
      <c r="Q81" s="51"/>
      <c r="R81" s="75" t="str">
        <f>IF(HEM!I76="","",HEM!I76)</f>
        <v/>
      </c>
      <c r="S81" s="75" t="str">
        <f>IF(HEM!L76="","",HEM!L76)</f>
        <v/>
      </c>
      <c r="T81" s="75" t="str">
        <f>IF(HEM!N76="","",HEM!N76)</f>
        <v/>
      </c>
      <c r="U81" s="31" t="str">
        <f>IF(HEM!O76="","",HEM!O76)</f>
        <v/>
      </c>
    </row>
    <row r="82" spans="1:21" ht="14.25" x14ac:dyDescent="0.2">
      <c r="A82" s="34" t="str">
        <f>HEM!B77</f>
        <v>3/13</v>
      </c>
      <c r="B82" s="34" t="str">
        <f>HEM!C77</f>
        <v>Popović Marijana</v>
      </c>
      <c r="C82" s="31" t="str">
        <f>IF(HEM!Q77="","",HEM!Q77)</f>
        <v/>
      </c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31">
        <f>IF(HEM!F77="","",HEM!F77)</f>
        <v>21</v>
      </c>
      <c r="P82" s="51"/>
      <c r="Q82" s="51"/>
      <c r="R82" s="75" t="str">
        <f>IF(HEM!I77="","",HEM!I77)</f>
        <v/>
      </c>
      <c r="S82" s="75" t="str">
        <f>IF(HEM!L77="","",HEM!L77)</f>
        <v/>
      </c>
      <c r="T82" s="75">
        <f>IF(HEM!N77="","",HEM!N77)</f>
        <v>21</v>
      </c>
      <c r="U82" s="31" t="str">
        <f>IF(HEM!O77="","",HEM!O77)</f>
        <v>F</v>
      </c>
    </row>
    <row r="83" spans="1:21" ht="14.25" x14ac:dyDescent="0.2">
      <c r="A83" s="34" t="str">
        <f>HEM!B78</f>
        <v>15/13</v>
      </c>
      <c r="B83" s="34" t="str">
        <f>HEM!C78</f>
        <v>Savović Marko</v>
      </c>
      <c r="C83" s="31" t="str">
        <f>IF(HEM!Q78="","",HEM!Q78)</f>
        <v/>
      </c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31" t="str">
        <f>IF(HEM!F78="","",HEM!F78)</f>
        <v/>
      </c>
      <c r="P83" s="51"/>
      <c r="Q83" s="51"/>
      <c r="R83" s="75" t="str">
        <f>IF(HEM!I78="","",HEM!I78)</f>
        <v/>
      </c>
      <c r="S83" s="75" t="str">
        <f>IF(HEM!L78="","",HEM!L78)</f>
        <v/>
      </c>
      <c r="T83" s="75" t="str">
        <f>IF(HEM!N78="","",HEM!N78)</f>
        <v/>
      </c>
      <c r="U83" s="31" t="str">
        <f>IF(HEM!O78="","",HEM!O78)</f>
        <v/>
      </c>
    </row>
    <row r="84" spans="1:21" ht="14.25" x14ac:dyDescent="0.2">
      <c r="A84" s="34" t="str">
        <f>HEM!B79</f>
        <v>17/13</v>
      </c>
      <c r="B84" s="34" t="str">
        <f>HEM!C79</f>
        <v>Miličković Nikolina</v>
      </c>
      <c r="C84" s="31" t="str">
        <f>IF(HEM!Q79="","",HEM!Q79)</f>
        <v/>
      </c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31" t="str">
        <f>IF(HEM!F79="","",HEM!F79)</f>
        <v/>
      </c>
      <c r="P84" s="51"/>
      <c r="Q84" s="51"/>
      <c r="R84" s="75" t="str">
        <f>IF(HEM!I79="","",HEM!I79)</f>
        <v/>
      </c>
      <c r="S84" s="75" t="str">
        <f>IF(HEM!L79="","",HEM!L79)</f>
        <v/>
      </c>
      <c r="T84" s="75" t="str">
        <f>IF(HEM!N79="","",HEM!N79)</f>
        <v/>
      </c>
      <c r="U84" s="31" t="str">
        <f>IF(HEM!O79="","",HEM!O79)</f>
        <v/>
      </c>
    </row>
    <row r="85" spans="1:21" ht="14.25" x14ac:dyDescent="0.2">
      <c r="A85" s="34" t="str">
        <f>HEM!B80</f>
        <v>27/13</v>
      </c>
      <c r="B85" s="34" t="str">
        <f>HEM!C80</f>
        <v>Milićević Martina</v>
      </c>
      <c r="C85" s="31" t="str">
        <f>IF(HEM!Q80="","",HEM!Q80)</f>
        <v/>
      </c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31" t="str">
        <f>IF(HEM!F80="","",HEM!F80)</f>
        <v/>
      </c>
      <c r="P85" s="51"/>
      <c r="Q85" s="51"/>
      <c r="R85" s="75" t="str">
        <f>IF(HEM!I80="","",HEM!I80)</f>
        <v/>
      </c>
      <c r="S85" s="75" t="str">
        <f>IF(HEM!L80="","",HEM!L80)</f>
        <v/>
      </c>
      <c r="T85" s="75" t="str">
        <f>IF(HEM!N80="","",HEM!N80)</f>
        <v/>
      </c>
      <c r="U85" s="31" t="str">
        <f>IF(HEM!O80="","",HEM!O80)</f>
        <v/>
      </c>
    </row>
    <row r="86" spans="1:21" ht="14.25" x14ac:dyDescent="0.2">
      <c r="A86" s="34" t="str">
        <f>HEM!B81</f>
        <v>15/12</v>
      </c>
      <c r="B86" s="34" t="str">
        <f>HEM!C81</f>
        <v>Dašić Suzana</v>
      </c>
      <c r="C86" s="31" t="str">
        <f>IF(HEM!Q81="","",HEM!Q81)</f>
        <v/>
      </c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31" t="str">
        <f>IF(HEM!F81="","",HEM!F81)</f>
        <v/>
      </c>
      <c r="P86" s="51"/>
      <c r="Q86" s="51"/>
      <c r="R86" s="75" t="str">
        <f>IF(HEM!I81="","",HEM!I81)</f>
        <v/>
      </c>
      <c r="S86" s="75" t="str">
        <f>IF(HEM!L81="","",HEM!L81)</f>
        <v/>
      </c>
      <c r="T86" s="75" t="str">
        <f>IF(HEM!N81="","",HEM!N81)</f>
        <v/>
      </c>
      <c r="U86" s="31" t="str">
        <f>IF(HEM!O81="","",HEM!O81)</f>
        <v/>
      </c>
    </row>
    <row r="87" spans="1:21" ht="14.25" x14ac:dyDescent="0.2">
      <c r="A87" s="34" t="str">
        <f>HEM!B82</f>
        <v>19/12</v>
      </c>
      <c r="B87" s="34" t="str">
        <f>HEM!C82</f>
        <v>Radović Stefan</v>
      </c>
      <c r="C87" s="31" t="str">
        <f>IF(HEM!Q82="","",HEM!Q82)</f>
        <v/>
      </c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31" t="str">
        <f>IF(HEM!F82="","",HEM!F82)</f>
        <v/>
      </c>
      <c r="P87" s="51"/>
      <c r="Q87" s="51"/>
      <c r="R87" s="75" t="str">
        <f>IF(HEM!I82="","",HEM!I82)</f>
        <v/>
      </c>
      <c r="S87" s="75" t="str">
        <f>IF(HEM!L82="","",HEM!L82)</f>
        <v/>
      </c>
      <c r="T87" s="75" t="str">
        <f>IF(HEM!N82="","",HEM!N82)</f>
        <v/>
      </c>
      <c r="U87" s="31" t="str">
        <f>IF(HEM!O82="","",HEM!O82)</f>
        <v/>
      </c>
    </row>
    <row r="88" spans="1:21" ht="14.25" x14ac:dyDescent="0.2">
      <c r="A88" s="34" t="str">
        <f>HEM!B83</f>
        <v>24/12</v>
      </c>
      <c r="B88" s="34" t="str">
        <f>HEM!C83</f>
        <v>Janković Marija</v>
      </c>
      <c r="C88" s="31" t="str">
        <f>IF(HEM!Q83="","",HEM!Q83)</f>
        <v/>
      </c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31">
        <f>IF(HEM!F83="","",HEM!F83)</f>
        <v>27</v>
      </c>
      <c r="P88" s="51"/>
      <c r="Q88" s="51"/>
      <c r="R88" s="75" t="str">
        <f>IF(HEM!I83="","",HEM!I83)</f>
        <v/>
      </c>
      <c r="S88" s="75" t="str">
        <f>IF(HEM!L83="","",HEM!L83)</f>
        <v/>
      </c>
      <c r="T88" s="75">
        <f>IF(HEM!N83="","",HEM!N83)</f>
        <v>27</v>
      </c>
      <c r="U88" s="31" t="str">
        <f>IF(HEM!O83="","",HEM!O83)</f>
        <v>F</v>
      </c>
    </row>
    <row r="89" spans="1:21" ht="14.25" x14ac:dyDescent="0.2">
      <c r="A89" s="34" t="str">
        <f>HEM!B84</f>
        <v>38/10</v>
      </c>
      <c r="B89" s="34" t="str">
        <f>HEM!C84</f>
        <v>Perazić Ajka</v>
      </c>
      <c r="C89" s="31" t="str">
        <f>IF(HEM!Q84="","",HEM!Q84)</f>
        <v/>
      </c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31" t="str">
        <f>IF(HEM!F84="","",HEM!F84)</f>
        <v/>
      </c>
      <c r="P89" s="51"/>
      <c r="Q89" s="51"/>
      <c r="R89" s="75" t="str">
        <f>IF(HEM!I84="","",HEM!I84)</f>
        <v/>
      </c>
      <c r="S89" s="75" t="str">
        <f>IF(HEM!L84="","",HEM!L84)</f>
        <v/>
      </c>
      <c r="T89" s="75" t="str">
        <f>IF(HEM!N84="","",HEM!N84)</f>
        <v/>
      </c>
      <c r="U89" s="31" t="str">
        <f>IF(HEM!O84="","",HEM!O84)</f>
        <v/>
      </c>
    </row>
    <row r="90" spans="1:21" ht="14.25" x14ac:dyDescent="0.2">
      <c r="A90" s="34" t="str">
        <f>HEM!B85</f>
        <v>7/09</v>
      </c>
      <c r="B90" s="34" t="str">
        <f>HEM!C85</f>
        <v>Ševčenko Nikola</v>
      </c>
      <c r="C90" s="31" t="str">
        <f>IF(HEM!Q85="","",HEM!Q85)</f>
        <v/>
      </c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31" t="str">
        <f>IF(HEM!F85="","",HEM!F85)</f>
        <v/>
      </c>
      <c r="P90" s="51"/>
      <c r="Q90" s="51"/>
      <c r="R90" s="75" t="str">
        <f>IF(HEM!I85="","",HEM!I85)</f>
        <v/>
      </c>
      <c r="S90" s="75" t="str">
        <f>IF(HEM!L85="","",HEM!L85)</f>
        <v/>
      </c>
      <c r="T90" s="75" t="str">
        <f>IF(HEM!N85="","",HEM!N85)</f>
        <v/>
      </c>
      <c r="U90" s="31" t="str">
        <f>IF(HEM!O85="","",HEM!O85)</f>
        <v/>
      </c>
    </row>
    <row r="91" spans="1:21" ht="14.25" x14ac:dyDescent="0.2">
      <c r="A91" s="34"/>
      <c r="B91" s="34"/>
      <c r="C91" s="3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31"/>
      <c r="P91" s="51"/>
      <c r="Q91" s="51"/>
      <c r="R91" s="75"/>
      <c r="S91" s="75"/>
      <c r="T91" s="75"/>
      <c r="U91" s="31" t="str">
        <f>IF(HEM!O86="","",HEM!O86)</f>
        <v/>
      </c>
    </row>
    <row r="92" spans="1:21" ht="14.25" x14ac:dyDescent="0.2">
      <c r="A92" s="34"/>
      <c r="B92" s="34"/>
      <c r="C92" s="3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31"/>
      <c r="P92" s="51"/>
      <c r="Q92" s="51"/>
      <c r="R92" s="75"/>
      <c r="S92" s="75"/>
      <c r="T92" s="75"/>
      <c r="U92" s="31" t="str">
        <f>IF(HEM!O87="","",HEM!O87)</f>
        <v/>
      </c>
    </row>
    <row r="93" spans="1:21" ht="14.25" x14ac:dyDescent="0.2">
      <c r="A93" s="34"/>
      <c r="B93" s="34"/>
      <c r="C93" s="3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31"/>
      <c r="P93" s="51"/>
      <c r="Q93" s="51"/>
      <c r="R93" s="75"/>
      <c r="S93" s="75"/>
      <c r="T93" s="75"/>
      <c r="U93" s="31" t="str">
        <f>IF(HEM!O88="","",HEM!O88)</f>
        <v/>
      </c>
    </row>
    <row r="94" spans="1:21" ht="14.25" x14ac:dyDescent="0.2">
      <c r="A94" s="34"/>
      <c r="B94" s="34"/>
      <c r="C94" s="3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31"/>
      <c r="P94" s="51"/>
      <c r="Q94" s="51"/>
      <c r="R94" s="75"/>
      <c r="S94" s="75"/>
      <c r="T94" s="75"/>
      <c r="U94" s="31" t="str">
        <f>IF(HEM!O89="","",HEM!O89)</f>
        <v/>
      </c>
    </row>
  </sheetData>
  <sheetProtection selectLockedCells="1" selectUnlockedCells="1"/>
  <mergeCells count="18">
    <mergeCell ref="A3:C3"/>
    <mergeCell ref="D3:G3"/>
    <mergeCell ref="A2:B2"/>
    <mergeCell ref="C2:N2"/>
    <mergeCell ref="A1:U1"/>
    <mergeCell ref="O2:U2"/>
    <mergeCell ref="H3:P3"/>
    <mergeCell ref="Q3:U3"/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</mergeCells>
  <phoneticPr fontId="25" type="noConversion"/>
  <pageMargins left="0.35433070866141736" right="0.27559055118110237" top="0.78740157480314965" bottom="1.1811023622047245" header="0.51181102362204722" footer="0.51181102362204722"/>
  <pageSetup paperSize="9" firstPageNumber="0" orientation="landscape" horizontalDpi="300" verticalDpi="300" r:id="rId1"/>
  <headerFooter alignWithMargins="0">
    <oddFooter>&amp;R
POTPIS NASTAVNIKA
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zoomScaleNormal="165" workbookViewId="0">
      <pane ySplit="7" topLeftCell="A8" activePane="bottomLeft" state="frozen"/>
      <selection pane="bottomLeft" activeCell="F97" sqref="F97"/>
    </sheetView>
  </sheetViews>
  <sheetFormatPr defaultRowHeight="12.75" customHeight="1" x14ac:dyDescent="0.2"/>
  <cols>
    <col min="1" max="1" width="7.28515625" style="14" customWidth="1"/>
    <col min="2" max="2" width="10" style="14" customWidth="1"/>
    <col min="3" max="3" width="26.28515625" style="14" customWidth="1"/>
    <col min="4" max="4" width="0.28515625" style="14" hidden="1" customWidth="1"/>
    <col min="5" max="5" width="14.85546875" style="14" customWidth="1"/>
    <col min="6" max="6" width="14.140625" style="14" customWidth="1"/>
    <col min="7" max="7" width="14.28515625" style="14" customWidth="1"/>
    <col min="8" max="14" width="9.140625" style="14"/>
    <col min="15" max="15" width="15.7109375" style="14" customWidth="1"/>
    <col min="16" max="16384" width="9.140625" style="14"/>
  </cols>
  <sheetData>
    <row r="1" spans="1:7" s="15" customFormat="1" ht="28.5" customHeight="1" x14ac:dyDescent="0.2">
      <c r="A1" s="143" t="s">
        <v>193</v>
      </c>
      <c r="B1" s="144"/>
      <c r="C1" s="144"/>
      <c r="D1" s="144"/>
      <c r="E1" s="144"/>
      <c r="F1" s="144"/>
      <c r="G1" s="120"/>
    </row>
    <row r="2" spans="1:7" ht="30.75" customHeight="1" x14ac:dyDescent="0.2">
      <c r="A2" s="137" t="s">
        <v>156</v>
      </c>
      <c r="B2" s="138"/>
      <c r="C2" s="139"/>
      <c r="D2" s="45"/>
      <c r="E2" s="140" t="s">
        <v>157</v>
      </c>
      <c r="F2" s="141"/>
      <c r="G2" s="142"/>
    </row>
    <row r="3" spans="1:7" ht="27" customHeight="1" x14ac:dyDescent="0.2">
      <c r="A3" s="150" t="s">
        <v>130</v>
      </c>
      <c r="B3" s="151"/>
      <c r="C3" s="151"/>
      <c r="D3" s="44"/>
      <c r="E3" s="134" t="s">
        <v>131</v>
      </c>
      <c r="F3" s="135"/>
      <c r="G3" s="136"/>
    </row>
    <row r="4" spans="1:7" ht="17.25" customHeight="1" x14ac:dyDescent="0.25">
      <c r="A4" s="152" t="s">
        <v>178</v>
      </c>
      <c r="B4" s="153"/>
      <c r="C4" s="153"/>
      <c r="D4" s="153"/>
      <c r="E4" s="149" t="s">
        <v>179</v>
      </c>
      <c r="F4" s="149"/>
      <c r="G4" s="149"/>
    </row>
    <row r="5" spans="1:7" ht="6.75" customHeight="1" x14ac:dyDescent="0.2">
      <c r="A5" s="70"/>
      <c r="B5" s="71"/>
      <c r="C5" s="71"/>
      <c r="D5" s="71"/>
      <c r="E5" s="72"/>
      <c r="F5" s="73"/>
      <c r="G5" s="74"/>
    </row>
    <row r="6" spans="1:7" s="16" customFormat="1" ht="25.5" customHeight="1" thickBot="1" x14ac:dyDescent="0.25">
      <c r="A6" s="145" t="s">
        <v>53</v>
      </c>
      <c r="B6" s="154" t="s">
        <v>7</v>
      </c>
      <c r="C6" s="156" t="s">
        <v>25</v>
      </c>
      <c r="D6" s="156"/>
      <c r="E6" s="147" t="s">
        <v>26</v>
      </c>
      <c r="F6" s="148"/>
      <c r="G6" s="156" t="s">
        <v>27</v>
      </c>
    </row>
    <row r="7" spans="1:7" s="16" customFormat="1" ht="42" customHeight="1" thickTop="1" thickBot="1" x14ac:dyDescent="0.25">
      <c r="A7" s="146"/>
      <c r="B7" s="155"/>
      <c r="C7" s="157"/>
      <c r="D7" s="156"/>
      <c r="E7" s="33" t="s">
        <v>28</v>
      </c>
      <c r="F7" s="17" t="s">
        <v>29</v>
      </c>
      <c r="G7" s="156"/>
    </row>
    <row r="8" spans="1:7" ht="15" customHeight="1" thickTop="1" x14ac:dyDescent="0.2">
      <c r="A8" s="39" t="str">
        <f>HEM!A3</f>
        <v>1.</v>
      </c>
      <c r="B8" s="40" t="str">
        <f>HEM!B3</f>
        <v>1/19</v>
      </c>
      <c r="C8" s="56" t="str">
        <f>HEM!C3</f>
        <v>Marković Danilo</v>
      </c>
      <c r="D8" s="53"/>
      <c r="E8" s="35" t="str">
        <f>IF(AND(HOsvojeni!O8="",HOsvojeni!C8=""),"",SUM(HOsvojeni!O8,HOsvojeni!C8))</f>
        <v/>
      </c>
      <c r="F8" s="76">
        <f>IF(AND(HOsvojeni!R8="",HOsvojeni!S8=""),"",IF(HOsvojeni!S8="",HOsvojeni!R8,HOsvojeni!S8))</f>
        <v>4</v>
      </c>
      <c r="G8" s="36" t="str">
        <f>IF(HOsvojeni!U8="","",HOsvojeni!U8)</f>
        <v>F</v>
      </c>
    </row>
    <row r="9" spans="1:7" ht="15" customHeight="1" x14ac:dyDescent="0.2">
      <c r="A9" s="39" t="str">
        <f>HEM!A4</f>
        <v>2.</v>
      </c>
      <c r="B9" s="40" t="str">
        <f>HEM!B4</f>
        <v>2/19</v>
      </c>
      <c r="C9" s="56" t="str">
        <f>HEM!C4</f>
        <v>Jukić Aldina</v>
      </c>
      <c r="D9" s="52"/>
      <c r="E9" s="35" t="str">
        <f>IF(AND(HOsvojeni!O9="",HOsvojeni!C9=""),"",SUM(HOsvojeni!O9,HOsvojeni!C9))</f>
        <v/>
      </c>
      <c r="F9" s="76" t="str">
        <f>IF(AND(HOsvojeni!R9="",HOsvojeni!S9=""),"",IF(HOsvojeni!S9="",HOsvojeni!R9,HOsvojeni!S9))</f>
        <v/>
      </c>
      <c r="G9" s="36" t="str">
        <f>IF(HOsvojeni!U9="","",HOsvojeni!U9)</f>
        <v/>
      </c>
    </row>
    <row r="10" spans="1:7" ht="15" customHeight="1" x14ac:dyDescent="0.2">
      <c r="A10" s="39" t="str">
        <f>HEM!A5</f>
        <v>3.</v>
      </c>
      <c r="B10" s="40" t="str">
        <f>HEM!B5</f>
        <v>3/19</v>
      </c>
      <c r="C10" s="56" t="str">
        <f>HEM!C5</f>
        <v>Perović Sara</v>
      </c>
      <c r="D10" s="52"/>
      <c r="E10" s="35" t="str">
        <f>IF(AND(HOsvojeni!O10="",HOsvojeni!C10=""),"",SUM(HOsvojeni!O10,HOsvojeni!C10))</f>
        <v/>
      </c>
      <c r="F10" s="76" t="str">
        <f>IF(AND(HOsvojeni!R10="",HOsvojeni!S10=""),"",IF(HOsvojeni!S10="",HOsvojeni!R10,HOsvojeni!S10))</f>
        <v/>
      </c>
      <c r="G10" s="36" t="str">
        <f>IF(HOsvojeni!U10="","",HOsvojeni!U10)</f>
        <v/>
      </c>
    </row>
    <row r="11" spans="1:7" ht="15" customHeight="1" x14ac:dyDescent="0.2">
      <c r="A11" s="39" t="str">
        <f>HEM!A6</f>
        <v>4.</v>
      </c>
      <c r="B11" s="40" t="str">
        <f>HEM!B6</f>
        <v>4/19</v>
      </c>
      <c r="C11" s="56" t="str">
        <f>HEM!C6</f>
        <v>Ćorović Stevan</v>
      </c>
      <c r="D11" s="52"/>
      <c r="E11" s="35">
        <f>IF(AND(HOsvojeni!O11="",HOsvojeni!C11=""),"",SUM(HOsvojeni!O11,HOsvojeni!C11))</f>
        <v>18.5</v>
      </c>
      <c r="F11" s="76" t="str">
        <f>IF(AND(HOsvojeni!R11="",HOsvojeni!S11=""),"",IF(HOsvojeni!S11="",HOsvojeni!R11,HOsvojeni!S11))</f>
        <v/>
      </c>
      <c r="G11" s="36" t="str">
        <f>IF(HOsvojeni!U11="","",HOsvojeni!U11)</f>
        <v>F</v>
      </c>
    </row>
    <row r="12" spans="1:7" ht="15" customHeight="1" x14ac:dyDescent="0.2">
      <c r="A12" s="39" t="str">
        <f>HEM!A7</f>
        <v>5.</v>
      </c>
      <c r="B12" s="40" t="str">
        <f>HEM!B7</f>
        <v>5/19</v>
      </c>
      <c r="C12" s="56" t="str">
        <f>HEM!C7</f>
        <v>Đurković Nikola</v>
      </c>
      <c r="D12" s="52"/>
      <c r="E12" s="35">
        <f>IF(AND(HOsvojeni!O12="",HOsvojeni!C12=""),"",SUM(HOsvojeni!O12,HOsvojeni!C12))</f>
        <v>8.5</v>
      </c>
      <c r="F12" s="76" t="str">
        <f>IF(AND(HOsvojeni!R12="",HOsvojeni!S12=""),"",IF(HOsvojeni!S12="",HOsvojeni!R12,HOsvojeni!S12))</f>
        <v/>
      </c>
      <c r="G12" s="36" t="str">
        <f>IF(HOsvojeni!U12="","",HOsvojeni!U12)</f>
        <v>F</v>
      </c>
    </row>
    <row r="13" spans="1:7" ht="15" customHeight="1" x14ac:dyDescent="0.2">
      <c r="A13" s="39" t="str">
        <f>HEM!A8</f>
        <v>6.</v>
      </c>
      <c r="B13" s="40" t="str">
        <f>HEM!B8</f>
        <v>6/19</v>
      </c>
      <c r="C13" s="56" t="str">
        <f>HEM!C8</f>
        <v>Jovović Andrea</v>
      </c>
      <c r="D13" s="52"/>
      <c r="E13" s="35">
        <f>IF(AND(HOsvojeni!O13="",HOsvojeni!C13=""),"",SUM(HOsvojeni!O13,HOsvojeni!C13))</f>
        <v>18</v>
      </c>
      <c r="F13" s="76" t="str">
        <f>IF(AND(HOsvojeni!R13="",HOsvojeni!S13=""),"",IF(HOsvojeni!S13="",HOsvojeni!R13,HOsvojeni!S13))</f>
        <v/>
      </c>
      <c r="G13" s="36" t="str">
        <f>IF(HOsvojeni!U13="","",HOsvojeni!U13)</f>
        <v>F</v>
      </c>
    </row>
    <row r="14" spans="1:7" ht="15" customHeight="1" x14ac:dyDescent="0.2">
      <c r="A14" s="39" t="str">
        <f>HEM!A9</f>
        <v>7.</v>
      </c>
      <c r="B14" s="40" t="str">
        <f>HEM!B9</f>
        <v>7/19</v>
      </c>
      <c r="C14" s="56" t="str">
        <f>HEM!C9</f>
        <v>Milović Miloš</v>
      </c>
      <c r="D14" s="52"/>
      <c r="E14" s="35" t="str">
        <f>IF(AND(HOsvojeni!O14="",HOsvojeni!C14=""),"",SUM(HOsvojeni!O14,HOsvojeni!C14))</f>
        <v/>
      </c>
      <c r="F14" s="76" t="str">
        <f>IF(AND(HOsvojeni!R14="",HOsvojeni!S14=""),"",IF(HOsvojeni!S14="",HOsvojeni!R14,HOsvojeni!S14))</f>
        <v/>
      </c>
      <c r="G14" s="36" t="str">
        <f>IF(HOsvojeni!U14="","",HOsvojeni!U14)</f>
        <v/>
      </c>
    </row>
    <row r="15" spans="1:7" ht="15" customHeight="1" x14ac:dyDescent="0.2">
      <c r="A15" s="39" t="str">
        <f>HEM!A10</f>
        <v>8.</v>
      </c>
      <c r="B15" s="40" t="str">
        <f>HEM!B10</f>
        <v>8/19</v>
      </c>
      <c r="C15" s="56" t="str">
        <f>HEM!C10</f>
        <v>Žurić Aleksandra</v>
      </c>
      <c r="D15" s="52"/>
      <c r="E15" s="35">
        <f>IF(AND(HOsvojeni!O15="",HOsvojeni!C15=""),"",SUM(HOsvojeni!O15,HOsvojeni!C15))</f>
        <v>31</v>
      </c>
      <c r="F15" s="76" t="str">
        <f>IF(AND(HOsvojeni!R15="",HOsvojeni!S15=""),"",IF(HOsvojeni!S15="",HOsvojeni!R15,HOsvojeni!S15))</f>
        <v/>
      </c>
      <c r="G15" s="36" t="str">
        <f>IF(HOsvojeni!U15="","",HOsvojeni!U15)</f>
        <v>F</v>
      </c>
    </row>
    <row r="16" spans="1:7" ht="15" customHeight="1" x14ac:dyDescent="0.2">
      <c r="A16" s="39" t="str">
        <f>HEM!A11</f>
        <v>9.</v>
      </c>
      <c r="B16" s="40" t="str">
        <f>HEM!B11</f>
        <v>9/19</v>
      </c>
      <c r="C16" s="56" t="str">
        <f>HEM!C11</f>
        <v>Vukotić Jelena</v>
      </c>
      <c r="D16" s="52"/>
      <c r="E16" s="35" t="str">
        <f>IF(AND(HOsvojeni!O16="",HOsvojeni!C16=""),"",SUM(HOsvojeni!O16,HOsvojeni!C16))</f>
        <v/>
      </c>
      <c r="F16" s="76" t="str">
        <f>IF(AND(HOsvojeni!R16="",HOsvojeni!S16=""),"",IF(HOsvojeni!S16="",HOsvojeni!R16,HOsvojeni!S16))</f>
        <v/>
      </c>
      <c r="G16" s="36" t="str">
        <f>IF(HOsvojeni!U16="","",HOsvojeni!U16)</f>
        <v/>
      </c>
    </row>
    <row r="17" spans="1:7" ht="15" customHeight="1" x14ac:dyDescent="0.2">
      <c r="A17" s="39" t="str">
        <f>HEM!A12</f>
        <v>10.</v>
      </c>
      <c r="B17" s="40" t="str">
        <f>HEM!B12</f>
        <v>10/19</v>
      </c>
      <c r="C17" s="56" t="str">
        <f>HEM!C12</f>
        <v>Manojlović Milica</v>
      </c>
      <c r="D17" s="52"/>
      <c r="E17" s="35">
        <f>IF(AND(HOsvojeni!O17="",HOsvojeni!C17=""),"",SUM(HOsvojeni!O17,HOsvojeni!C17))</f>
        <v>7.5</v>
      </c>
      <c r="F17" s="76" t="str">
        <f>IF(AND(HOsvojeni!R17="",HOsvojeni!S17=""),"",IF(HOsvojeni!S17="",HOsvojeni!R17,HOsvojeni!S17))</f>
        <v/>
      </c>
      <c r="G17" s="36" t="str">
        <f>IF(HOsvojeni!U17="","",HOsvojeni!U17)</f>
        <v>F</v>
      </c>
    </row>
    <row r="18" spans="1:7" ht="15" customHeight="1" x14ac:dyDescent="0.2">
      <c r="A18" s="39" t="str">
        <f>HEM!A13</f>
        <v>11.</v>
      </c>
      <c r="B18" s="40" t="str">
        <f>HEM!B13</f>
        <v>11/19</v>
      </c>
      <c r="C18" s="56" t="str">
        <f>HEM!C13</f>
        <v>Kovačević Slađana</v>
      </c>
      <c r="D18" s="52"/>
      <c r="E18" s="35">
        <f>IF(AND(HOsvojeni!O18="",HOsvojeni!C18=""),"",SUM(HOsvojeni!O18,HOsvojeni!C18))</f>
        <v>11</v>
      </c>
      <c r="F18" s="76" t="str">
        <f>IF(AND(HOsvojeni!R18="",HOsvojeni!S18=""),"",IF(HOsvojeni!S18="",HOsvojeni!R18,HOsvojeni!S18))</f>
        <v/>
      </c>
      <c r="G18" s="36" t="str">
        <f>IF(HOsvojeni!U18="","",HOsvojeni!U18)</f>
        <v>F</v>
      </c>
    </row>
    <row r="19" spans="1:7" ht="15" customHeight="1" x14ac:dyDescent="0.2">
      <c r="A19" s="39" t="str">
        <f>HEM!A14</f>
        <v>12.</v>
      </c>
      <c r="B19" s="40" t="str">
        <f>HEM!B14</f>
        <v>12/19</v>
      </c>
      <c r="C19" s="56" t="str">
        <f>HEM!C14</f>
        <v xml:space="preserve">Bakrač Milena </v>
      </c>
      <c r="D19" s="52"/>
      <c r="E19" s="35">
        <f>IF(AND(HOsvojeni!O19="",HOsvojeni!C19=""),"",SUM(HOsvojeni!O19,HOsvojeni!C19))</f>
        <v>11</v>
      </c>
      <c r="F19" s="76" t="str">
        <f>IF(AND(HOsvojeni!R19="",HOsvojeni!S19=""),"",IF(HOsvojeni!S19="",HOsvojeni!R19,HOsvojeni!S19))</f>
        <v/>
      </c>
      <c r="G19" s="36" t="str">
        <f>IF(HOsvojeni!U19="","",HOsvojeni!U19)</f>
        <v>F</v>
      </c>
    </row>
    <row r="20" spans="1:7" ht="15" customHeight="1" x14ac:dyDescent="0.2">
      <c r="A20" s="39" t="str">
        <f>HEM!A15</f>
        <v>13.</v>
      </c>
      <c r="B20" s="40" t="str">
        <f>HEM!B15</f>
        <v>13 / 19</v>
      </c>
      <c r="C20" s="56" t="str">
        <f>HEM!C15</f>
        <v>Đođić Milica</v>
      </c>
      <c r="D20" s="52"/>
      <c r="E20" s="35">
        <f>IF(AND(HOsvojeni!O20="",HOsvojeni!C20=""),"",SUM(HOsvojeni!O20,HOsvojeni!C20))</f>
        <v>19</v>
      </c>
      <c r="F20" s="76" t="str">
        <f>IF(AND(HOsvojeni!R20="",HOsvojeni!S20=""),"",IF(HOsvojeni!S20="",HOsvojeni!R20,HOsvojeni!S20))</f>
        <v/>
      </c>
      <c r="G20" s="36" t="str">
        <f>IF(HOsvojeni!U20="","",HOsvojeni!U20)</f>
        <v>F</v>
      </c>
    </row>
    <row r="21" spans="1:7" ht="15" customHeight="1" x14ac:dyDescent="0.2">
      <c r="A21" s="39" t="str">
        <f>HEM!A16</f>
        <v>14.</v>
      </c>
      <c r="B21" s="40" t="str">
        <f>HEM!B16</f>
        <v>14 / 19</v>
      </c>
      <c r="C21" s="56" t="str">
        <f>HEM!C16</f>
        <v>Blagojević Sanja</v>
      </c>
      <c r="D21" s="52"/>
      <c r="E21" s="35">
        <f>IF(AND(HOsvojeni!O21="",HOsvojeni!C21=""),"",SUM(HOsvojeni!O21,HOsvojeni!C21))</f>
        <v>17.5</v>
      </c>
      <c r="F21" s="76" t="str">
        <f>IF(AND(HOsvojeni!R21="",HOsvojeni!S21=""),"",IF(HOsvojeni!S21="",HOsvojeni!R21,HOsvojeni!S21))</f>
        <v/>
      </c>
      <c r="G21" s="36" t="str">
        <f>IF(HOsvojeni!U21="","",HOsvojeni!U21)</f>
        <v>F</v>
      </c>
    </row>
    <row r="22" spans="1:7" ht="15" customHeight="1" x14ac:dyDescent="0.2">
      <c r="A22" s="39" t="str">
        <f>HEM!A17</f>
        <v>15.</v>
      </c>
      <c r="B22" s="40" t="str">
        <f>HEM!B17</f>
        <v>15 / 19</v>
      </c>
      <c r="C22" s="56" t="str">
        <f>HEM!C17</f>
        <v>Matijašević Žarko</v>
      </c>
      <c r="D22" s="52"/>
      <c r="E22" s="35" t="str">
        <f>IF(AND(HOsvojeni!O22="",HOsvojeni!C22=""),"",SUM(HOsvojeni!O22,HOsvojeni!C22))</f>
        <v/>
      </c>
      <c r="F22" s="76" t="str">
        <f>IF(AND(HOsvojeni!R22="",HOsvojeni!S22=""),"",IF(HOsvojeni!S22="",HOsvojeni!R22,HOsvojeni!S22))</f>
        <v/>
      </c>
      <c r="G22" s="36" t="str">
        <f>IF(HOsvojeni!U22="","",HOsvojeni!U22)</f>
        <v/>
      </c>
    </row>
    <row r="23" spans="1:7" ht="15" customHeight="1" x14ac:dyDescent="0.2">
      <c r="A23" s="39" t="str">
        <f>HEM!A18</f>
        <v>16.</v>
      </c>
      <c r="B23" s="40" t="str">
        <f>HEM!B18</f>
        <v>16 / 19</v>
      </c>
      <c r="C23" s="56" t="str">
        <f>HEM!C18</f>
        <v>Uskoković Andjela</v>
      </c>
      <c r="D23" s="52"/>
      <c r="E23" s="35" t="str">
        <f>IF(AND(HOsvojeni!O23="",HOsvojeni!C23=""),"",SUM(HOsvojeni!O23,HOsvojeni!C23))</f>
        <v/>
      </c>
      <c r="F23" s="76" t="str">
        <f>IF(AND(HOsvojeni!R23="",HOsvojeni!S23=""),"",IF(HOsvojeni!S23="",HOsvojeni!R23,HOsvojeni!S23))</f>
        <v/>
      </c>
      <c r="G23" s="36" t="str">
        <f>IF(HOsvojeni!U23="","",HOsvojeni!U23)</f>
        <v/>
      </c>
    </row>
    <row r="24" spans="1:7" ht="15" customHeight="1" x14ac:dyDescent="0.2">
      <c r="A24" s="39" t="str">
        <f>HEM!A19</f>
        <v>17.</v>
      </c>
      <c r="B24" s="40" t="str">
        <f>HEM!B19</f>
        <v>17 / 19</v>
      </c>
      <c r="C24" s="56" t="str">
        <f>HEM!C19</f>
        <v>Dacić Eldin</v>
      </c>
      <c r="D24" s="52"/>
      <c r="E24" s="35" t="str">
        <f>IF(AND(HOsvojeni!O24="",HOsvojeni!C24=""),"",SUM(HOsvojeni!O24,HOsvojeni!C24))</f>
        <v/>
      </c>
      <c r="F24" s="76" t="str">
        <f>IF(AND(HOsvojeni!R24="",HOsvojeni!S24=""),"",IF(HOsvojeni!S24="",HOsvojeni!R24,HOsvojeni!S24))</f>
        <v/>
      </c>
      <c r="G24" s="36" t="str">
        <f>IF(HOsvojeni!U24="","",HOsvojeni!U24)</f>
        <v/>
      </c>
    </row>
    <row r="25" spans="1:7" ht="15" customHeight="1" x14ac:dyDescent="0.2">
      <c r="A25" s="39" t="str">
        <f>HEM!A20</f>
        <v>19.</v>
      </c>
      <c r="B25" s="40" t="str">
        <f>HEM!B20</f>
        <v>18 / 19</v>
      </c>
      <c r="C25" s="56" t="str">
        <f>HEM!C20</f>
        <v>Petrović Valentina</v>
      </c>
      <c r="D25" s="52"/>
      <c r="E25" s="35" t="str">
        <f>IF(AND(HOsvojeni!O25="",HOsvojeni!C25=""),"",SUM(HOsvojeni!O25,HOsvojeni!C25))</f>
        <v/>
      </c>
      <c r="F25" s="76" t="str">
        <f>IF(AND(HOsvojeni!R25="",HOsvojeni!S25=""),"",IF(HOsvojeni!S25="",HOsvojeni!R25,HOsvojeni!S25))</f>
        <v/>
      </c>
      <c r="G25" s="36" t="str">
        <f>IF(HOsvojeni!U25="","",HOsvojeni!U25)</f>
        <v/>
      </c>
    </row>
    <row r="26" spans="1:7" ht="15" customHeight="1" x14ac:dyDescent="0.2">
      <c r="A26" s="39" t="str">
        <f>HEM!A21</f>
        <v>19.</v>
      </c>
      <c r="B26" s="40" t="str">
        <f>HEM!B21</f>
        <v>19 / 19</v>
      </c>
      <c r="C26" s="56" t="str">
        <f>HEM!C21</f>
        <v>Kankaraš Dragana</v>
      </c>
      <c r="D26" s="52"/>
      <c r="E26" s="35" t="str">
        <f>IF(AND(HOsvojeni!O26="",HOsvojeni!C26=""),"",SUM(HOsvojeni!O26,HOsvojeni!C26))</f>
        <v/>
      </c>
      <c r="F26" s="76" t="str">
        <f>IF(AND(HOsvojeni!R26="",HOsvojeni!S26=""),"",IF(HOsvojeni!S26="",HOsvojeni!R26,HOsvojeni!S26))</f>
        <v/>
      </c>
      <c r="G26" s="36" t="str">
        <f>IF(HOsvojeni!U26="","",HOsvojeni!U26)</f>
        <v/>
      </c>
    </row>
    <row r="27" spans="1:7" ht="15" customHeight="1" x14ac:dyDescent="0.2">
      <c r="A27" s="39" t="str">
        <f>HEM!A22</f>
        <v>20.</v>
      </c>
      <c r="B27" s="40" t="str">
        <f>HEM!B22</f>
        <v>20 / 19</v>
      </c>
      <c r="C27" s="56" t="str">
        <f>HEM!C22</f>
        <v>Milović Andjela</v>
      </c>
      <c r="D27" s="52"/>
      <c r="E27" s="35" t="str">
        <f>IF(AND(HOsvojeni!O27="",HOsvojeni!C27=""),"",SUM(HOsvojeni!O27,HOsvojeni!C27))</f>
        <v/>
      </c>
      <c r="F27" s="76" t="str">
        <f>IF(AND(HOsvojeni!R27="",HOsvojeni!S27=""),"",IF(HOsvojeni!S27="",HOsvojeni!R27,HOsvojeni!S27))</f>
        <v/>
      </c>
      <c r="G27" s="36" t="str">
        <f>IF(HOsvojeni!U27="","",HOsvojeni!U27)</f>
        <v/>
      </c>
    </row>
    <row r="28" spans="1:7" ht="15" customHeight="1" x14ac:dyDescent="0.2">
      <c r="A28" s="39" t="str">
        <f>HEM!A23</f>
        <v>21.</v>
      </c>
      <c r="B28" s="40" t="str">
        <f>HEM!B23</f>
        <v>21 / 19</v>
      </c>
      <c r="C28" s="56" t="str">
        <f>HEM!C23</f>
        <v>Jovović Nina</v>
      </c>
      <c r="D28" s="52"/>
      <c r="E28" s="35">
        <f>IF(AND(HOsvojeni!O28="",HOsvojeni!C28=""),"",SUM(HOsvojeni!O28,HOsvojeni!C28))</f>
        <v>35</v>
      </c>
      <c r="F28" s="76" t="str">
        <f>IF(AND(HOsvojeni!R28="",HOsvojeni!S28=""),"",IF(HOsvojeni!S28="",HOsvojeni!R28,HOsvojeni!S28))</f>
        <v/>
      </c>
      <c r="G28" s="36" t="str">
        <f>IF(HOsvojeni!U28="","",HOsvojeni!U28)</f>
        <v>F</v>
      </c>
    </row>
    <row r="29" spans="1:7" ht="15" customHeight="1" x14ac:dyDescent="0.2">
      <c r="A29" s="39" t="str">
        <f>HEM!A24</f>
        <v>22.</v>
      </c>
      <c r="B29" s="40" t="str">
        <f>HEM!B24</f>
        <v>22 / 19</v>
      </c>
      <c r="C29" s="56" t="str">
        <f>HEM!C24</f>
        <v>Mrvaljeljević Nikolina</v>
      </c>
      <c r="D29" s="52"/>
      <c r="E29" s="35" t="str">
        <f>IF(AND(HOsvojeni!O29="",HOsvojeni!C29=""),"",SUM(HOsvojeni!O29,HOsvojeni!C29))</f>
        <v/>
      </c>
      <c r="F29" s="76" t="str">
        <f>IF(AND(HOsvojeni!R29="",HOsvojeni!S29=""),"",IF(HOsvojeni!S29="",HOsvojeni!R29,HOsvojeni!S29))</f>
        <v/>
      </c>
      <c r="G29" s="36" t="str">
        <f>IF(HOsvojeni!U29="","",HOsvojeni!U29)</f>
        <v/>
      </c>
    </row>
    <row r="30" spans="1:7" ht="15" customHeight="1" x14ac:dyDescent="0.2">
      <c r="A30" s="39" t="str">
        <f>HEM!A25</f>
        <v>23.</v>
      </c>
      <c r="B30" s="40" t="e">
        <f>HEM!#REF!</f>
        <v>#REF!</v>
      </c>
      <c r="C30" s="56" t="e">
        <f>HEM!#REF!</f>
        <v>#REF!</v>
      </c>
      <c r="D30" s="52"/>
      <c r="E30" s="35" t="str">
        <f>IF(AND(HOsvojeni!O30="",HOsvojeni!C30=""),"",SUM(HOsvojeni!O30,HOsvojeni!C30))</f>
        <v/>
      </c>
      <c r="F30" s="76" t="str">
        <f>IF(AND(HOsvojeni!R30="",HOsvojeni!S30=""),"",IF(HOsvojeni!S30="",HOsvojeni!R30,HOsvojeni!S30))</f>
        <v/>
      </c>
      <c r="G30" s="36" t="str">
        <f>IF(HOsvojeni!U30="","",HOsvojeni!U30)</f>
        <v/>
      </c>
    </row>
    <row r="31" spans="1:7" ht="15" customHeight="1" x14ac:dyDescent="0.2">
      <c r="A31" s="39" t="str">
        <f>HEM!A26</f>
        <v>24.</v>
      </c>
      <c r="B31" s="40" t="str">
        <f>HEM!B25</f>
        <v>24 / 19</v>
      </c>
      <c r="C31" s="56" t="str">
        <f>HEM!C25</f>
        <v>Vuković Goran</v>
      </c>
      <c r="D31" s="52"/>
      <c r="E31" s="35" t="str">
        <f>IF(AND(HOsvojeni!O31="",HOsvojeni!C31=""),"",SUM(HOsvojeni!O31,HOsvojeni!C31))</f>
        <v/>
      </c>
      <c r="F31" s="76" t="str">
        <f>IF(AND(HOsvojeni!R31="",HOsvojeni!S31=""),"",IF(HOsvojeni!S31="",HOsvojeni!R31,HOsvojeni!S31))</f>
        <v/>
      </c>
      <c r="G31" s="36" t="str">
        <f>IF(HOsvojeni!U31="","",HOsvojeni!U31)</f>
        <v/>
      </c>
    </row>
    <row r="32" spans="1:7" ht="15" customHeight="1" x14ac:dyDescent="0.2">
      <c r="A32" s="39" t="str">
        <f>HEM!A27</f>
        <v>25.</v>
      </c>
      <c r="B32" s="40" t="str">
        <f>HEM!B26</f>
        <v>25 / 19</v>
      </c>
      <c r="C32" s="56" t="str">
        <f>HEM!C26</f>
        <v>Bahtijari Ergina</v>
      </c>
      <c r="D32" s="52"/>
      <c r="E32" s="35" t="str">
        <f>IF(AND(HOsvojeni!O32="",HOsvojeni!C32=""),"",SUM(HOsvojeni!O32,HOsvojeni!C32))</f>
        <v/>
      </c>
      <c r="F32" s="76" t="str">
        <f>IF(AND(HOsvojeni!R32="",HOsvojeni!S32=""),"",IF(HOsvojeni!S32="",HOsvojeni!R32,HOsvojeni!S32))</f>
        <v/>
      </c>
      <c r="G32" s="36" t="str">
        <f>IF(HOsvojeni!U32="","",HOsvojeni!U32)</f>
        <v/>
      </c>
    </row>
    <row r="33" spans="1:7" ht="15" customHeight="1" x14ac:dyDescent="0.2">
      <c r="A33" s="39" t="str">
        <f>HEM!A28</f>
        <v>26.</v>
      </c>
      <c r="B33" s="40" t="str">
        <f>HEM!B27</f>
        <v>26 / 19</v>
      </c>
      <c r="C33" s="56" t="str">
        <f>HEM!C27</f>
        <v>Medar Vasilija</v>
      </c>
      <c r="D33" s="52"/>
      <c r="E33" s="35" t="str">
        <f>IF(AND(HOsvojeni!O33="",HOsvojeni!C33=""),"",SUM(HOsvojeni!O33,HOsvojeni!C33))</f>
        <v/>
      </c>
      <c r="F33" s="76" t="str">
        <f>IF(AND(HOsvojeni!R33="",HOsvojeni!S33=""),"",IF(HOsvojeni!S33="",HOsvojeni!R33,HOsvojeni!S33))</f>
        <v/>
      </c>
      <c r="G33" s="36" t="str">
        <f>IF(HOsvojeni!U33="","",HOsvojeni!U33)</f>
        <v/>
      </c>
    </row>
    <row r="34" spans="1:7" ht="15" customHeight="1" x14ac:dyDescent="0.2">
      <c r="A34" s="39" t="str">
        <f>HEM!A29</f>
        <v>27.</v>
      </c>
      <c r="B34" s="40" t="str">
        <f>HEM!B28</f>
        <v>27 / 19</v>
      </c>
      <c r="C34" s="56" t="str">
        <f>HEM!C28</f>
        <v>Damjanović Kristina</v>
      </c>
      <c r="D34" s="52"/>
      <c r="E34" s="35" t="str">
        <f>IF(AND(HOsvojeni!O34="",HOsvojeni!C34=""),"",SUM(HOsvojeni!O34,HOsvojeni!C34))</f>
        <v/>
      </c>
      <c r="F34" s="76" t="str">
        <f>IF(AND(HOsvojeni!R34="",HOsvojeni!S34=""),"",IF(HOsvojeni!S34="",HOsvojeni!R34,HOsvojeni!S34))</f>
        <v/>
      </c>
      <c r="G34" s="36" t="str">
        <f>IF(HOsvojeni!U34="","",HOsvojeni!U34)</f>
        <v/>
      </c>
    </row>
    <row r="35" spans="1:7" ht="15" customHeight="1" x14ac:dyDescent="0.2">
      <c r="A35" s="39" t="str">
        <f>HEM!A30</f>
        <v>28.</v>
      </c>
      <c r="B35" s="40" t="str">
        <f>HEM!B29</f>
        <v>28 / 19</v>
      </c>
      <c r="C35" s="56" t="str">
        <f>HEM!C29</f>
        <v>Radonjić Anja</v>
      </c>
      <c r="D35" s="52"/>
      <c r="E35" s="35" t="str">
        <f>IF(AND(HOsvojeni!O35="",HOsvojeni!C35=""),"",SUM(HOsvojeni!O35,HOsvojeni!C35))</f>
        <v/>
      </c>
      <c r="F35" s="76" t="str">
        <f>IF(AND(HOsvojeni!R35="",HOsvojeni!S35=""),"",IF(HOsvojeni!S35="",HOsvojeni!R35,HOsvojeni!S35))</f>
        <v/>
      </c>
      <c r="G35" s="36" t="str">
        <f>IF(HOsvojeni!U35="","",HOsvojeni!U35)</f>
        <v/>
      </c>
    </row>
    <row r="36" spans="1:7" ht="15" customHeight="1" x14ac:dyDescent="0.2">
      <c r="A36" s="39" t="str">
        <f>HEM!A31</f>
        <v>29.</v>
      </c>
      <c r="B36" s="40" t="str">
        <f>HEM!B30</f>
        <v>29 / 19</v>
      </c>
      <c r="C36" s="56" t="str">
        <f>HEM!C30</f>
        <v>Knežević Jovana</v>
      </c>
      <c r="D36" s="52"/>
      <c r="E36" s="35" t="str">
        <f>IF(AND(HOsvojeni!O36="",HOsvojeni!C36=""),"",SUM(HOsvojeni!O36,HOsvojeni!C36))</f>
        <v/>
      </c>
      <c r="F36" s="76" t="str">
        <f>IF(AND(HOsvojeni!R36="",HOsvojeni!S36=""),"",IF(HOsvojeni!S36="",HOsvojeni!R36,HOsvojeni!S36))</f>
        <v/>
      </c>
      <c r="G36" s="36" t="str">
        <f>IF(HOsvojeni!U36="","",HOsvojeni!U36)</f>
        <v/>
      </c>
    </row>
    <row r="37" spans="1:7" ht="15" customHeight="1" x14ac:dyDescent="0.2">
      <c r="A37" s="39" t="str">
        <f>HEM!A32</f>
        <v>30.</v>
      </c>
      <c r="B37" s="40" t="str">
        <f>HEM!B31</f>
        <v>30/ 19</v>
      </c>
      <c r="C37" s="56" t="str">
        <f>HEM!C31</f>
        <v>Terzić Ilija</v>
      </c>
      <c r="D37" s="52"/>
      <c r="E37" s="35" t="str">
        <f>IF(AND(HOsvojeni!O37="",HOsvojeni!C37=""),"",SUM(HOsvojeni!O37,HOsvojeni!C37))</f>
        <v/>
      </c>
      <c r="F37" s="76" t="str">
        <f>IF(AND(HOsvojeni!R37="",HOsvojeni!S37=""),"",IF(HOsvojeni!S37="",HOsvojeni!R37,HOsvojeni!S37))</f>
        <v/>
      </c>
      <c r="G37" s="36" t="str">
        <f>IF(HOsvojeni!U37="","",HOsvojeni!U37)</f>
        <v/>
      </c>
    </row>
    <row r="38" spans="1:7" ht="15" customHeight="1" x14ac:dyDescent="0.2">
      <c r="A38" s="39" t="str">
        <f>HEM!A33</f>
        <v>31.</v>
      </c>
      <c r="B38" s="40" t="str">
        <f>HEM!B32</f>
        <v xml:space="preserve">31/19 </v>
      </c>
      <c r="C38" s="56" t="str">
        <f>HEM!C32</f>
        <v>Berilaža Marko</v>
      </c>
      <c r="D38" s="52"/>
      <c r="E38" s="35" t="str">
        <f>IF(AND(HOsvojeni!O38="",HOsvojeni!C38=""),"",SUM(HOsvojeni!O38,HOsvojeni!C38))</f>
        <v/>
      </c>
      <c r="F38" s="76" t="str">
        <f>IF(AND(HOsvojeni!R38="",HOsvojeni!S38=""),"",IF(HOsvojeni!S38="",HOsvojeni!R38,HOsvojeni!S38))</f>
        <v/>
      </c>
      <c r="G38" s="36" t="str">
        <f>IF(HOsvojeni!U38="","",HOsvojeni!U38)</f>
        <v/>
      </c>
    </row>
    <row r="39" spans="1:7" ht="15" customHeight="1" x14ac:dyDescent="0.2">
      <c r="A39" s="39" t="str">
        <f>HEM!A34</f>
        <v>32.</v>
      </c>
      <c r="B39" s="40" t="str">
        <f>HEM!B33</f>
        <v>32/19</v>
      </c>
      <c r="C39" s="56" t="str">
        <f>HEM!C33</f>
        <v>Manojlović Nikolina</v>
      </c>
      <c r="D39" s="52"/>
      <c r="E39" s="35">
        <f>IF(AND(HOsvojeni!O39="",HOsvojeni!C39=""),"",SUM(HOsvojeni!O39,HOsvojeni!C39))</f>
        <v>17.5</v>
      </c>
      <c r="F39" s="76" t="str">
        <f>IF(AND(HOsvojeni!R39="",HOsvojeni!S39=""),"",IF(HOsvojeni!S39="",HOsvojeni!R39,HOsvojeni!S39))</f>
        <v/>
      </c>
      <c r="G39" s="36" t="str">
        <f>IF(HOsvojeni!U39="","",HOsvojeni!U39)</f>
        <v>F</v>
      </c>
    </row>
    <row r="40" spans="1:7" ht="15" customHeight="1" x14ac:dyDescent="0.2">
      <c r="A40" s="39" t="str">
        <f>HEM!A35</f>
        <v>33.</v>
      </c>
      <c r="B40" s="40" t="str">
        <f>HEM!B34</f>
        <v>33/19</v>
      </c>
      <c r="C40" s="56" t="str">
        <f>HEM!C34</f>
        <v>Lukovac Sara</v>
      </c>
      <c r="D40" s="52"/>
      <c r="E40" s="35">
        <f>IF(AND(HOsvojeni!O40="",HOsvojeni!C40=""),"",SUM(HOsvojeni!O40,HOsvojeni!C40))</f>
        <v>3</v>
      </c>
      <c r="F40" s="76" t="str">
        <f>IF(AND(HOsvojeni!R40="",HOsvojeni!S40=""),"",IF(HOsvojeni!S40="",HOsvojeni!R40,HOsvojeni!S40))</f>
        <v/>
      </c>
      <c r="G40" s="36" t="str">
        <f>IF(HOsvojeni!U40="","",HOsvojeni!U40)</f>
        <v>F</v>
      </c>
    </row>
    <row r="41" spans="1:7" ht="15" customHeight="1" x14ac:dyDescent="0.2">
      <c r="A41" s="39" t="str">
        <f>HEM!A36</f>
        <v>34.</v>
      </c>
      <c r="B41" s="40" t="str">
        <f>HEM!B35</f>
        <v>34/19</v>
      </c>
      <c r="C41" s="56" t="str">
        <f>HEM!C35</f>
        <v>Šegrt Maša</v>
      </c>
      <c r="D41" s="52"/>
      <c r="E41" s="35">
        <f>IF(AND(HOsvojeni!O41="",HOsvojeni!C41=""),"",SUM(HOsvojeni!O41,HOsvojeni!C41))</f>
        <v>13</v>
      </c>
      <c r="F41" s="76" t="str">
        <f>IF(AND(HOsvojeni!R41="",HOsvojeni!S41=""),"",IF(HOsvojeni!S41="",HOsvojeni!R41,HOsvojeni!S41))</f>
        <v/>
      </c>
      <c r="G41" s="36" t="str">
        <f>IF(HOsvojeni!U41="","",HOsvojeni!U41)</f>
        <v>F</v>
      </c>
    </row>
    <row r="42" spans="1:7" ht="15" customHeight="1" x14ac:dyDescent="0.2">
      <c r="A42" s="39" t="str">
        <f>HEM!A37</f>
        <v>35.</v>
      </c>
      <c r="B42" s="40" t="str">
        <f>HEM!B36</f>
        <v>35/19</v>
      </c>
      <c r="C42" s="56" t="str">
        <f>HEM!C36</f>
        <v>Blečić Milica</v>
      </c>
      <c r="D42" s="52"/>
      <c r="E42" s="35">
        <f>IF(AND(HOsvojeni!O42="",HOsvojeni!C42=""),"",SUM(HOsvojeni!O42,HOsvojeni!C42))</f>
        <v>14</v>
      </c>
      <c r="F42" s="76" t="str">
        <f>IF(AND(HOsvojeni!R42="",HOsvojeni!S42=""),"",IF(HOsvojeni!S42="",HOsvojeni!R42,HOsvojeni!S42))</f>
        <v/>
      </c>
      <c r="G42" s="36" t="str">
        <f>IF(HOsvojeni!U42="","",HOsvojeni!U42)</f>
        <v>F</v>
      </c>
    </row>
    <row r="43" spans="1:7" ht="15" customHeight="1" x14ac:dyDescent="0.2">
      <c r="A43" s="39" t="str">
        <f>HEM!A38</f>
        <v>36.</v>
      </c>
      <c r="B43" s="40" t="str">
        <f>HEM!B37</f>
        <v>36/19</v>
      </c>
      <c r="C43" s="56" t="str">
        <f>HEM!C37</f>
        <v>Mirković Janja</v>
      </c>
      <c r="D43" s="52"/>
      <c r="E43" s="35">
        <f>IF(AND(HOsvojeni!O43="",HOsvojeni!C43=""),"",SUM(HOsvojeni!O43,HOsvojeni!C43))</f>
        <v>20</v>
      </c>
      <c r="F43" s="76" t="str">
        <f>IF(AND(HOsvojeni!R43="",HOsvojeni!S43=""),"",IF(HOsvojeni!S43="",HOsvojeni!R43,HOsvojeni!S43))</f>
        <v/>
      </c>
      <c r="G43" s="36" t="str">
        <f>IF(HOsvojeni!U43="","",HOsvojeni!U43)</f>
        <v>F</v>
      </c>
    </row>
    <row r="44" spans="1:7" ht="15" customHeight="1" x14ac:dyDescent="0.2">
      <c r="A44" s="39" t="str">
        <f>HEM!A39</f>
        <v>37.</v>
      </c>
      <c r="B44" s="40" t="str">
        <f>HEM!B39</f>
        <v>2/18</v>
      </c>
      <c r="C44" s="56" t="str">
        <f>HEM!C39</f>
        <v>Drašković Milica</v>
      </c>
      <c r="D44" s="52"/>
      <c r="E44" s="35" t="str">
        <f>IF(AND(HOsvojeni!O44="",HOsvojeni!C44=""),"",SUM(HOsvojeni!O44,HOsvojeni!C44))</f>
        <v/>
      </c>
      <c r="F44" s="76" t="str">
        <f>IF(AND(HOsvojeni!R44="",HOsvojeni!S44=""),"",IF(HOsvojeni!S44="",HOsvojeni!R44,HOsvojeni!S44))</f>
        <v/>
      </c>
      <c r="G44" s="36" t="str">
        <f>IF(HOsvojeni!U44="","",HOsvojeni!U44)</f>
        <v/>
      </c>
    </row>
    <row r="45" spans="1:7" ht="15" customHeight="1" x14ac:dyDescent="0.2">
      <c r="A45" s="39" t="str">
        <f>HEM!A40</f>
        <v>38.</v>
      </c>
      <c r="B45" s="40" t="str">
        <f>HEM!B40</f>
        <v>5/18</v>
      </c>
      <c r="C45" s="56" t="str">
        <f>HEM!C40</f>
        <v>Đilas Ilija</v>
      </c>
      <c r="D45" s="52"/>
      <c r="E45" s="35">
        <f>IF(AND(HOsvojeni!O45="",HOsvojeni!C45=""),"",SUM(HOsvojeni!O45,HOsvojeni!C45))</f>
        <v>25.5</v>
      </c>
      <c r="F45" s="76" t="str">
        <f>IF(AND(HOsvojeni!R45="",HOsvojeni!S45=""),"",IF(HOsvojeni!S45="",HOsvojeni!R45,HOsvojeni!S45))</f>
        <v/>
      </c>
      <c r="G45" s="36" t="str">
        <f>IF(HOsvojeni!U45="","",HOsvojeni!U45)</f>
        <v>F</v>
      </c>
    </row>
    <row r="46" spans="1:7" ht="15" customHeight="1" x14ac:dyDescent="0.2">
      <c r="A46" s="39" t="str">
        <f>HEM!A41</f>
        <v>39.</v>
      </c>
      <c r="B46" s="40" t="str">
        <f>HEM!B41</f>
        <v>6/18</v>
      </c>
      <c r="C46" s="56" t="str">
        <f>HEM!C41</f>
        <v>Čurović Jela</v>
      </c>
      <c r="D46" s="52"/>
      <c r="E46" s="35" t="str">
        <f>IF(AND(HOsvojeni!O46="",HOsvojeni!C46=""),"",SUM(HOsvojeni!O46,HOsvojeni!C46))</f>
        <v/>
      </c>
      <c r="F46" s="76" t="str">
        <f>IF(AND(HOsvojeni!R46="",HOsvojeni!S46=""),"",IF(HOsvojeni!S46="",HOsvojeni!R46,HOsvojeni!S46))</f>
        <v/>
      </c>
      <c r="G46" s="36" t="str">
        <f>IF(HOsvojeni!U46="","",HOsvojeni!U46)</f>
        <v/>
      </c>
    </row>
    <row r="47" spans="1:7" ht="15" customHeight="1" x14ac:dyDescent="0.2">
      <c r="A47" s="39" t="str">
        <f>HEM!A42</f>
        <v>40.</v>
      </c>
      <c r="B47" s="40" t="str">
        <f>HEM!B42</f>
        <v>7/18</v>
      </c>
      <c r="C47" s="56" t="str">
        <f>HEM!C42</f>
        <v>Đukić Ivana</v>
      </c>
      <c r="D47" s="52"/>
      <c r="E47" s="35">
        <f>IF(AND(HOsvojeni!O47="",HOsvojeni!C47=""),"",SUM(HOsvojeni!O47,HOsvojeni!C47))</f>
        <v>19</v>
      </c>
      <c r="F47" s="76" t="str">
        <f>IF(AND(HOsvojeni!R47="",HOsvojeni!S47=""),"",IF(HOsvojeni!S47="",HOsvojeni!R47,HOsvojeni!S47))</f>
        <v/>
      </c>
      <c r="G47" s="36" t="str">
        <f>IF(HOsvojeni!U47="","",HOsvojeni!U47)</f>
        <v>F</v>
      </c>
    </row>
    <row r="48" spans="1:7" ht="15" customHeight="1" x14ac:dyDescent="0.2">
      <c r="A48" s="39" t="str">
        <f>HEM!A43</f>
        <v>41.</v>
      </c>
      <c r="B48" s="40" t="str">
        <f>HEM!B43</f>
        <v>9/18</v>
      </c>
      <c r="C48" s="56" t="str">
        <f>HEM!C43</f>
        <v>Filipović Nađa</v>
      </c>
      <c r="D48" s="52"/>
      <c r="E48" s="35" t="str">
        <f>IF(AND(HOsvojeni!O48="",HOsvojeni!C48=""),"",SUM(HOsvojeni!O48,HOsvojeni!C48))</f>
        <v/>
      </c>
      <c r="F48" s="76" t="str">
        <f>IF(AND(HOsvojeni!R48="",HOsvojeni!S48=""),"",IF(HOsvojeni!S48="",HOsvojeni!R48,HOsvojeni!S48))</f>
        <v/>
      </c>
      <c r="G48" s="36" t="str">
        <f>IF(HOsvojeni!U48="","",HOsvojeni!U48)</f>
        <v/>
      </c>
    </row>
    <row r="49" spans="1:7" ht="15" customHeight="1" x14ac:dyDescent="0.2">
      <c r="A49" s="39" t="str">
        <f>HEM!A44</f>
        <v>42.</v>
      </c>
      <c r="B49" s="40" t="str">
        <f>HEM!B44</f>
        <v>10/18</v>
      </c>
      <c r="C49" s="56" t="str">
        <f>HEM!C44</f>
        <v>Delić Ksenija</v>
      </c>
      <c r="D49" s="52"/>
      <c r="E49" s="35">
        <f>IF(AND(HOsvojeni!O49="",HOsvojeni!C49=""),"",SUM(HOsvojeni!O49,HOsvojeni!C49))</f>
        <v>20</v>
      </c>
      <c r="F49" s="76" t="str">
        <f>IF(AND(HOsvojeni!R49="",HOsvojeni!S49=""),"",IF(HOsvojeni!S49="",HOsvojeni!R49,HOsvojeni!S49))</f>
        <v/>
      </c>
      <c r="G49" s="36" t="str">
        <f>IF(HOsvojeni!U49="","",HOsvojeni!U49)</f>
        <v>F</v>
      </c>
    </row>
    <row r="50" spans="1:7" ht="15" customHeight="1" x14ac:dyDescent="0.2">
      <c r="A50" s="39" t="str">
        <f>HEM!A45</f>
        <v>43.</v>
      </c>
      <c r="B50" s="40" t="str">
        <f>HEM!B45</f>
        <v>11/18</v>
      </c>
      <c r="C50" s="56" t="str">
        <f>HEM!C45</f>
        <v>Mišović Nikolina</v>
      </c>
      <c r="D50" s="52"/>
      <c r="E50" s="35">
        <f>IF(AND(HOsvojeni!O50="",HOsvojeni!C50=""),"",SUM(HOsvojeni!O50,HOsvojeni!C50))</f>
        <v>0</v>
      </c>
      <c r="F50" s="76" t="str">
        <f>IF(AND(HOsvojeni!R50="",HOsvojeni!S50=""),"",IF(HOsvojeni!S50="",HOsvojeni!R50,HOsvojeni!S50))</f>
        <v/>
      </c>
      <c r="G50" s="36" t="str">
        <f>IF(HOsvojeni!U50="","",HOsvojeni!U50)</f>
        <v>F</v>
      </c>
    </row>
    <row r="51" spans="1:7" ht="15" customHeight="1" x14ac:dyDescent="0.2">
      <c r="A51" s="39" t="str">
        <f>HEM!A46</f>
        <v>44.</v>
      </c>
      <c r="B51" s="40" t="str">
        <f>HEM!B46</f>
        <v>13/18</v>
      </c>
      <c r="C51" s="56" t="str">
        <f>HEM!C46</f>
        <v>Vukčević Isidora</v>
      </c>
      <c r="D51" s="52"/>
      <c r="E51" s="35" t="str">
        <f>IF(AND(HOsvojeni!O51="",HOsvojeni!C51=""),"",SUM(HOsvojeni!O51,HOsvojeni!C51))</f>
        <v/>
      </c>
      <c r="F51" s="76" t="str">
        <f>IF(AND(HOsvojeni!R51="",HOsvojeni!S51=""),"",IF(HOsvojeni!S51="",HOsvojeni!R51,HOsvojeni!S51))</f>
        <v/>
      </c>
      <c r="G51" s="36" t="str">
        <f>IF(HOsvojeni!U51="","",HOsvojeni!U51)</f>
        <v/>
      </c>
    </row>
    <row r="52" spans="1:7" ht="15" customHeight="1" x14ac:dyDescent="0.2">
      <c r="A52" s="39" t="str">
        <f>HEM!A47</f>
        <v>45.</v>
      </c>
      <c r="B52" s="40" t="str">
        <f>HEM!B47</f>
        <v>14/18</v>
      </c>
      <c r="C52" s="56" t="str">
        <f>HEM!C47</f>
        <v>Petković Ksenija</v>
      </c>
      <c r="D52" s="52"/>
      <c r="E52" s="35">
        <f>IF(AND(HOsvojeni!O52="",HOsvojeni!C52=""),"",SUM(HOsvojeni!O52,HOsvojeni!C52))</f>
        <v>8.5</v>
      </c>
      <c r="F52" s="76" t="str">
        <f>IF(AND(HOsvojeni!R52="",HOsvojeni!S52=""),"",IF(HOsvojeni!S52="",HOsvojeni!R52,HOsvojeni!S52))</f>
        <v/>
      </c>
      <c r="G52" s="36" t="str">
        <f>IF(HOsvojeni!U52="","",HOsvojeni!U52)</f>
        <v>F</v>
      </c>
    </row>
    <row r="53" spans="1:7" ht="15" customHeight="1" x14ac:dyDescent="0.2">
      <c r="A53" s="39" t="str">
        <f>HEM!A48</f>
        <v>46.</v>
      </c>
      <c r="B53" s="40" t="str">
        <f>HEM!B48</f>
        <v>17/18</v>
      </c>
      <c r="C53" s="56" t="str">
        <f>HEM!C48</f>
        <v>Palibrk Kristina</v>
      </c>
      <c r="D53" s="52"/>
      <c r="E53" s="35" t="str">
        <f>IF(AND(HOsvojeni!O53="",HOsvojeni!C53=""),"",SUM(HOsvojeni!O53,HOsvojeni!C53))</f>
        <v/>
      </c>
      <c r="F53" s="76" t="str">
        <f>IF(AND(HOsvojeni!R53="",HOsvojeni!S53=""),"",IF(HOsvojeni!S53="",HOsvojeni!R53,HOsvojeni!S53))</f>
        <v/>
      </c>
      <c r="G53" s="36" t="str">
        <f>IF(HOsvojeni!U53="","",HOsvojeni!U53)</f>
        <v/>
      </c>
    </row>
    <row r="54" spans="1:7" ht="15" customHeight="1" x14ac:dyDescent="0.2">
      <c r="A54" s="39" t="str">
        <f>HEM!A49</f>
        <v>47.</v>
      </c>
      <c r="B54" s="40" t="str">
        <f>HEM!B49</f>
        <v>23/18</v>
      </c>
      <c r="C54" s="56" t="str">
        <f>HEM!C49</f>
        <v>Kenjić Srđan</v>
      </c>
      <c r="D54" s="52"/>
      <c r="E54" s="35">
        <f>IF(AND(HOsvojeni!O54="",HOsvojeni!C54=""),"",SUM(HOsvojeni!O54,HOsvojeni!C54))</f>
        <v>9</v>
      </c>
      <c r="F54" s="76" t="str">
        <f>IF(AND(HOsvojeni!R54="",HOsvojeni!S54=""),"",IF(HOsvojeni!S54="",HOsvojeni!R54,HOsvojeni!S54))</f>
        <v/>
      </c>
      <c r="G54" s="36" t="str">
        <f>IF(HOsvojeni!U54="","",HOsvojeni!U54)</f>
        <v>F</v>
      </c>
    </row>
    <row r="55" spans="1:7" ht="15" customHeight="1" x14ac:dyDescent="0.2">
      <c r="A55" s="39" t="str">
        <f>HEM!A50</f>
        <v>48.</v>
      </c>
      <c r="B55" s="40" t="str">
        <f>HEM!B50</f>
        <v>26/18</v>
      </c>
      <c r="C55" s="56" t="str">
        <f>HEM!C50</f>
        <v>Lalatović Kristina</v>
      </c>
      <c r="D55" s="52"/>
      <c r="E55" s="35">
        <f>IF(AND(HOsvojeni!O55="",HOsvojeni!C55=""),"",SUM(HOsvojeni!O55,HOsvojeni!C55))</f>
        <v>23</v>
      </c>
      <c r="F55" s="76" t="str">
        <f>IF(AND(HOsvojeni!R55="",HOsvojeni!S55=""),"",IF(HOsvojeni!S55="",HOsvojeni!R55,HOsvojeni!S55))</f>
        <v/>
      </c>
      <c r="G55" s="36" t="str">
        <f>IF(HOsvojeni!U55="","",HOsvojeni!U55)</f>
        <v>F</v>
      </c>
    </row>
    <row r="56" spans="1:7" ht="15" customHeight="1" x14ac:dyDescent="0.2">
      <c r="A56" s="39" t="str">
        <f>HEM!A51</f>
        <v>49.</v>
      </c>
      <c r="B56" s="40" t="str">
        <f>HEM!B51</f>
        <v>9/17</v>
      </c>
      <c r="C56" s="56" t="str">
        <f>HEM!C51</f>
        <v>Ralević Milena</v>
      </c>
      <c r="D56" s="52"/>
      <c r="E56" s="35" t="str">
        <f>IF(AND(HOsvojeni!O56="",HOsvojeni!C56=""),"",SUM(HOsvojeni!O56,HOsvojeni!C56))</f>
        <v/>
      </c>
      <c r="F56" s="76" t="str">
        <f>IF(AND(HOsvojeni!R56="",HOsvojeni!S56=""),"",IF(HOsvojeni!S56="",HOsvojeni!R56,HOsvojeni!S56))</f>
        <v/>
      </c>
      <c r="G56" s="36" t="str">
        <f>IF(HOsvojeni!U56="","",HOsvojeni!U56)</f>
        <v/>
      </c>
    </row>
    <row r="57" spans="1:7" ht="15" customHeight="1" x14ac:dyDescent="0.2">
      <c r="A57" s="39" t="str">
        <f>HEM!A52</f>
        <v>50.</v>
      </c>
      <c r="B57" s="40" t="str">
        <f>HEM!B52</f>
        <v>12/17</v>
      </c>
      <c r="C57" s="56" t="str">
        <f>HEM!C52</f>
        <v>Bikan Milica</v>
      </c>
      <c r="D57" s="52"/>
      <c r="E57" s="35">
        <f>IF(AND(HOsvojeni!O57="",HOsvojeni!C57=""),"",SUM(HOsvojeni!O57,HOsvojeni!C57))</f>
        <v>23.5</v>
      </c>
      <c r="F57" s="76" t="str">
        <f>IF(AND(HOsvojeni!R57="",HOsvojeni!S57=""),"",IF(HOsvojeni!S57="",HOsvojeni!R57,HOsvojeni!S57))</f>
        <v/>
      </c>
      <c r="G57" s="36" t="str">
        <f>IF(HOsvojeni!U57="","",HOsvojeni!U57)</f>
        <v>F</v>
      </c>
    </row>
    <row r="58" spans="1:7" ht="12.75" customHeight="1" x14ac:dyDescent="0.2">
      <c r="A58" s="39" t="str">
        <f>HEM!A53</f>
        <v>51.</v>
      </c>
      <c r="B58" s="40" t="str">
        <f>HEM!B53</f>
        <v>14/17</v>
      </c>
      <c r="C58" s="56" t="str">
        <f>HEM!C53</f>
        <v>Markuš Jasna</v>
      </c>
      <c r="D58" s="52"/>
      <c r="E58" s="35" t="str">
        <f>IF(AND(HOsvojeni!O58="",HOsvojeni!C58=""),"",SUM(HOsvojeni!O58,HOsvojeni!C58))</f>
        <v/>
      </c>
      <c r="F58" s="76" t="str">
        <f>IF(AND(HOsvojeni!R58="",HOsvojeni!S58=""),"",IF(HOsvojeni!S58="",HOsvojeni!R58,HOsvojeni!S58))</f>
        <v/>
      </c>
      <c r="G58" s="36" t="str">
        <f>IF(HOsvojeni!U58="","",HOsvojeni!U58)</f>
        <v/>
      </c>
    </row>
    <row r="59" spans="1:7" ht="12.75" customHeight="1" x14ac:dyDescent="0.2">
      <c r="A59" s="39" t="str">
        <f>HEM!A54</f>
        <v>52.</v>
      </c>
      <c r="B59" s="40" t="str">
        <f>HEM!B54</f>
        <v>22 / 17</v>
      </c>
      <c r="C59" s="56" t="str">
        <f>HEM!C54</f>
        <v>Vučinić Ksenija</v>
      </c>
      <c r="D59" s="52"/>
      <c r="E59" s="35" t="str">
        <f>IF(AND(HOsvojeni!O59="",HOsvojeni!C59=""),"",SUM(HOsvojeni!O59,HOsvojeni!C59))</f>
        <v/>
      </c>
      <c r="F59" s="76" t="str">
        <f>IF(AND(HOsvojeni!R59="",HOsvojeni!S59=""),"",IF(HOsvojeni!S59="",HOsvojeni!R59,HOsvojeni!S59))</f>
        <v/>
      </c>
      <c r="G59" s="36" t="str">
        <f>IF(HOsvojeni!U59="","",HOsvojeni!U59)</f>
        <v/>
      </c>
    </row>
    <row r="60" spans="1:7" ht="12.75" customHeight="1" x14ac:dyDescent="0.2">
      <c r="A60" s="39" t="str">
        <f>HEM!A55</f>
        <v>53.</v>
      </c>
      <c r="B60" s="40" t="str">
        <f>HEM!B55</f>
        <v>26/17</v>
      </c>
      <c r="C60" s="56" t="str">
        <f>HEM!C55</f>
        <v>Zorić Marija</v>
      </c>
      <c r="D60" s="52"/>
      <c r="E60" s="35">
        <f>IF(AND(HOsvojeni!O60="",HOsvojeni!C60=""),"",SUM(HOsvojeni!O60,HOsvojeni!C60))</f>
        <v>7.5</v>
      </c>
      <c r="F60" s="76" t="str">
        <f>IF(AND(HOsvojeni!R60="",HOsvojeni!S60=""),"",IF(HOsvojeni!S60="",HOsvojeni!R60,HOsvojeni!S60))</f>
        <v/>
      </c>
      <c r="G60" s="36" t="str">
        <f>IF(HOsvojeni!U60="","",HOsvojeni!U60)</f>
        <v>F</v>
      </c>
    </row>
    <row r="61" spans="1:7" ht="12.75" customHeight="1" x14ac:dyDescent="0.2">
      <c r="A61" s="39" t="str">
        <f>HEM!A56</f>
        <v>54.</v>
      </c>
      <c r="B61" s="40" t="str">
        <f>HEM!B56</f>
        <v>29/17</v>
      </c>
      <c r="C61" s="56" t="str">
        <f>HEM!C56</f>
        <v>Vojinović Bojana</v>
      </c>
      <c r="D61" s="52"/>
      <c r="E61" s="35" t="str">
        <f>IF(AND(HOsvojeni!O61="",HOsvojeni!C61=""),"",SUM(HOsvojeni!O61,HOsvojeni!C61))</f>
        <v/>
      </c>
      <c r="F61" s="76" t="str">
        <f>IF(AND(HOsvojeni!R61="",HOsvojeni!S61=""),"",IF(HOsvojeni!S61="",HOsvojeni!R61,HOsvojeni!S61))</f>
        <v/>
      </c>
      <c r="G61" s="36" t="str">
        <f>IF(HOsvojeni!U61="","",HOsvojeni!U61)</f>
        <v/>
      </c>
    </row>
    <row r="62" spans="1:7" ht="12.75" customHeight="1" x14ac:dyDescent="0.2">
      <c r="A62" s="39" t="str">
        <f>HEM!A57</f>
        <v>55.</v>
      </c>
      <c r="B62" s="40" t="str">
        <f>HEM!B57</f>
        <v>32/17</v>
      </c>
      <c r="C62" s="56" t="str">
        <f>HEM!C57</f>
        <v>Franca Ernest</v>
      </c>
      <c r="D62" s="52"/>
      <c r="E62" s="35" t="str">
        <f>IF(AND(HOsvojeni!O62="",HOsvojeni!C62=""),"",SUM(HOsvojeni!O62,HOsvojeni!C62))</f>
        <v/>
      </c>
      <c r="F62" s="76" t="str">
        <f>IF(AND(HOsvojeni!R62="",HOsvojeni!S62=""),"",IF(HOsvojeni!S62="",HOsvojeni!R62,HOsvojeni!S62))</f>
        <v/>
      </c>
      <c r="G62" s="36" t="str">
        <f>IF(HOsvojeni!U62="","",HOsvojeni!U62)</f>
        <v/>
      </c>
    </row>
    <row r="63" spans="1:7" ht="12.75" customHeight="1" x14ac:dyDescent="0.2">
      <c r="A63" s="39" t="str">
        <f>HEM!A58</f>
        <v>56.</v>
      </c>
      <c r="B63" s="40" t="str">
        <f>HEM!B58</f>
        <v>33/17</v>
      </c>
      <c r="C63" s="56" t="str">
        <f>HEM!C58</f>
        <v>Kašćelan Ivana</v>
      </c>
      <c r="D63" s="52"/>
      <c r="E63" s="35">
        <f>IF(AND(HOsvojeni!O63="",HOsvojeni!C63=""),"",SUM(HOsvojeni!O63,HOsvojeni!C63))</f>
        <v>13.5</v>
      </c>
      <c r="F63" s="76" t="str">
        <f>IF(AND(HOsvojeni!R63="",HOsvojeni!S63=""),"",IF(HOsvojeni!S63="",HOsvojeni!R63,HOsvojeni!S63))</f>
        <v/>
      </c>
      <c r="G63" s="36" t="str">
        <f>IF(HOsvojeni!U63="","",HOsvojeni!U63)</f>
        <v>F</v>
      </c>
    </row>
    <row r="64" spans="1:7" ht="12.75" customHeight="1" x14ac:dyDescent="0.2">
      <c r="A64" s="39" t="str">
        <f>HEM!A59</f>
        <v>57.</v>
      </c>
      <c r="B64" s="40" t="str">
        <f>HEM!B59</f>
        <v>1/16</v>
      </c>
      <c r="C64" s="56" t="str">
        <f>HEM!C59</f>
        <v>Nelević Sanja</v>
      </c>
      <c r="D64" s="52"/>
      <c r="E64" s="35">
        <f>IF(AND(HOsvojeni!O64="",HOsvojeni!C64=""),"",SUM(HOsvojeni!O64,HOsvojeni!C64))</f>
        <v>11</v>
      </c>
      <c r="F64" s="76" t="str">
        <f>IF(AND(HOsvojeni!R64="",HOsvojeni!S64=""),"",IF(HOsvojeni!S64="",HOsvojeni!R64,HOsvojeni!S64))</f>
        <v/>
      </c>
      <c r="G64" s="36" t="str">
        <f>IF(HOsvojeni!U64="","",HOsvojeni!U64)</f>
        <v>F</v>
      </c>
    </row>
    <row r="65" spans="1:7" ht="12.75" customHeight="1" x14ac:dyDescent="0.2">
      <c r="A65" s="39" t="str">
        <f>HEM!A60</f>
        <v>58.</v>
      </c>
      <c r="B65" s="40" t="str">
        <f>HEM!B60</f>
        <v>2/16</v>
      </c>
      <c r="C65" s="56" t="str">
        <f>HEM!C60</f>
        <v>Ramujkić Nina</v>
      </c>
      <c r="D65" s="52"/>
      <c r="E65" s="35" t="str">
        <f>IF(AND(HOsvojeni!O65="",HOsvojeni!C65=""),"",SUM(HOsvojeni!O65,HOsvojeni!C65))</f>
        <v/>
      </c>
      <c r="F65" s="76" t="str">
        <f>IF(AND(HOsvojeni!R65="",HOsvojeni!S65=""),"",IF(HOsvojeni!S65="",HOsvojeni!R65,HOsvojeni!S65))</f>
        <v/>
      </c>
      <c r="G65" s="36" t="str">
        <f>IF(HOsvojeni!U65="","",HOsvojeni!U65)</f>
        <v/>
      </c>
    </row>
    <row r="66" spans="1:7" ht="12.75" customHeight="1" x14ac:dyDescent="0.2">
      <c r="A66" s="39" t="str">
        <f>HEM!A61</f>
        <v>59.</v>
      </c>
      <c r="B66" s="40" t="str">
        <f>HEM!B61</f>
        <v>18/16</v>
      </c>
      <c r="C66" s="56" t="str">
        <f>HEM!C61</f>
        <v>Despotović Nikolina</v>
      </c>
      <c r="D66" s="52"/>
      <c r="E66" s="35">
        <f>IF(AND(HOsvojeni!O66="",HOsvojeni!C66=""),"",SUM(HOsvojeni!O66,HOsvojeni!C66))</f>
        <v>20</v>
      </c>
      <c r="F66" s="76" t="str">
        <f>IF(AND(HOsvojeni!R66="",HOsvojeni!S66=""),"",IF(HOsvojeni!S66="",HOsvojeni!R66,HOsvojeni!S66))</f>
        <v/>
      </c>
      <c r="G66" s="36" t="str">
        <f>IF(HOsvojeni!U66="","",HOsvojeni!U66)</f>
        <v>F</v>
      </c>
    </row>
    <row r="67" spans="1:7" ht="12.75" customHeight="1" x14ac:dyDescent="0.2">
      <c r="A67" s="39" t="str">
        <f>HEM!A62</f>
        <v>60.</v>
      </c>
      <c r="B67" s="40" t="str">
        <f>HEM!B62</f>
        <v>20/16</v>
      </c>
      <c r="C67" s="56" t="str">
        <f>HEM!C62</f>
        <v>Knežević Jovan</v>
      </c>
      <c r="D67" s="52"/>
      <c r="E67" s="35" t="str">
        <f>IF(AND(HOsvojeni!O67="",HOsvojeni!C67=""),"",SUM(HOsvojeni!O67,HOsvojeni!C67))</f>
        <v/>
      </c>
      <c r="F67" s="76" t="str">
        <f>IF(AND(HOsvojeni!R67="",HOsvojeni!S67=""),"",IF(HOsvojeni!S67="",HOsvojeni!R67,HOsvojeni!S67))</f>
        <v/>
      </c>
      <c r="G67" s="36" t="str">
        <f>IF(HOsvojeni!U67="","",HOsvojeni!U67)</f>
        <v/>
      </c>
    </row>
    <row r="68" spans="1:7" ht="12.75" customHeight="1" x14ac:dyDescent="0.2">
      <c r="A68" s="39" t="str">
        <f>HEM!A63</f>
        <v>61.</v>
      </c>
      <c r="B68" s="40" t="str">
        <f>HEM!B63</f>
        <v>22/16</v>
      </c>
      <c r="C68" s="56" t="str">
        <f>HEM!C63</f>
        <v>Vojinović Marija</v>
      </c>
      <c r="D68" s="52"/>
      <c r="E68" s="35" t="str">
        <f>IF(AND(HOsvojeni!O68="",HOsvojeni!C68=""),"",SUM(HOsvojeni!O68,HOsvojeni!C68))</f>
        <v/>
      </c>
      <c r="F68" s="76" t="str">
        <f>IF(AND(HOsvojeni!R68="",HOsvojeni!S68=""),"",IF(HOsvojeni!S68="",HOsvojeni!R68,HOsvojeni!S68))</f>
        <v/>
      </c>
      <c r="G68" s="36" t="str">
        <f>IF(HOsvojeni!U68="","",HOsvojeni!U68)</f>
        <v/>
      </c>
    </row>
    <row r="69" spans="1:7" ht="12.75" customHeight="1" x14ac:dyDescent="0.2">
      <c r="A69" s="39" t="str">
        <f>HEM!A64</f>
        <v>62.</v>
      </c>
      <c r="B69" s="40" t="str">
        <f>HEM!B64</f>
        <v>31/16</v>
      </c>
      <c r="C69" s="56" t="str">
        <f>HEM!C64</f>
        <v>Mitrović Iva</v>
      </c>
      <c r="D69" s="52"/>
      <c r="E69" s="35">
        <f>IF(AND(HOsvojeni!O69="",HOsvojeni!C69=""),"",SUM(HOsvojeni!O69,HOsvojeni!C69))</f>
        <v>0</v>
      </c>
      <c r="F69" s="76" t="str">
        <f>IF(AND(HOsvojeni!R69="",HOsvojeni!S69=""),"",IF(HOsvojeni!S69="",HOsvojeni!R69,HOsvojeni!S69))</f>
        <v/>
      </c>
      <c r="G69" s="36" t="str">
        <f>IF(HOsvojeni!U69="","",HOsvojeni!U69)</f>
        <v>F</v>
      </c>
    </row>
    <row r="70" spans="1:7" ht="12.75" customHeight="1" x14ac:dyDescent="0.2">
      <c r="A70" s="39" t="str">
        <f>HEM!A65</f>
        <v>63.</v>
      </c>
      <c r="B70" s="40" t="str">
        <f>HEM!B65</f>
        <v>35/16</v>
      </c>
      <c r="C70" s="56" t="str">
        <f>HEM!C65</f>
        <v>Nikčević Gorica</v>
      </c>
      <c r="D70" s="52"/>
      <c r="E70" s="35" t="str">
        <f>IF(AND(HOsvojeni!O70="",HOsvojeni!C70=""),"",SUM(HOsvojeni!O70,HOsvojeni!C70))</f>
        <v/>
      </c>
      <c r="F70" s="76" t="str">
        <f>IF(AND(HOsvojeni!R70="",HOsvojeni!S70=""),"",IF(HOsvojeni!S70="",HOsvojeni!R70,HOsvojeni!S70))</f>
        <v/>
      </c>
      <c r="G70" s="36" t="str">
        <f>IF(HOsvojeni!U70="","",HOsvojeni!U70)</f>
        <v/>
      </c>
    </row>
    <row r="71" spans="1:7" ht="12.75" customHeight="1" x14ac:dyDescent="0.2">
      <c r="A71" s="39" t="str">
        <f>HEM!A66</f>
        <v>64.</v>
      </c>
      <c r="B71" s="40" t="str">
        <f>HEM!B66</f>
        <v>38/16</v>
      </c>
      <c r="C71" s="56" t="str">
        <f>HEM!C66</f>
        <v>Caković Željka</v>
      </c>
      <c r="D71" s="52"/>
      <c r="E71" s="35" t="str">
        <f>IF(AND(HOsvojeni!O71="",HOsvojeni!C71=""),"",SUM(HOsvojeni!O71,HOsvojeni!C71))</f>
        <v/>
      </c>
      <c r="F71" s="76" t="str">
        <f>IF(AND(HOsvojeni!R71="",HOsvojeni!S71=""),"",IF(HOsvojeni!S71="",HOsvojeni!R71,HOsvojeni!S71))</f>
        <v/>
      </c>
      <c r="G71" s="36" t="str">
        <f>IF(HOsvojeni!U71="","",HOsvojeni!U71)</f>
        <v/>
      </c>
    </row>
    <row r="72" spans="1:7" ht="12.75" customHeight="1" x14ac:dyDescent="0.2">
      <c r="A72" s="39" t="str">
        <f>HEM!A67</f>
        <v>65.</v>
      </c>
      <c r="B72" s="40" t="str">
        <f>HEM!B67</f>
        <v>40/16</v>
      </c>
      <c r="C72" s="56" t="str">
        <f>HEM!C67</f>
        <v>Krunić Vlatka</v>
      </c>
      <c r="D72" s="52"/>
      <c r="E72" s="35">
        <f>IF(AND(HOsvojeni!O72="",HOsvojeni!C72=""),"",SUM(HOsvojeni!O72,HOsvojeni!C72))</f>
        <v>35</v>
      </c>
      <c r="F72" s="76" t="str">
        <f>IF(AND(HOsvojeni!R72="",HOsvojeni!S72=""),"",IF(HOsvojeni!S72="",HOsvojeni!R72,HOsvojeni!S72))</f>
        <v/>
      </c>
      <c r="G72" s="36" t="str">
        <f>IF(HOsvojeni!U72="","",HOsvojeni!U72)</f>
        <v>F</v>
      </c>
    </row>
    <row r="73" spans="1:7" ht="12.75" customHeight="1" x14ac:dyDescent="0.2">
      <c r="A73" s="39" t="str">
        <f>HEM!A68</f>
        <v>66.</v>
      </c>
      <c r="B73" s="40" t="str">
        <f>HEM!B68</f>
        <v>11/15</v>
      </c>
      <c r="C73" s="56" t="str">
        <f>HEM!C68</f>
        <v>Ćinćur Maja</v>
      </c>
      <c r="D73" s="52"/>
      <c r="E73" s="35" t="str">
        <f>IF(AND(HOsvojeni!O73="",HOsvojeni!C73=""),"",SUM(HOsvojeni!O73,HOsvojeni!C73))</f>
        <v/>
      </c>
      <c r="F73" s="76" t="str">
        <f>IF(AND(HOsvojeni!R73="",HOsvojeni!S73=""),"",IF(HOsvojeni!S73="",HOsvojeni!R73,HOsvojeni!S73))</f>
        <v/>
      </c>
      <c r="G73" s="36" t="str">
        <f>IF(HOsvojeni!U73="","",HOsvojeni!U73)</f>
        <v/>
      </c>
    </row>
    <row r="74" spans="1:7" ht="12.75" customHeight="1" x14ac:dyDescent="0.2">
      <c r="A74" s="39" t="str">
        <f>HEM!A69</f>
        <v>67.</v>
      </c>
      <c r="B74" s="40" t="str">
        <f>HEM!B69</f>
        <v>19 / 15</v>
      </c>
      <c r="C74" s="56" t="str">
        <f>HEM!C69</f>
        <v>Mudreša Anja</v>
      </c>
      <c r="D74" s="52"/>
      <c r="E74" s="35" t="str">
        <f>IF(AND(HOsvojeni!O74="",HOsvojeni!C74=""),"",SUM(HOsvojeni!O74,HOsvojeni!C74))</f>
        <v/>
      </c>
      <c r="F74" s="76" t="str">
        <f>IF(AND(HOsvojeni!R74="",HOsvojeni!S74=""),"",IF(HOsvojeni!S74="",HOsvojeni!R74,HOsvojeni!S74))</f>
        <v/>
      </c>
      <c r="G74" s="36" t="str">
        <f>IF(HOsvojeni!U74="","",HOsvojeni!U74)</f>
        <v/>
      </c>
    </row>
    <row r="75" spans="1:7" ht="12.75" customHeight="1" x14ac:dyDescent="0.2">
      <c r="A75" s="39" t="str">
        <f>HEM!A70</f>
        <v>68.</v>
      </c>
      <c r="B75" s="40" t="str">
        <f>HEM!B70</f>
        <v>22/15</v>
      </c>
      <c r="C75" s="56" t="str">
        <f>HEM!C70</f>
        <v>Ćupić Ana</v>
      </c>
      <c r="D75" s="52"/>
      <c r="E75" s="35">
        <f>IF(AND(HOsvojeni!O75="",HOsvojeni!C75=""),"",SUM(HOsvojeni!O75,HOsvojeni!C75))</f>
        <v>0</v>
      </c>
      <c r="F75" s="76" t="str">
        <f>IF(AND(HOsvojeni!R75="",HOsvojeni!S75=""),"",IF(HOsvojeni!S75="",HOsvojeni!R75,HOsvojeni!S75))</f>
        <v/>
      </c>
      <c r="G75" s="36" t="str">
        <f>IF(HOsvojeni!U75="","",HOsvojeni!U75)</f>
        <v>F</v>
      </c>
    </row>
    <row r="76" spans="1:7" ht="12.75" customHeight="1" x14ac:dyDescent="0.2">
      <c r="A76" s="39" t="str">
        <f>HEM!A71</f>
        <v>69.</v>
      </c>
      <c r="B76" s="40" t="str">
        <f>HEM!B71</f>
        <v>24/15</v>
      </c>
      <c r="C76" s="56" t="str">
        <f>HEM!C71</f>
        <v>Nikčević Đurđina</v>
      </c>
      <c r="D76" s="52"/>
      <c r="E76" s="35">
        <f>IF(AND(HOsvojeni!O76="",HOsvojeni!C76=""),"",SUM(HOsvojeni!O76,HOsvojeni!C76))</f>
        <v>8</v>
      </c>
      <c r="F76" s="76" t="str">
        <f>IF(AND(HOsvojeni!R76="",HOsvojeni!S76=""),"",IF(HOsvojeni!S76="",HOsvojeni!R76,HOsvojeni!S76))</f>
        <v/>
      </c>
      <c r="G76" s="36" t="str">
        <f>IF(HOsvojeni!U76="","",HOsvojeni!U76)</f>
        <v>F</v>
      </c>
    </row>
    <row r="77" spans="1:7" ht="12.75" customHeight="1" x14ac:dyDescent="0.2">
      <c r="A77" s="39" t="str">
        <f>HEM!A72</f>
        <v>70.</v>
      </c>
      <c r="B77" s="40" t="str">
        <f>HEM!B72</f>
        <v>29/15</v>
      </c>
      <c r="C77" s="56" t="str">
        <f>HEM!C72</f>
        <v>Nikčević Isidora</v>
      </c>
      <c r="D77" s="52"/>
      <c r="E77" s="35">
        <f>IF(AND(HOsvojeni!O77="",HOsvojeni!C77=""),"",SUM(HOsvojeni!O77,HOsvojeni!C77))</f>
        <v>13</v>
      </c>
      <c r="F77" s="76" t="str">
        <f>IF(AND(HOsvojeni!R77="",HOsvojeni!S77=""),"",IF(HOsvojeni!S77="",HOsvojeni!R77,HOsvojeni!S77))</f>
        <v/>
      </c>
      <c r="G77" s="36" t="str">
        <f>IF(HOsvojeni!U77="","",HOsvojeni!U77)</f>
        <v>F</v>
      </c>
    </row>
    <row r="78" spans="1:7" ht="12.75" customHeight="1" x14ac:dyDescent="0.2">
      <c r="A78" s="39" t="str">
        <f>HEM!A73</f>
        <v>71.</v>
      </c>
      <c r="B78" s="40" t="str">
        <f>HEM!B73</f>
        <v>30/15</v>
      </c>
      <c r="C78" s="56" t="str">
        <f>HEM!C73</f>
        <v>Biga Teodora</v>
      </c>
      <c r="D78" s="52"/>
      <c r="E78" s="35">
        <f>IF(AND(HOsvojeni!O78="",HOsvojeni!C78=""),"",SUM(HOsvojeni!O78,HOsvojeni!C78))</f>
        <v>17</v>
      </c>
      <c r="F78" s="76" t="str">
        <f>IF(AND(HOsvojeni!R78="",HOsvojeni!S78=""),"",IF(HOsvojeni!S78="",HOsvojeni!R78,HOsvojeni!S78))</f>
        <v/>
      </c>
      <c r="G78" s="36" t="str">
        <f>IF(HOsvojeni!U78="","",HOsvojeni!U78)</f>
        <v>F</v>
      </c>
    </row>
    <row r="79" spans="1:7" ht="12.75" customHeight="1" x14ac:dyDescent="0.2">
      <c r="A79" s="39" t="str">
        <f>HEM!A74</f>
        <v>72.</v>
      </c>
      <c r="B79" s="40" t="str">
        <f>HEM!B74</f>
        <v>13/14</v>
      </c>
      <c r="C79" s="56" t="str">
        <f>HEM!C74</f>
        <v xml:space="preserve">Minić Radana </v>
      </c>
      <c r="D79" s="52"/>
      <c r="E79" s="35" t="str">
        <f>IF(AND(HOsvojeni!O79="",HOsvojeni!C79=""),"",SUM(HOsvojeni!O79,HOsvojeni!C79))</f>
        <v/>
      </c>
      <c r="F79" s="76" t="str">
        <f>IF(AND(HOsvojeni!R79="",HOsvojeni!S79=""),"",IF(HOsvojeni!S79="",HOsvojeni!R79,HOsvojeni!S79))</f>
        <v/>
      </c>
      <c r="G79" s="36" t="str">
        <f>IF(HOsvojeni!U79="","",HOsvojeni!U79)</f>
        <v/>
      </c>
    </row>
    <row r="80" spans="1:7" ht="12.75" customHeight="1" x14ac:dyDescent="0.2">
      <c r="A80" s="39" t="str">
        <f>HEM!A75</f>
        <v>73.</v>
      </c>
      <c r="B80" s="40" t="str">
        <f>HEM!B75</f>
        <v>21/14</v>
      </c>
      <c r="C80" s="56" t="str">
        <f>HEM!C75</f>
        <v>Jojić Dajana</v>
      </c>
      <c r="D80" s="52"/>
      <c r="E80" s="35" t="str">
        <f>IF(AND(HOsvojeni!O80="",HOsvojeni!C80=""),"",SUM(HOsvojeni!O80,HOsvojeni!C80))</f>
        <v/>
      </c>
      <c r="F80" s="76" t="str">
        <f>IF(AND(HOsvojeni!R80="",HOsvojeni!S80=""),"",IF(HOsvojeni!S80="",HOsvojeni!R80,HOsvojeni!S80))</f>
        <v/>
      </c>
      <c r="G80" s="36" t="str">
        <f>IF(HOsvojeni!U80="","",HOsvojeni!U80)</f>
        <v/>
      </c>
    </row>
    <row r="81" spans="1:7" ht="12.75" customHeight="1" x14ac:dyDescent="0.2">
      <c r="A81" s="39" t="str">
        <f>HEM!A76</f>
        <v>74.</v>
      </c>
      <c r="B81" s="40" t="str">
        <f>HEM!B76</f>
        <v>25/14</v>
      </c>
      <c r="C81" s="56" t="str">
        <f>HEM!C76</f>
        <v>Čolović Nataša</v>
      </c>
      <c r="D81" s="52"/>
      <c r="E81" s="35" t="str">
        <f>IF(AND(HOsvojeni!O81="",HOsvojeni!C81=""),"",SUM(HOsvojeni!O81,HOsvojeni!C81))</f>
        <v/>
      </c>
      <c r="F81" s="76" t="str">
        <f>IF(AND(HOsvojeni!R81="",HOsvojeni!S81=""),"",IF(HOsvojeni!S81="",HOsvojeni!R81,HOsvojeni!S81))</f>
        <v/>
      </c>
      <c r="G81" s="36" t="str">
        <f>IF(HOsvojeni!U81="","",HOsvojeni!U81)</f>
        <v/>
      </c>
    </row>
    <row r="82" spans="1:7" ht="12.75" customHeight="1" x14ac:dyDescent="0.2">
      <c r="A82" s="39" t="str">
        <f>HEM!A77</f>
        <v>75.</v>
      </c>
      <c r="B82" s="40" t="str">
        <f>HEM!B77</f>
        <v>3/13</v>
      </c>
      <c r="C82" s="56" t="str">
        <f>HEM!C77</f>
        <v>Popović Marijana</v>
      </c>
      <c r="D82" s="52"/>
      <c r="E82" s="35">
        <f>IF(AND(HOsvojeni!O82="",HOsvojeni!C82=""),"",SUM(HOsvojeni!O82,HOsvojeni!C82))</f>
        <v>21</v>
      </c>
      <c r="F82" s="76" t="str">
        <f>IF(AND(HOsvojeni!R82="",HOsvojeni!S82=""),"",IF(HOsvojeni!S82="",HOsvojeni!R82,HOsvojeni!S82))</f>
        <v/>
      </c>
      <c r="G82" s="36" t="str">
        <f>IF(HOsvojeni!U82="","",HOsvojeni!U82)</f>
        <v>F</v>
      </c>
    </row>
    <row r="83" spans="1:7" ht="12.75" customHeight="1" x14ac:dyDescent="0.2">
      <c r="A83" s="39" t="str">
        <f>HEM!A78</f>
        <v>76.</v>
      </c>
      <c r="B83" s="40" t="str">
        <f>HEM!B78</f>
        <v>15/13</v>
      </c>
      <c r="C83" s="56" t="str">
        <f>HEM!C78</f>
        <v>Savović Marko</v>
      </c>
      <c r="D83" s="52"/>
      <c r="E83" s="35" t="str">
        <f>IF(AND(HOsvojeni!O83="",HOsvojeni!C83=""),"",SUM(HOsvojeni!O83,HOsvojeni!C83))</f>
        <v/>
      </c>
      <c r="F83" s="76" t="str">
        <f>IF(AND(HOsvojeni!R83="",HOsvojeni!S83=""),"",IF(HOsvojeni!S83="",HOsvojeni!R83,HOsvojeni!S83))</f>
        <v/>
      </c>
      <c r="G83" s="36" t="str">
        <f>IF(HOsvojeni!U83="","",HOsvojeni!U83)</f>
        <v/>
      </c>
    </row>
    <row r="84" spans="1:7" ht="12.75" customHeight="1" x14ac:dyDescent="0.2">
      <c r="A84" s="39" t="str">
        <f>HEM!A79</f>
        <v>77.</v>
      </c>
      <c r="B84" s="40" t="str">
        <f>HEM!B79</f>
        <v>17/13</v>
      </c>
      <c r="C84" s="56" t="str">
        <f>HEM!C79</f>
        <v>Miličković Nikolina</v>
      </c>
      <c r="D84" s="52"/>
      <c r="E84" s="35" t="str">
        <f>IF(AND(HOsvojeni!O84="",HOsvojeni!C84=""),"",SUM(HOsvojeni!O84,HOsvojeni!C84))</f>
        <v/>
      </c>
      <c r="F84" s="76" t="str">
        <f>IF(AND(HOsvojeni!R84="",HOsvojeni!S84=""),"",IF(HOsvojeni!S84="",HOsvojeni!R84,HOsvojeni!S84))</f>
        <v/>
      </c>
      <c r="G84" s="36" t="str">
        <f>IF(HOsvojeni!U84="","",HOsvojeni!U84)</f>
        <v/>
      </c>
    </row>
    <row r="85" spans="1:7" ht="12.75" customHeight="1" x14ac:dyDescent="0.2">
      <c r="A85" s="39" t="str">
        <f>HEM!A80</f>
        <v>78.</v>
      </c>
      <c r="B85" s="40" t="str">
        <f>HEM!B80</f>
        <v>27/13</v>
      </c>
      <c r="C85" s="56" t="str">
        <f>HEM!C80</f>
        <v>Milićević Martina</v>
      </c>
      <c r="D85" s="52"/>
      <c r="E85" s="35" t="str">
        <f>IF(AND(HOsvojeni!O85="",HOsvojeni!C85=""),"",SUM(HOsvojeni!O85,HOsvojeni!C85))</f>
        <v/>
      </c>
      <c r="F85" s="76" t="str">
        <f>IF(AND(HOsvojeni!R85="",HOsvojeni!S85=""),"",IF(HOsvojeni!S85="",HOsvojeni!R85,HOsvojeni!S85))</f>
        <v/>
      </c>
      <c r="G85" s="36" t="str">
        <f>IF(HOsvojeni!U85="","",HOsvojeni!U85)</f>
        <v/>
      </c>
    </row>
    <row r="86" spans="1:7" ht="12.75" customHeight="1" x14ac:dyDescent="0.2">
      <c r="A86" s="39" t="str">
        <f>HEM!A81</f>
        <v>79.</v>
      </c>
      <c r="B86" s="40" t="str">
        <f>HEM!B81</f>
        <v>15/12</v>
      </c>
      <c r="C86" s="56" t="str">
        <f>HEM!C81</f>
        <v>Dašić Suzana</v>
      </c>
      <c r="D86" s="52"/>
      <c r="E86" s="35" t="str">
        <f>IF(AND(HOsvojeni!O86="",HOsvojeni!C86=""),"",SUM(HOsvojeni!O86,HOsvojeni!C86))</f>
        <v/>
      </c>
      <c r="F86" s="76" t="str">
        <f>IF(AND(HOsvojeni!R86="",HOsvojeni!S86=""),"",IF(HOsvojeni!S86="",HOsvojeni!R86,HOsvojeni!S86))</f>
        <v/>
      </c>
      <c r="G86" s="36" t="str">
        <f>IF(HOsvojeni!U86="","",HOsvojeni!U86)</f>
        <v/>
      </c>
    </row>
    <row r="87" spans="1:7" ht="12.75" customHeight="1" x14ac:dyDescent="0.2">
      <c r="A87" s="39" t="str">
        <f>HEM!A82</f>
        <v>80.</v>
      </c>
      <c r="B87" s="40" t="str">
        <f>HEM!B82</f>
        <v>19/12</v>
      </c>
      <c r="C87" s="56" t="str">
        <f>HEM!C82</f>
        <v>Radović Stefan</v>
      </c>
      <c r="D87" s="52"/>
      <c r="E87" s="35" t="str">
        <f>IF(AND(HOsvojeni!O87="",HOsvojeni!C87=""),"",SUM(HOsvojeni!O87,HOsvojeni!C87))</f>
        <v/>
      </c>
      <c r="F87" s="76" t="str">
        <f>IF(AND(HOsvojeni!R87="",HOsvojeni!S87=""),"",IF(HOsvojeni!S87="",HOsvojeni!R87,HOsvojeni!S87))</f>
        <v/>
      </c>
      <c r="G87" s="36" t="str">
        <f>IF(HOsvojeni!U87="","",HOsvojeni!U87)</f>
        <v/>
      </c>
    </row>
    <row r="88" spans="1:7" ht="12.75" customHeight="1" x14ac:dyDescent="0.2">
      <c r="A88" s="39" t="str">
        <f>HEM!A83</f>
        <v>81.</v>
      </c>
      <c r="B88" s="40" t="str">
        <f>HEM!B83</f>
        <v>24/12</v>
      </c>
      <c r="C88" s="56" t="str">
        <f>HEM!C83</f>
        <v>Janković Marija</v>
      </c>
      <c r="D88" s="52"/>
      <c r="E88" s="35">
        <f>IF(AND(HOsvojeni!O88="",HOsvojeni!C88=""),"",SUM(HOsvojeni!O88,HOsvojeni!C88))</f>
        <v>27</v>
      </c>
      <c r="F88" s="76" t="str">
        <f>IF(AND(HOsvojeni!R88="",HOsvojeni!S88=""),"",IF(HOsvojeni!S88="",HOsvojeni!R88,HOsvojeni!S88))</f>
        <v/>
      </c>
      <c r="G88" s="36" t="str">
        <f>IF(HOsvojeni!U88="","",HOsvojeni!U88)</f>
        <v>F</v>
      </c>
    </row>
    <row r="89" spans="1:7" ht="12.75" customHeight="1" x14ac:dyDescent="0.2">
      <c r="A89" s="39" t="str">
        <f>HEM!A84</f>
        <v>82.</v>
      </c>
      <c r="B89" s="40" t="str">
        <f>HEM!B84</f>
        <v>38/10</v>
      </c>
      <c r="C89" s="56" t="str">
        <f>HEM!C84</f>
        <v>Perazić Ajka</v>
      </c>
      <c r="D89" s="52"/>
      <c r="E89" s="35" t="str">
        <f>IF(AND(HOsvojeni!O89="",HOsvojeni!C89=""),"",SUM(HOsvojeni!O89,HOsvojeni!C89))</f>
        <v/>
      </c>
      <c r="F89" s="76" t="str">
        <f>IF(AND(HOsvojeni!R89="",HOsvojeni!S89=""),"",IF(HOsvojeni!S89="",HOsvojeni!R89,HOsvojeni!S89))</f>
        <v/>
      </c>
      <c r="G89" s="36" t="str">
        <f>IF(HOsvojeni!U89="","",HOsvojeni!U89)</f>
        <v/>
      </c>
    </row>
    <row r="90" spans="1:7" ht="12.75" customHeight="1" x14ac:dyDescent="0.2">
      <c r="A90" s="39" t="str">
        <f>HEM!A85</f>
        <v>83.</v>
      </c>
      <c r="B90" s="40" t="str">
        <f>HEM!B85</f>
        <v>7/09</v>
      </c>
      <c r="C90" s="56" t="str">
        <f>HEM!C85</f>
        <v>Ševčenko Nikola</v>
      </c>
      <c r="D90" s="52"/>
      <c r="E90" s="35" t="str">
        <f>IF(AND(HOsvojeni!O90="",HOsvojeni!C90=""),"",SUM(HOsvojeni!O90,HOsvojeni!C90))</f>
        <v/>
      </c>
      <c r="F90" s="76" t="str">
        <f>IF(AND(HOsvojeni!R90="",HOsvojeni!S90=""),"",IF(HOsvojeni!S90="",HOsvojeni!R90,HOsvojeni!S90))</f>
        <v/>
      </c>
      <c r="G90" s="36" t="str">
        <f>IF(HOsvojeni!U90="","",HOsvojeni!U90)</f>
        <v/>
      </c>
    </row>
    <row r="91" spans="1:7" ht="12.75" customHeight="1" x14ac:dyDescent="0.2">
      <c r="A91" s="39" t="str">
        <f>HEM!A86</f>
        <v>84.</v>
      </c>
      <c r="B91" s="40">
        <f>HEM!B86</f>
        <v>0</v>
      </c>
      <c r="C91" s="56">
        <f>HEM!C86</f>
        <v>0</v>
      </c>
      <c r="D91" s="52"/>
      <c r="E91" s="35" t="str">
        <f>IF(AND(HOsvojeni!O91="",HOsvojeni!C91=""),"",SUM(HOsvojeni!O91,HOsvojeni!C91))</f>
        <v/>
      </c>
      <c r="F91" s="76" t="str">
        <f>IF(AND(HOsvojeni!R91="",HOsvojeni!S91=""),"",IF(HOsvojeni!S91="",HOsvojeni!R91,HOsvojeni!S91))</f>
        <v/>
      </c>
      <c r="G91" s="36" t="str">
        <f>IF(HOsvojeni!U91="","",HOsvojeni!U91)</f>
        <v/>
      </c>
    </row>
    <row r="92" spans="1:7" ht="12.75" customHeight="1" x14ac:dyDescent="0.2">
      <c r="A92" s="39" t="str">
        <f>HEM!A87</f>
        <v>85.</v>
      </c>
      <c r="B92" s="40">
        <f>HEM!B87</f>
        <v>0</v>
      </c>
      <c r="C92" s="56">
        <f>HEM!C87</f>
        <v>0</v>
      </c>
      <c r="D92" s="52"/>
      <c r="E92" s="35" t="str">
        <f>IF(AND(HOsvojeni!O92="",HOsvojeni!C92=""),"",SUM(HOsvojeni!O92,HOsvojeni!C92))</f>
        <v/>
      </c>
      <c r="F92" s="76" t="str">
        <f>IF(AND(HOsvojeni!R92="",HOsvojeni!S92=""),"",IF(HOsvojeni!S92="",HOsvojeni!R92,HOsvojeni!S92))</f>
        <v/>
      </c>
      <c r="G92" s="36" t="str">
        <f>IF(HOsvojeni!U92="","",HOsvojeni!U92)</f>
        <v/>
      </c>
    </row>
    <row r="93" spans="1:7" ht="12.75" customHeight="1" x14ac:dyDescent="0.2">
      <c r="A93" s="39" t="str">
        <f>HEM!A88</f>
        <v>86.</v>
      </c>
      <c r="B93" s="40">
        <f>HEM!B88</f>
        <v>0</v>
      </c>
      <c r="C93" s="56">
        <f>HEM!C88</f>
        <v>0</v>
      </c>
      <c r="D93" s="52"/>
      <c r="E93" s="35" t="str">
        <f>IF(AND(HOsvojeni!O93="",HOsvojeni!C93=""),"",SUM(HOsvojeni!O93,HOsvojeni!C93))</f>
        <v/>
      </c>
      <c r="F93" s="76" t="str">
        <f>IF(AND(HOsvojeni!R93="",HOsvojeni!S93=""),"",IF(HOsvojeni!S93="",HOsvojeni!R93,HOsvojeni!S93))</f>
        <v/>
      </c>
      <c r="G93" s="36" t="str">
        <f>IF(HOsvojeni!U93="","",HOsvojeni!U93)</f>
        <v/>
      </c>
    </row>
    <row r="94" spans="1:7" ht="12.75" customHeight="1" x14ac:dyDescent="0.2">
      <c r="A94" s="39" t="str">
        <f>HEM!A89</f>
        <v>87.</v>
      </c>
      <c r="B94" s="40">
        <f>HEM!B89</f>
        <v>0</v>
      </c>
      <c r="C94" s="56">
        <f>HEM!C89</f>
        <v>0</v>
      </c>
      <c r="D94" s="52"/>
      <c r="E94" s="35" t="str">
        <f>IF(AND(HOsvojeni!O94="",HOsvojeni!C94=""),"",SUM(HOsvojeni!O94,HOsvojeni!C94))</f>
        <v/>
      </c>
      <c r="F94" s="76" t="str">
        <f>IF(AND(HOsvojeni!R94="",HOsvojeni!S94=""),"",IF(HOsvojeni!S94="",HOsvojeni!R94,HOsvojeni!S94))</f>
        <v/>
      </c>
      <c r="G94" s="36" t="str">
        <f>IF(HOsvojeni!U94="","",HOsvojeni!U94)</f>
        <v/>
      </c>
    </row>
  </sheetData>
  <sheetProtection selectLockedCells="1" selectUnlockedCells="1"/>
  <mergeCells count="12">
    <mergeCell ref="E3:G3"/>
    <mergeCell ref="A2:C2"/>
    <mergeCell ref="E2:G2"/>
    <mergeCell ref="A1:G1"/>
    <mergeCell ref="A6:A7"/>
    <mergeCell ref="E6:F6"/>
    <mergeCell ref="E4:G4"/>
    <mergeCell ref="A3:C3"/>
    <mergeCell ref="A4:D4"/>
    <mergeCell ref="B6:B7"/>
    <mergeCell ref="C6:D7"/>
    <mergeCell ref="G6:G7"/>
  </mergeCells>
  <phoneticPr fontId="25" type="noConversion"/>
  <pageMargins left="0.55118110236220474" right="0.55118110236220474" top="0.98425196850393704" bottom="1.1811023622047245" header="0.51181102362204722" footer="0.51181102362204722"/>
  <pageSetup paperSize="9" firstPageNumber="0" orientation="portrait" horizontalDpi="300" verticalDpi="300" r:id="rId1"/>
  <headerFooter alignWithMargins="0">
    <oddFooter>&amp;L
DATUM:___________________&amp;C
&amp;R
PRODEKAN ZA NASTAVU
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opLeftCell="A5" zoomScaleNormal="165" workbookViewId="0">
      <selection activeCell="V17" sqref="V17"/>
    </sheetView>
  </sheetViews>
  <sheetFormatPr defaultRowHeight="12.75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</cols>
  <sheetData>
    <row r="2" spans="1:19" ht="24.75" customHeight="1" x14ac:dyDescent="0.2">
      <c r="A2" s="160" t="s">
        <v>30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</row>
    <row r="3" spans="1:19" ht="22.5" customHeight="1" x14ac:dyDescent="0.2">
      <c r="A3" s="160" t="s">
        <v>124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</row>
    <row r="4" spans="1:19" ht="22.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16.5" customHeight="1" x14ac:dyDescent="0.2">
      <c r="A6" s="161" t="s">
        <v>125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</row>
    <row r="7" spans="1:19" ht="18.75" customHeight="1" x14ac:dyDescent="0.2">
      <c r="A7" s="161" t="s">
        <v>126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</row>
    <row r="8" spans="1:19" ht="18.75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10" spans="1:19" ht="24" customHeight="1" x14ac:dyDescent="0.35">
      <c r="A10" s="158" t="s">
        <v>31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</row>
    <row r="11" spans="1:19" ht="15" x14ac:dyDescent="0.2">
      <c r="A11" s="159" t="s">
        <v>32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</row>
    <row r="12" spans="1:19" ht="15" x14ac:dyDescent="0.2">
      <c r="A12" s="159" t="s">
        <v>123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</row>
    <row r="13" spans="1:19" ht="15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5" spans="1:19" ht="24.75" customHeight="1" x14ac:dyDescent="0.25">
      <c r="A15" s="162" t="s">
        <v>33</v>
      </c>
      <c r="B15" s="165" t="s">
        <v>34</v>
      </c>
      <c r="C15" s="166" t="s">
        <v>35</v>
      </c>
      <c r="D15" s="166" t="s">
        <v>36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7" t="s">
        <v>5</v>
      </c>
      <c r="Q15" s="167"/>
      <c r="R15" s="167"/>
      <c r="S15" s="167"/>
    </row>
    <row r="16" spans="1:19" ht="15.75" customHeight="1" x14ac:dyDescent="0.25">
      <c r="A16" s="162"/>
      <c r="B16" s="165"/>
      <c r="C16" s="166"/>
      <c r="D16" s="167" t="s">
        <v>37</v>
      </c>
      <c r="E16" s="167"/>
      <c r="F16" s="162" t="s">
        <v>38</v>
      </c>
      <c r="G16" s="162"/>
      <c r="H16" s="162" t="s">
        <v>39</v>
      </c>
      <c r="I16" s="162"/>
      <c r="J16" s="162" t="s">
        <v>40</v>
      </c>
      <c r="K16" s="162"/>
      <c r="L16" s="162" t="s">
        <v>41</v>
      </c>
      <c r="M16" s="162"/>
      <c r="N16" s="171" t="s">
        <v>42</v>
      </c>
      <c r="O16" s="171"/>
      <c r="P16" s="169" t="s">
        <v>43</v>
      </c>
      <c r="Q16" s="169"/>
      <c r="R16" s="170" t="s">
        <v>44</v>
      </c>
      <c r="S16" s="170"/>
    </row>
    <row r="17" spans="1:19" ht="23.25" customHeight="1" x14ac:dyDescent="0.25">
      <c r="A17" s="162"/>
      <c r="B17" s="165"/>
      <c r="C17" s="166"/>
      <c r="D17" s="21" t="s">
        <v>33</v>
      </c>
      <c r="E17" s="21" t="s">
        <v>45</v>
      </c>
      <c r="F17" s="21" t="s">
        <v>33</v>
      </c>
      <c r="G17" s="21" t="s">
        <v>45</v>
      </c>
      <c r="H17" s="21" t="s">
        <v>33</v>
      </c>
      <c r="I17" s="21" t="s">
        <v>45</v>
      </c>
      <c r="J17" s="21" t="s">
        <v>33</v>
      </c>
      <c r="K17" s="21" t="s">
        <v>45</v>
      </c>
      <c r="L17" s="21" t="s">
        <v>33</v>
      </c>
      <c r="M17" s="21" t="s">
        <v>45</v>
      </c>
      <c r="N17" s="21" t="s">
        <v>33</v>
      </c>
      <c r="O17" s="22" t="s">
        <v>45</v>
      </c>
      <c r="P17" s="21" t="s">
        <v>33</v>
      </c>
      <c r="Q17" s="22" t="s">
        <v>45</v>
      </c>
      <c r="R17" s="21" t="s">
        <v>33</v>
      </c>
      <c r="S17" s="21" t="s">
        <v>45</v>
      </c>
    </row>
    <row r="18" spans="1:19" ht="15.75" x14ac:dyDescent="0.25">
      <c r="A18" s="23">
        <v>1</v>
      </c>
      <c r="B18" s="24" t="s">
        <v>127</v>
      </c>
      <c r="C18" s="22">
        <f>COUNT(HZakljucne!F8:F94)</f>
        <v>1</v>
      </c>
      <c r="D18" s="21">
        <f>COUNTIF(HEM!O3:O89,"A")</f>
        <v>0</v>
      </c>
      <c r="E18" s="21">
        <f>(D18/C18)*100</f>
        <v>0</v>
      </c>
      <c r="F18" s="21">
        <f>COUNTIF(HEM!O3:O89,"B")</f>
        <v>0</v>
      </c>
      <c r="G18" s="21">
        <f>F18*100/$C18</f>
        <v>0</v>
      </c>
      <c r="H18" s="21">
        <f>COUNTIF(HEM!O3:O89,"C")</f>
        <v>0</v>
      </c>
      <c r="I18" s="21">
        <f>H18*100/$C18</f>
        <v>0</v>
      </c>
      <c r="J18" s="21">
        <f>COUNTIF(HEM!O3:O89,"D")</f>
        <v>0</v>
      </c>
      <c r="K18" s="21">
        <f>J18*100/$C18</f>
        <v>0</v>
      </c>
      <c r="L18" s="21">
        <f>COUNTIF(HEM!O3:O89,"E")</f>
        <v>0</v>
      </c>
      <c r="M18" s="21">
        <f>L18*100/$C18</f>
        <v>0</v>
      </c>
      <c r="N18" s="21">
        <f>C18-SUM(D18,F18,H18,J18,L18)</f>
        <v>1</v>
      </c>
      <c r="O18" s="21">
        <f>N18*100/$C18</f>
        <v>100</v>
      </c>
      <c r="P18" s="21">
        <f>D18+F18+H18+J18+L18</f>
        <v>0</v>
      </c>
      <c r="Q18" s="21">
        <f>P18*100/($P18+$R18)</f>
        <v>0</v>
      </c>
      <c r="R18" s="21">
        <f>C18-P18</f>
        <v>1</v>
      </c>
      <c r="S18" s="21">
        <f>R18*100/($P18+$R18)</f>
        <v>100</v>
      </c>
    </row>
    <row r="19" spans="1:19" ht="15.75" x14ac:dyDescent="0.25">
      <c r="A19" s="23"/>
      <c r="B19" s="24"/>
      <c r="C19" s="22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2"/>
      <c r="P19" s="21"/>
      <c r="Q19" s="22"/>
      <c r="R19" s="21"/>
      <c r="S19" s="21"/>
    </row>
    <row r="20" spans="1:19" ht="15.75" x14ac:dyDescent="0.25">
      <c r="A20" s="23"/>
      <c r="B20" s="24"/>
      <c r="C20" s="22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2"/>
      <c r="P20" s="21"/>
      <c r="Q20" s="22"/>
      <c r="R20" s="21"/>
      <c r="S20" s="21"/>
    </row>
    <row r="21" spans="1:19" ht="15.75" x14ac:dyDescent="0.25">
      <c r="A21" s="23"/>
      <c r="B21" s="24"/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2"/>
      <c r="P21" s="21"/>
      <c r="Q21" s="22"/>
      <c r="R21" s="21"/>
      <c r="S21" s="21"/>
    </row>
    <row r="22" spans="1:19" ht="15.75" x14ac:dyDescent="0.25">
      <c r="A22" s="23"/>
      <c r="B22" s="24"/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2"/>
      <c r="P22" s="21"/>
      <c r="Q22" s="22"/>
      <c r="R22" s="21"/>
      <c r="S22" s="21"/>
    </row>
    <row r="23" spans="1:19" ht="15.75" x14ac:dyDescent="0.25">
      <c r="A23" s="25"/>
      <c r="B23" s="26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5" spans="1:19" x14ac:dyDescent="0.2">
      <c r="A25" s="164" t="s">
        <v>128</v>
      </c>
      <c r="B25" s="163"/>
      <c r="D25" s="163" t="s">
        <v>46</v>
      </c>
      <c r="E25" s="163"/>
      <c r="F25" s="163"/>
      <c r="G25" s="163"/>
      <c r="H25" s="163"/>
      <c r="I25" s="163"/>
      <c r="N25" s="163" t="s">
        <v>47</v>
      </c>
      <c r="O25" s="163"/>
      <c r="P25" s="163"/>
      <c r="Q25" s="163"/>
    </row>
    <row r="27" spans="1:19" ht="15" x14ac:dyDescent="0.2">
      <c r="D27" s="168"/>
      <c r="E27" s="168"/>
      <c r="F27" s="168"/>
      <c r="G27" s="168"/>
      <c r="H27" s="168"/>
      <c r="I27" s="168"/>
      <c r="L27" s="159"/>
      <c r="M27" s="159"/>
      <c r="N27" s="159"/>
      <c r="O27" s="159"/>
      <c r="P27" s="159"/>
      <c r="Q27" s="159"/>
    </row>
  </sheetData>
  <sheetProtection selectLockedCells="1" selectUnlockedCells="1"/>
  <mergeCells count="25">
    <mergeCell ref="D27:I27"/>
    <mergeCell ref="L27:Q27"/>
    <mergeCell ref="P16:Q16"/>
    <mergeCell ref="R16:S16"/>
    <mergeCell ref="D16:E16"/>
    <mergeCell ref="F16:G16"/>
    <mergeCell ref="N16:O16"/>
    <mergeCell ref="A12:S12"/>
    <mergeCell ref="A15:A17"/>
    <mergeCell ref="D25:I25"/>
    <mergeCell ref="N25:Q25"/>
    <mergeCell ref="H16:I16"/>
    <mergeCell ref="J16:K16"/>
    <mergeCell ref="L16:M16"/>
    <mergeCell ref="A25:B25"/>
    <mergeCell ref="B15:B17"/>
    <mergeCell ref="C15:C17"/>
    <mergeCell ref="D15:O15"/>
    <mergeCell ref="P15:S15"/>
    <mergeCell ref="A10:S10"/>
    <mergeCell ref="A11:S11"/>
    <mergeCell ref="A2:S2"/>
    <mergeCell ref="A3:S3"/>
    <mergeCell ref="A6:S6"/>
    <mergeCell ref="A7:S7"/>
  </mergeCells>
  <phoneticPr fontId="2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zoomScale="110" zoomScaleNormal="110" workbookViewId="0">
      <pane ySplit="2" topLeftCell="A3" activePane="bottomLeft" state="frozen"/>
      <selection pane="bottomLeft" activeCell="F13" sqref="F13:O28"/>
    </sheetView>
  </sheetViews>
  <sheetFormatPr defaultRowHeight="12.75" x14ac:dyDescent="0.2"/>
  <cols>
    <col min="1" max="1" width="10.42578125" customWidth="1"/>
    <col min="3" max="3" width="21.5703125" customWidth="1"/>
    <col min="4" max="4" width="5.140625" customWidth="1"/>
    <col min="5" max="5" width="5.7109375" customWidth="1"/>
    <col min="6" max="6" width="5.85546875" customWidth="1"/>
    <col min="7" max="7" width="5" customWidth="1"/>
    <col min="8" max="8" width="6.5703125" customWidth="1"/>
    <col min="9" max="9" width="6" customWidth="1"/>
    <col min="10" max="10" width="4.5703125" customWidth="1"/>
    <col min="11" max="11" width="7.28515625" customWidth="1"/>
    <col min="12" max="12" width="7" customWidth="1"/>
    <col min="13" max="13" width="7.28515625" customWidth="1"/>
  </cols>
  <sheetData>
    <row r="1" spans="1:17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7" ht="12.75" customHeight="1" x14ac:dyDescent="0.2">
      <c r="A2" s="3" t="s">
        <v>0</v>
      </c>
      <c r="B2" s="4" t="s">
        <v>1</v>
      </c>
      <c r="C2" s="37" t="s">
        <v>2</v>
      </c>
      <c r="D2" s="28" t="s">
        <v>103</v>
      </c>
      <c r="E2" s="28" t="s">
        <v>104</v>
      </c>
      <c r="F2" s="28" t="s">
        <v>105</v>
      </c>
      <c r="G2" s="27" t="s">
        <v>48</v>
      </c>
      <c r="H2" s="28" t="s">
        <v>49</v>
      </c>
      <c r="I2" s="28" t="s">
        <v>3</v>
      </c>
      <c r="J2" s="28" t="s">
        <v>50</v>
      </c>
      <c r="K2" s="28" t="s">
        <v>51</v>
      </c>
      <c r="L2" s="28" t="s">
        <v>4</v>
      </c>
      <c r="M2" s="28" t="s">
        <v>52</v>
      </c>
      <c r="N2" s="5" t="s">
        <v>5</v>
      </c>
      <c r="O2" s="5" t="s">
        <v>6</v>
      </c>
      <c r="Q2" s="5" t="s">
        <v>169</v>
      </c>
    </row>
    <row r="3" spans="1:17" ht="14.25" customHeight="1" x14ac:dyDescent="0.25">
      <c r="A3" s="41" t="s">
        <v>54</v>
      </c>
      <c r="B3" s="55" t="s">
        <v>211</v>
      </c>
      <c r="C3" s="46" t="s">
        <v>372</v>
      </c>
      <c r="D3" s="6"/>
      <c r="E3" s="6"/>
      <c r="F3" s="30" t="str">
        <f t="shared" ref="F3:F16" si="0">IF(AND(D3="",E3=""),"",IF(E3="",D3,E3))</f>
        <v/>
      </c>
      <c r="G3" s="7"/>
      <c r="H3" s="57"/>
      <c r="I3" s="57" t="str">
        <f t="shared" ref="I3:I30" si="1">IF(AND(G3="",H3=""),"",SUM(G3,H3))</f>
        <v/>
      </c>
      <c r="J3" s="6"/>
      <c r="K3" s="57"/>
      <c r="L3" s="59" t="str">
        <f t="shared" ref="L3:L16" si="2">IF(AND(J3="",K3=""),"",SUM(J3,K3))</f>
        <v/>
      </c>
      <c r="M3" s="60" t="str">
        <f t="shared" ref="M3:M25" si="3">IF(AND(I3="",L3=""),"",IF(L3="",I3,L3))</f>
        <v/>
      </c>
      <c r="N3" s="58" t="str">
        <f>IF(AND(F3="",M3="",Q3),"",SUM(F3,M3,Q3))</f>
        <v/>
      </c>
      <c r="O3" s="38" t="str">
        <f t="shared" ref="O3:O27" si="4">IF(AND(F3="",M3=""),"",IF(N3&gt;89,"A",IF(N3&gt;79,"B",IF(N3&gt;69,"C",IF(N3&gt;59,"D",IF(N3&gt;49,"E","F"))))))</f>
        <v/>
      </c>
      <c r="Q3" s="8"/>
    </row>
    <row r="4" spans="1:17" ht="15.75" customHeight="1" x14ac:dyDescent="0.25">
      <c r="A4" s="41" t="s">
        <v>55</v>
      </c>
      <c r="B4" s="55" t="s">
        <v>212</v>
      </c>
      <c r="C4" s="46" t="s">
        <v>373</v>
      </c>
      <c r="D4" s="6"/>
      <c r="E4" s="6"/>
      <c r="F4" s="30" t="str">
        <f t="shared" si="0"/>
        <v/>
      </c>
      <c r="G4" s="7"/>
      <c r="H4" s="57"/>
      <c r="I4" s="57" t="str">
        <f t="shared" si="1"/>
        <v/>
      </c>
      <c r="J4" s="6"/>
      <c r="K4" s="57"/>
      <c r="L4" s="59" t="str">
        <f t="shared" si="2"/>
        <v/>
      </c>
      <c r="M4" s="60" t="str">
        <f t="shared" si="3"/>
        <v/>
      </c>
      <c r="N4" s="58" t="str">
        <f t="shared" ref="N4:N24" si="5">IF(AND(F4="",M4="",Q4),"",SUM(F4,M4,Q4))</f>
        <v/>
      </c>
      <c r="O4" s="38" t="str">
        <f t="shared" si="4"/>
        <v/>
      </c>
      <c r="Q4" s="8"/>
    </row>
    <row r="5" spans="1:17" ht="15.75" customHeight="1" x14ac:dyDescent="0.25">
      <c r="A5" s="41" t="s">
        <v>56</v>
      </c>
      <c r="B5" s="55" t="s">
        <v>213</v>
      </c>
      <c r="C5" s="46" t="s">
        <v>374</v>
      </c>
      <c r="D5" s="6"/>
      <c r="E5" s="6"/>
      <c r="F5" s="30" t="str">
        <f t="shared" si="0"/>
        <v/>
      </c>
      <c r="G5" s="7"/>
      <c r="H5" s="57"/>
      <c r="I5" s="57" t="str">
        <f t="shared" si="1"/>
        <v/>
      </c>
      <c r="J5" s="6"/>
      <c r="K5" s="57"/>
      <c r="L5" s="59" t="str">
        <f t="shared" si="2"/>
        <v/>
      </c>
      <c r="M5" s="60" t="str">
        <f t="shared" si="3"/>
        <v/>
      </c>
      <c r="N5" s="58" t="str">
        <f t="shared" si="5"/>
        <v/>
      </c>
      <c r="O5" s="38" t="str">
        <f t="shared" si="4"/>
        <v/>
      </c>
      <c r="Q5" s="8"/>
    </row>
    <row r="6" spans="1:17" ht="15.75" customHeight="1" x14ac:dyDescent="0.25">
      <c r="A6" s="41" t="s">
        <v>57</v>
      </c>
      <c r="B6" s="55" t="s">
        <v>214</v>
      </c>
      <c r="C6" s="46" t="s">
        <v>375</v>
      </c>
      <c r="D6" s="6"/>
      <c r="E6" s="6"/>
      <c r="F6" s="30" t="str">
        <f t="shared" si="0"/>
        <v/>
      </c>
      <c r="G6" s="7"/>
      <c r="H6" s="57"/>
      <c r="I6" s="57" t="str">
        <f t="shared" si="1"/>
        <v/>
      </c>
      <c r="J6" s="6"/>
      <c r="K6" s="57"/>
      <c r="L6" s="59" t="str">
        <f t="shared" si="2"/>
        <v/>
      </c>
      <c r="M6" s="60" t="str">
        <f t="shared" si="3"/>
        <v/>
      </c>
      <c r="N6" s="58" t="str">
        <f t="shared" si="5"/>
        <v/>
      </c>
      <c r="O6" s="38" t="str">
        <f t="shared" si="4"/>
        <v/>
      </c>
      <c r="Q6" s="8"/>
    </row>
    <row r="7" spans="1:17" ht="15.75" customHeight="1" x14ac:dyDescent="0.25">
      <c r="A7" s="41" t="s">
        <v>58</v>
      </c>
      <c r="B7" s="55" t="s">
        <v>215</v>
      </c>
      <c r="C7" s="46" t="s">
        <v>376</v>
      </c>
      <c r="D7" s="6"/>
      <c r="E7" s="6"/>
      <c r="F7" s="30" t="str">
        <f t="shared" si="0"/>
        <v/>
      </c>
      <c r="G7" s="7"/>
      <c r="H7" s="57"/>
      <c r="I7" s="57" t="str">
        <f t="shared" si="1"/>
        <v/>
      </c>
      <c r="J7" s="6"/>
      <c r="K7" s="57"/>
      <c r="L7" s="59" t="str">
        <f t="shared" si="2"/>
        <v/>
      </c>
      <c r="M7" s="60" t="str">
        <f t="shared" si="3"/>
        <v/>
      </c>
      <c r="N7" s="58" t="str">
        <f t="shared" si="5"/>
        <v/>
      </c>
      <c r="O7" s="38" t="str">
        <f t="shared" si="4"/>
        <v/>
      </c>
      <c r="Q7" s="8"/>
    </row>
    <row r="8" spans="1:17" ht="15.75" customHeight="1" x14ac:dyDescent="0.25">
      <c r="A8" s="41" t="s">
        <v>59</v>
      </c>
      <c r="B8" s="55" t="s">
        <v>216</v>
      </c>
      <c r="C8" s="46" t="s">
        <v>377</v>
      </c>
      <c r="D8" s="6"/>
      <c r="E8" s="6"/>
      <c r="F8" s="30" t="str">
        <f t="shared" si="0"/>
        <v/>
      </c>
      <c r="G8" s="7"/>
      <c r="H8" s="57"/>
      <c r="I8" s="57" t="str">
        <f t="shared" si="1"/>
        <v/>
      </c>
      <c r="J8" s="6"/>
      <c r="K8" s="57"/>
      <c r="L8" s="59" t="str">
        <f t="shared" si="2"/>
        <v/>
      </c>
      <c r="M8" s="60" t="str">
        <f t="shared" si="3"/>
        <v/>
      </c>
      <c r="N8" s="58" t="str">
        <f t="shared" si="5"/>
        <v/>
      </c>
      <c r="O8" s="38" t="str">
        <f t="shared" si="4"/>
        <v/>
      </c>
      <c r="Q8" s="8"/>
    </row>
    <row r="9" spans="1:17" ht="15.75" customHeight="1" x14ac:dyDescent="0.25">
      <c r="A9" s="41" t="s">
        <v>60</v>
      </c>
      <c r="B9" s="55" t="s">
        <v>217</v>
      </c>
      <c r="C9" s="46" t="s">
        <v>378</v>
      </c>
      <c r="D9" s="6"/>
      <c r="E9" s="6"/>
      <c r="F9" s="30" t="str">
        <f t="shared" si="0"/>
        <v/>
      </c>
      <c r="G9" s="7"/>
      <c r="H9" s="57"/>
      <c r="I9" s="57" t="str">
        <f t="shared" si="1"/>
        <v/>
      </c>
      <c r="J9" s="6"/>
      <c r="K9" s="57"/>
      <c r="L9" s="59" t="str">
        <f t="shared" si="2"/>
        <v/>
      </c>
      <c r="M9" s="60" t="str">
        <f t="shared" si="3"/>
        <v/>
      </c>
      <c r="N9" s="58" t="str">
        <f t="shared" si="5"/>
        <v/>
      </c>
      <c r="O9" s="38" t="str">
        <f t="shared" si="4"/>
        <v/>
      </c>
      <c r="Q9" s="8"/>
    </row>
    <row r="10" spans="1:17" ht="15.75" customHeight="1" x14ac:dyDescent="0.25">
      <c r="A10" s="41" t="s">
        <v>61</v>
      </c>
      <c r="B10" s="55" t="s">
        <v>218</v>
      </c>
      <c r="C10" s="46" t="s">
        <v>379</v>
      </c>
      <c r="D10" s="6"/>
      <c r="E10" s="6"/>
      <c r="F10" s="30" t="str">
        <f t="shared" si="0"/>
        <v/>
      </c>
      <c r="G10" s="7"/>
      <c r="H10" s="57"/>
      <c r="I10" s="57" t="str">
        <f t="shared" si="1"/>
        <v/>
      </c>
      <c r="J10" s="6"/>
      <c r="K10" s="57"/>
      <c r="L10" s="59" t="str">
        <f t="shared" si="2"/>
        <v/>
      </c>
      <c r="M10" s="60" t="str">
        <f t="shared" si="3"/>
        <v/>
      </c>
      <c r="N10" s="58" t="str">
        <f t="shared" si="5"/>
        <v/>
      </c>
      <c r="O10" s="38" t="str">
        <f t="shared" si="4"/>
        <v/>
      </c>
      <c r="Q10" s="8"/>
    </row>
    <row r="11" spans="1:17" ht="15.75" customHeight="1" x14ac:dyDescent="0.25">
      <c r="A11" s="41" t="s">
        <v>62</v>
      </c>
      <c r="B11" s="55" t="s">
        <v>219</v>
      </c>
      <c r="C11" s="46" t="s">
        <v>380</v>
      </c>
      <c r="D11" s="6"/>
      <c r="E11" s="6"/>
      <c r="F11" s="30" t="str">
        <f t="shared" si="0"/>
        <v/>
      </c>
      <c r="G11" s="7"/>
      <c r="H11" s="57"/>
      <c r="I11" s="57" t="str">
        <f t="shared" si="1"/>
        <v/>
      </c>
      <c r="J11" s="6"/>
      <c r="K11" s="57"/>
      <c r="L11" s="59" t="str">
        <f t="shared" si="2"/>
        <v/>
      </c>
      <c r="M11" s="60" t="str">
        <f t="shared" si="3"/>
        <v/>
      </c>
      <c r="N11" s="58" t="str">
        <f t="shared" si="5"/>
        <v/>
      </c>
      <c r="O11" s="38" t="str">
        <f t="shared" si="4"/>
        <v/>
      </c>
      <c r="Q11" s="8"/>
    </row>
    <row r="12" spans="1:17" ht="15.75" customHeight="1" x14ac:dyDescent="0.25">
      <c r="A12" s="41" t="s">
        <v>63</v>
      </c>
      <c r="B12" s="55" t="s">
        <v>220</v>
      </c>
      <c r="C12" s="46" t="s">
        <v>381</v>
      </c>
      <c r="D12" s="6"/>
      <c r="E12" s="6"/>
      <c r="F12" s="30" t="str">
        <f t="shared" si="0"/>
        <v/>
      </c>
      <c r="G12" s="7"/>
      <c r="H12" s="57"/>
      <c r="I12" s="57" t="str">
        <f t="shared" si="1"/>
        <v/>
      </c>
      <c r="J12" s="6"/>
      <c r="K12" s="57"/>
      <c r="L12" s="59" t="str">
        <f t="shared" si="2"/>
        <v/>
      </c>
      <c r="M12" s="60" t="str">
        <f t="shared" si="3"/>
        <v/>
      </c>
      <c r="N12" s="58" t="str">
        <f t="shared" si="5"/>
        <v/>
      </c>
      <c r="O12" s="38" t="str">
        <f t="shared" si="4"/>
        <v/>
      </c>
      <c r="Q12" s="8"/>
    </row>
    <row r="13" spans="1:17" ht="15.75" customHeight="1" x14ac:dyDescent="0.25">
      <c r="A13" s="41" t="s">
        <v>64</v>
      </c>
      <c r="B13" s="55" t="s">
        <v>221</v>
      </c>
      <c r="C13" s="46" t="s">
        <v>382</v>
      </c>
      <c r="D13" s="6">
        <v>17</v>
      </c>
      <c r="E13" s="6"/>
      <c r="F13" s="30">
        <f t="shared" si="0"/>
        <v>17</v>
      </c>
      <c r="G13" s="7"/>
      <c r="H13" s="57"/>
      <c r="I13" s="57" t="str">
        <f t="shared" si="1"/>
        <v/>
      </c>
      <c r="J13" s="6"/>
      <c r="K13" s="57"/>
      <c r="L13" s="59" t="str">
        <f t="shared" si="2"/>
        <v/>
      </c>
      <c r="M13" s="60" t="str">
        <f t="shared" si="3"/>
        <v/>
      </c>
      <c r="N13" s="58">
        <f t="shared" si="5"/>
        <v>17</v>
      </c>
      <c r="O13" s="38" t="str">
        <f t="shared" si="4"/>
        <v>F</v>
      </c>
      <c r="Q13" s="8"/>
    </row>
    <row r="14" spans="1:17" ht="15.75" customHeight="1" x14ac:dyDescent="0.25">
      <c r="A14" s="41" t="s">
        <v>65</v>
      </c>
      <c r="B14" s="55" t="s">
        <v>360</v>
      </c>
      <c r="C14" s="46" t="s">
        <v>383</v>
      </c>
      <c r="D14" s="6"/>
      <c r="E14" s="6"/>
      <c r="F14" s="30" t="str">
        <f t="shared" ref="F14:F28" si="6">IF(AND(D14="",E14=""),"",IF(E14="",D14,E14))</f>
        <v/>
      </c>
      <c r="G14" s="7"/>
      <c r="H14" s="57"/>
      <c r="I14" s="57" t="str">
        <f t="shared" ref="I14:I28" si="7">IF(AND(G14="",H14=""),"",SUM(G14,H14))</f>
        <v/>
      </c>
      <c r="J14" s="6"/>
      <c r="K14" s="57"/>
      <c r="L14" s="59" t="str">
        <f t="shared" ref="L14:L28" si="8">IF(AND(J14="",K14=""),"",SUM(J14,K14))</f>
        <v/>
      </c>
      <c r="M14" s="60" t="str">
        <f t="shared" ref="M14:M28" si="9">IF(AND(I14="",L14=""),"",IF(L14="",I14,L14))</f>
        <v/>
      </c>
      <c r="N14" s="58" t="str">
        <f t="shared" ref="N14:N28" si="10">IF(AND(F14="",M14="",Q14),"",SUM(F14,M14,Q14))</f>
        <v/>
      </c>
      <c r="O14" s="38" t="str">
        <f t="shared" ref="O14:O28" si="11">IF(AND(F14="",M14=""),"",IF(N14&gt;89,"A",IF(N14&gt;79,"B",IF(N14&gt;69,"C",IF(N14&gt;59,"D",IF(N14&gt;49,"E","F"))))))</f>
        <v/>
      </c>
      <c r="Q14" s="8"/>
    </row>
    <row r="15" spans="1:17" ht="15.75" customHeight="1" x14ac:dyDescent="0.25">
      <c r="A15" s="41" t="s">
        <v>66</v>
      </c>
      <c r="B15" s="55" t="s">
        <v>361</v>
      </c>
      <c r="C15" s="98" t="s">
        <v>384</v>
      </c>
      <c r="D15" s="84"/>
      <c r="E15" s="84"/>
      <c r="F15" s="30" t="str">
        <f t="shared" si="6"/>
        <v/>
      </c>
      <c r="G15" s="7"/>
      <c r="H15" s="57"/>
      <c r="I15" s="57" t="str">
        <f t="shared" si="7"/>
        <v/>
      </c>
      <c r="J15" s="6"/>
      <c r="K15" s="57"/>
      <c r="L15" s="59" t="str">
        <f t="shared" si="8"/>
        <v/>
      </c>
      <c r="M15" s="60" t="str">
        <f t="shared" si="9"/>
        <v/>
      </c>
      <c r="N15" s="58" t="str">
        <f t="shared" si="10"/>
        <v/>
      </c>
      <c r="O15" s="38" t="str">
        <f t="shared" si="11"/>
        <v/>
      </c>
      <c r="Q15" s="8"/>
    </row>
    <row r="16" spans="1:17" ht="15.75" x14ac:dyDescent="0.25">
      <c r="B16" s="203" t="s">
        <v>362</v>
      </c>
      <c r="C16" s="204" t="s">
        <v>385</v>
      </c>
      <c r="D16" s="42"/>
      <c r="E16" s="42"/>
      <c r="F16" s="30" t="str">
        <f t="shared" si="6"/>
        <v/>
      </c>
      <c r="G16" s="7"/>
      <c r="H16" s="57"/>
      <c r="I16" s="57" t="str">
        <f t="shared" si="7"/>
        <v/>
      </c>
      <c r="J16" s="6"/>
      <c r="K16" s="57"/>
      <c r="L16" s="59" t="str">
        <f t="shared" si="8"/>
        <v/>
      </c>
      <c r="M16" s="60" t="str">
        <f t="shared" si="9"/>
        <v/>
      </c>
      <c r="N16" s="58" t="str">
        <f t="shared" si="10"/>
        <v/>
      </c>
      <c r="O16" s="38" t="str">
        <f t="shared" si="11"/>
        <v/>
      </c>
      <c r="P16" s="42"/>
      <c r="Q16" s="42"/>
    </row>
    <row r="17" spans="2:17" ht="15.75" x14ac:dyDescent="0.25">
      <c r="B17" s="203" t="s">
        <v>363</v>
      </c>
      <c r="C17" s="204" t="s">
        <v>386</v>
      </c>
      <c r="D17" s="42"/>
      <c r="E17" s="42"/>
      <c r="F17" s="30" t="str">
        <f t="shared" si="6"/>
        <v/>
      </c>
      <c r="G17" s="7"/>
      <c r="H17" s="57"/>
      <c r="I17" s="57" t="str">
        <f t="shared" si="7"/>
        <v/>
      </c>
      <c r="J17" s="6"/>
      <c r="K17" s="57"/>
      <c r="L17" s="59" t="str">
        <f t="shared" si="8"/>
        <v/>
      </c>
      <c r="M17" s="60" t="str">
        <f t="shared" si="9"/>
        <v/>
      </c>
      <c r="N17" s="58" t="str">
        <f t="shared" si="10"/>
        <v/>
      </c>
      <c r="O17" s="38" t="str">
        <f t="shared" si="11"/>
        <v/>
      </c>
      <c r="P17" s="42"/>
      <c r="Q17" s="42"/>
    </row>
    <row r="18" spans="2:17" ht="15.75" x14ac:dyDescent="0.25">
      <c r="B18" s="203" t="s">
        <v>364</v>
      </c>
      <c r="C18" s="204" t="s">
        <v>387</v>
      </c>
      <c r="D18" s="42"/>
      <c r="E18" s="42"/>
      <c r="F18" s="30" t="str">
        <f t="shared" si="6"/>
        <v/>
      </c>
      <c r="G18" s="7"/>
      <c r="H18" s="57"/>
      <c r="I18" s="57" t="str">
        <f t="shared" si="7"/>
        <v/>
      </c>
      <c r="J18" s="6"/>
      <c r="K18" s="57"/>
      <c r="L18" s="59" t="str">
        <f t="shared" si="8"/>
        <v/>
      </c>
      <c r="M18" s="60" t="str">
        <f t="shared" si="9"/>
        <v/>
      </c>
      <c r="N18" s="58" t="str">
        <f t="shared" si="10"/>
        <v/>
      </c>
      <c r="O18" s="38" t="str">
        <f t="shared" si="11"/>
        <v/>
      </c>
      <c r="P18" s="42"/>
      <c r="Q18" s="42"/>
    </row>
    <row r="19" spans="2:17" ht="15.75" x14ac:dyDescent="0.25">
      <c r="B19" s="203" t="s">
        <v>365</v>
      </c>
      <c r="C19" s="204" t="s">
        <v>388</v>
      </c>
      <c r="D19" s="104"/>
      <c r="E19" s="104"/>
      <c r="F19" s="30" t="str">
        <f t="shared" si="6"/>
        <v/>
      </c>
      <c r="G19" s="7"/>
      <c r="H19" s="57"/>
      <c r="I19" s="57" t="str">
        <f t="shared" si="7"/>
        <v/>
      </c>
      <c r="J19" s="6"/>
      <c r="K19" s="57"/>
      <c r="L19" s="59" t="str">
        <f t="shared" si="8"/>
        <v/>
      </c>
      <c r="M19" s="60" t="str">
        <f t="shared" si="9"/>
        <v/>
      </c>
      <c r="N19" s="58" t="str">
        <f t="shared" si="10"/>
        <v/>
      </c>
      <c r="O19" s="38" t="str">
        <f t="shared" si="11"/>
        <v/>
      </c>
      <c r="P19" s="42"/>
      <c r="Q19" s="42"/>
    </row>
    <row r="20" spans="2:17" ht="15.75" x14ac:dyDescent="0.25">
      <c r="B20" s="203" t="s">
        <v>366</v>
      </c>
      <c r="C20" s="204" t="s">
        <v>389</v>
      </c>
      <c r="D20" s="42"/>
      <c r="E20" s="42"/>
      <c r="F20" s="30" t="str">
        <f t="shared" si="6"/>
        <v/>
      </c>
      <c r="G20" s="7"/>
      <c r="H20" s="57"/>
      <c r="I20" s="57" t="str">
        <f t="shared" si="7"/>
        <v/>
      </c>
      <c r="J20" s="6"/>
      <c r="K20" s="57"/>
      <c r="L20" s="59" t="str">
        <f t="shared" si="8"/>
        <v/>
      </c>
      <c r="M20" s="60" t="str">
        <f t="shared" si="9"/>
        <v/>
      </c>
      <c r="N20" s="58" t="str">
        <f t="shared" si="10"/>
        <v/>
      </c>
      <c r="O20" s="38" t="str">
        <f t="shared" si="11"/>
        <v/>
      </c>
      <c r="P20" s="42"/>
      <c r="Q20" s="42"/>
    </row>
    <row r="21" spans="2:17" ht="15.75" x14ac:dyDescent="0.25">
      <c r="B21" s="203" t="s">
        <v>367</v>
      </c>
      <c r="C21" s="204" t="s">
        <v>390</v>
      </c>
      <c r="D21" s="42"/>
      <c r="E21" s="42"/>
      <c r="F21" s="30" t="str">
        <f t="shared" si="6"/>
        <v/>
      </c>
      <c r="G21" s="7"/>
      <c r="H21" s="57"/>
      <c r="I21" s="57" t="str">
        <f t="shared" si="7"/>
        <v/>
      </c>
      <c r="J21" s="6"/>
      <c r="K21" s="57"/>
      <c r="L21" s="59" t="str">
        <f t="shared" si="8"/>
        <v/>
      </c>
      <c r="M21" s="60" t="str">
        <f t="shared" si="9"/>
        <v/>
      </c>
      <c r="N21" s="58" t="str">
        <f t="shared" si="10"/>
        <v/>
      </c>
      <c r="O21" s="38" t="str">
        <f t="shared" si="11"/>
        <v/>
      </c>
      <c r="P21" s="42"/>
      <c r="Q21" s="42"/>
    </row>
    <row r="22" spans="2:17" ht="15.75" x14ac:dyDescent="0.25">
      <c r="B22" s="203" t="s">
        <v>368</v>
      </c>
      <c r="C22" s="42" t="s">
        <v>391</v>
      </c>
      <c r="D22" s="42">
        <v>4</v>
      </c>
      <c r="E22" s="42"/>
      <c r="F22" s="30">
        <f t="shared" si="6"/>
        <v>4</v>
      </c>
      <c r="G22" s="7"/>
      <c r="H22" s="57"/>
      <c r="I22" s="57" t="str">
        <f t="shared" si="7"/>
        <v/>
      </c>
      <c r="J22" s="6"/>
      <c r="K22" s="57"/>
      <c r="L22" s="59" t="str">
        <f t="shared" si="8"/>
        <v/>
      </c>
      <c r="M22" s="60" t="str">
        <f t="shared" si="9"/>
        <v/>
      </c>
      <c r="N22" s="58">
        <f t="shared" si="10"/>
        <v>4</v>
      </c>
      <c r="O22" s="38" t="str">
        <f t="shared" si="11"/>
        <v>F</v>
      </c>
      <c r="P22" s="42"/>
      <c r="Q22" s="42"/>
    </row>
    <row r="23" spans="2:17" ht="15.75" x14ac:dyDescent="0.25">
      <c r="B23" s="203" t="s">
        <v>369</v>
      </c>
      <c r="C23" s="42" t="s">
        <v>392</v>
      </c>
      <c r="D23" s="42"/>
      <c r="E23" s="42"/>
      <c r="F23" s="30" t="str">
        <f t="shared" si="6"/>
        <v/>
      </c>
      <c r="G23" s="7"/>
      <c r="H23" s="57"/>
      <c r="I23" s="57" t="str">
        <f t="shared" si="7"/>
        <v/>
      </c>
      <c r="J23" s="6"/>
      <c r="K23" s="57"/>
      <c r="L23" s="59" t="str">
        <f t="shared" si="8"/>
        <v/>
      </c>
      <c r="M23" s="60" t="str">
        <f t="shared" si="9"/>
        <v/>
      </c>
      <c r="N23" s="58" t="str">
        <f t="shared" si="10"/>
        <v/>
      </c>
      <c r="O23" s="38" t="str">
        <f t="shared" si="11"/>
        <v/>
      </c>
      <c r="P23" s="42"/>
      <c r="Q23" s="42"/>
    </row>
    <row r="24" spans="2:17" ht="15.75" x14ac:dyDescent="0.25">
      <c r="B24" s="203" t="s">
        <v>370</v>
      </c>
      <c r="C24" s="42" t="s">
        <v>393</v>
      </c>
      <c r="D24" s="42"/>
      <c r="E24" s="42"/>
      <c r="F24" s="30" t="str">
        <f t="shared" si="6"/>
        <v/>
      </c>
      <c r="G24" s="7"/>
      <c r="H24" s="57"/>
      <c r="I24" s="57" t="str">
        <f t="shared" si="7"/>
        <v/>
      </c>
      <c r="J24" s="6"/>
      <c r="K24" s="57"/>
      <c r="L24" s="59" t="str">
        <f t="shared" si="8"/>
        <v/>
      </c>
      <c r="M24" s="60" t="str">
        <f t="shared" si="9"/>
        <v/>
      </c>
      <c r="N24" s="58" t="str">
        <f t="shared" si="10"/>
        <v/>
      </c>
      <c r="O24" s="38" t="str">
        <f t="shared" si="11"/>
        <v/>
      </c>
      <c r="P24" s="42"/>
      <c r="Q24" s="42"/>
    </row>
    <row r="25" spans="2:17" ht="15.75" x14ac:dyDescent="0.25">
      <c r="B25" s="203" t="s">
        <v>371</v>
      </c>
      <c r="C25" s="42" t="s">
        <v>394</v>
      </c>
      <c r="D25" s="42"/>
      <c r="E25" s="42"/>
      <c r="F25" s="30" t="str">
        <f t="shared" si="6"/>
        <v/>
      </c>
      <c r="G25" s="7"/>
      <c r="H25" s="57"/>
      <c r="I25" s="57" t="str">
        <f t="shared" si="7"/>
        <v/>
      </c>
      <c r="J25" s="6"/>
      <c r="K25" s="57"/>
      <c r="L25" s="59" t="str">
        <f t="shared" si="8"/>
        <v/>
      </c>
      <c r="M25" s="60" t="str">
        <f t="shared" si="9"/>
        <v/>
      </c>
      <c r="N25" s="58" t="str">
        <f t="shared" si="10"/>
        <v/>
      </c>
      <c r="O25" s="38" t="str">
        <f t="shared" si="11"/>
        <v/>
      </c>
      <c r="P25" s="42"/>
      <c r="Q25" s="42"/>
    </row>
    <row r="26" spans="2:17" ht="15.75" x14ac:dyDescent="0.25">
      <c r="B26" s="203" t="s">
        <v>395</v>
      </c>
      <c r="C26" s="42" t="s">
        <v>396</v>
      </c>
      <c r="D26" s="42">
        <v>11</v>
      </c>
      <c r="E26" s="42"/>
      <c r="F26" s="30">
        <f t="shared" si="6"/>
        <v>11</v>
      </c>
      <c r="G26" s="7"/>
      <c r="H26" s="57"/>
      <c r="I26" s="57" t="str">
        <f t="shared" si="7"/>
        <v/>
      </c>
      <c r="J26" s="6"/>
      <c r="K26" s="57"/>
      <c r="L26" s="59" t="str">
        <f t="shared" si="8"/>
        <v/>
      </c>
      <c r="M26" s="60" t="str">
        <f t="shared" si="9"/>
        <v/>
      </c>
      <c r="N26" s="58">
        <f t="shared" si="10"/>
        <v>11</v>
      </c>
      <c r="O26" s="38" t="str">
        <f t="shared" si="11"/>
        <v>F</v>
      </c>
      <c r="P26" s="42"/>
      <c r="Q26" s="42"/>
    </row>
    <row r="27" spans="2:17" ht="15.75" x14ac:dyDescent="0.25">
      <c r="B27" s="197" t="s">
        <v>397</v>
      </c>
      <c r="C27" s="42" t="s">
        <v>398</v>
      </c>
      <c r="D27" s="42">
        <v>18.5</v>
      </c>
      <c r="E27" s="42"/>
      <c r="F27" s="30">
        <f t="shared" si="6"/>
        <v>18.5</v>
      </c>
      <c r="G27" s="7"/>
      <c r="H27" s="57"/>
      <c r="I27" s="57" t="str">
        <f t="shared" si="7"/>
        <v/>
      </c>
      <c r="J27" s="6"/>
      <c r="K27" s="57"/>
      <c r="L27" s="59" t="str">
        <f t="shared" si="8"/>
        <v/>
      </c>
      <c r="M27" s="60" t="str">
        <f t="shared" si="9"/>
        <v/>
      </c>
      <c r="N27" s="58">
        <f t="shared" si="10"/>
        <v>18.5</v>
      </c>
      <c r="O27" s="38" t="str">
        <f t="shared" si="11"/>
        <v>F</v>
      </c>
      <c r="P27" s="42"/>
      <c r="Q27" s="42"/>
    </row>
    <row r="28" spans="2:17" ht="15.75" x14ac:dyDescent="0.25">
      <c r="B28" s="197"/>
      <c r="C28" s="42"/>
      <c r="D28" s="42"/>
      <c r="E28" s="42"/>
      <c r="F28" s="30" t="str">
        <f t="shared" si="6"/>
        <v/>
      </c>
      <c r="G28" s="7"/>
      <c r="H28" s="57"/>
      <c r="I28" s="57" t="str">
        <f t="shared" si="7"/>
        <v/>
      </c>
      <c r="J28" s="6"/>
      <c r="K28" s="57"/>
      <c r="L28" s="59" t="str">
        <f t="shared" si="8"/>
        <v/>
      </c>
      <c r="M28" s="60" t="str">
        <f t="shared" si="9"/>
        <v/>
      </c>
      <c r="N28" s="58" t="str">
        <f t="shared" si="10"/>
        <v/>
      </c>
      <c r="O28" s="38" t="str">
        <f t="shared" si="11"/>
        <v/>
      </c>
      <c r="P28" s="42"/>
      <c r="Q28" s="42"/>
    </row>
    <row r="29" spans="2:17" ht="15.75" x14ac:dyDescent="0.25">
      <c r="I29" s="102" t="str">
        <f t="shared" si="1"/>
        <v/>
      </c>
    </row>
    <row r="30" spans="2:17" ht="15.75" x14ac:dyDescent="0.25">
      <c r="I30" s="57" t="str">
        <f t="shared" si="1"/>
        <v/>
      </c>
    </row>
    <row r="56" ht="15" customHeight="1" x14ac:dyDescent="0.2"/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zoomScaleNormal="165" workbookViewId="0">
      <pane ySplit="7" topLeftCell="A11" activePane="bottomLeft" state="frozen"/>
      <selection pane="bottomLeft" activeCell="N14" sqref="N14"/>
    </sheetView>
  </sheetViews>
  <sheetFormatPr defaultRowHeight="12.75" x14ac:dyDescent="0.2"/>
  <cols>
    <col min="1" max="1" width="8.5703125" customWidth="1"/>
    <col min="2" max="2" width="28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8.28515625" customWidth="1"/>
    <col min="21" max="21" width="5.85546875" customWidth="1"/>
  </cols>
  <sheetData>
    <row r="1" spans="1:21" ht="40.5" customHeight="1" x14ac:dyDescent="0.2">
      <c r="A1" s="124" t="s">
        <v>192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6"/>
      <c r="T1" s="126"/>
      <c r="U1" s="127"/>
    </row>
    <row r="2" spans="1:21" ht="19.5" customHeight="1" x14ac:dyDescent="0.2">
      <c r="A2" s="121" t="s">
        <v>156</v>
      </c>
      <c r="B2" s="172"/>
      <c r="C2" s="121" t="s">
        <v>164</v>
      </c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3"/>
      <c r="O2" s="173" t="s">
        <v>165</v>
      </c>
      <c r="P2" s="173"/>
      <c r="Q2" s="173"/>
      <c r="R2" s="173"/>
      <c r="S2" s="173"/>
      <c r="T2" s="173"/>
      <c r="U2" s="173"/>
    </row>
    <row r="3" spans="1:21" ht="24.75" customHeight="1" x14ac:dyDescent="0.25">
      <c r="A3" s="116" t="s">
        <v>175</v>
      </c>
      <c r="B3" s="117"/>
      <c r="C3" s="117"/>
      <c r="D3" s="118" t="s">
        <v>176</v>
      </c>
      <c r="E3" s="118"/>
      <c r="F3" s="118"/>
      <c r="G3" s="118"/>
      <c r="H3" s="130" t="s">
        <v>133</v>
      </c>
      <c r="I3" s="131"/>
      <c r="J3" s="131"/>
      <c r="K3" s="131"/>
      <c r="L3" s="131"/>
      <c r="M3" s="131"/>
      <c r="N3" s="131"/>
      <c r="O3" s="131"/>
      <c r="P3" s="131"/>
      <c r="Q3" s="132" t="s">
        <v>177</v>
      </c>
      <c r="R3" s="133"/>
      <c r="S3" s="133"/>
      <c r="T3" s="133"/>
      <c r="U3" s="133"/>
    </row>
    <row r="4" spans="1:21" ht="6.75" customHeight="1" x14ac:dyDescent="0.2">
      <c r="D4" s="8"/>
      <c r="E4" s="8"/>
      <c r="F4" s="8"/>
      <c r="G4" s="8"/>
      <c r="H4" s="8"/>
    </row>
    <row r="5" spans="1:21" ht="21" customHeight="1" thickBot="1" x14ac:dyDescent="0.25">
      <c r="A5" s="111" t="s">
        <v>7</v>
      </c>
      <c r="B5" s="113" t="s">
        <v>8</v>
      </c>
      <c r="C5" s="114" t="s">
        <v>9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5" t="s">
        <v>10</v>
      </c>
      <c r="U5" s="109" t="s">
        <v>11</v>
      </c>
    </row>
    <row r="6" spans="1:21" ht="21" customHeight="1" thickTop="1" thickBot="1" x14ac:dyDescent="0.25">
      <c r="A6" s="111"/>
      <c r="B6" s="113"/>
      <c r="C6" s="9"/>
      <c r="D6" s="110" t="s">
        <v>12</v>
      </c>
      <c r="E6" s="110"/>
      <c r="F6" s="110"/>
      <c r="G6" s="110"/>
      <c r="H6" s="110"/>
      <c r="I6" s="110" t="s">
        <v>13</v>
      </c>
      <c r="J6" s="110"/>
      <c r="K6" s="110"/>
      <c r="L6" s="110" t="s">
        <v>14</v>
      </c>
      <c r="M6" s="110"/>
      <c r="N6" s="110"/>
      <c r="O6" s="110" t="s">
        <v>15</v>
      </c>
      <c r="P6" s="110"/>
      <c r="Q6" s="110"/>
      <c r="R6" s="110" t="s">
        <v>16</v>
      </c>
      <c r="S6" s="110"/>
      <c r="T6" s="115"/>
      <c r="U6" s="109"/>
    </row>
    <row r="7" spans="1:21" ht="21" customHeight="1" thickTop="1" x14ac:dyDescent="0.2">
      <c r="A7" s="205"/>
      <c r="B7" s="206"/>
      <c r="C7" s="207" t="s">
        <v>17</v>
      </c>
      <c r="D7" s="208" t="s">
        <v>18</v>
      </c>
      <c r="E7" s="208" t="s">
        <v>19</v>
      </c>
      <c r="F7" s="208" t="s">
        <v>20</v>
      </c>
      <c r="G7" s="208" t="s">
        <v>21</v>
      </c>
      <c r="H7" s="208" t="s">
        <v>22</v>
      </c>
      <c r="I7" s="208" t="s">
        <v>18</v>
      </c>
      <c r="J7" s="208" t="s">
        <v>19</v>
      </c>
      <c r="K7" s="208" t="s">
        <v>20</v>
      </c>
      <c r="L7" s="208" t="s">
        <v>18</v>
      </c>
      <c r="M7" s="208" t="s">
        <v>19</v>
      </c>
      <c r="N7" s="208" t="s">
        <v>20</v>
      </c>
      <c r="O7" s="208" t="s">
        <v>18</v>
      </c>
      <c r="P7" s="208" t="s">
        <v>19</v>
      </c>
      <c r="Q7" s="208" t="s">
        <v>20</v>
      </c>
      <c r="R7" s="208" t="s">
        <v>23</v>
      </c>
      <c r="S7" s="208" t="s">
        <v>24</v>
      </c>
      <c r="T7" s="209"/>
      <c r="U7" s="210"/>
    </row>
    <row r="8" spans="1:21" ht="14.25" x14ac:dyDescent="0.2">
      <c r="A8" s="211" t="str">
        <f>MM!B3</f>
        <v>2/19</v>
      </c>
      <c r="B8" s="211" t="str">
        <f>MM!C3</f>
        <v>Milošević Ana</v>
      </c>
      <c r="C8" s="212" t="str">
        <f>IF(MM!Q3="","",MM!Q3)</f>
        <v/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212" t="str">
        <f>IF(MM!F3="","",MM!F3)</f>
        <v/>
      </c>
      <c r="P8" s="42"/>
      <c r="Q8" s="42"/>
      <c r="R8" s="213" t="str">
        <f>IF(MM!I3="","",MM!I3)</f>
        <v/>
      </c>
      <c r="S8" s="213" t="str">
        <f>IF(MM!L3="","",MM!L3)</f>
        <v/>
      </c>
      <c r="T8" s="213" t="str">
        <f>IF(MM!N3="","",MM!N3)</f>
        <v/>
      </c>
      <c r="U8" s="211">
        <f>MM!V3</f>
        <v>0</v>
      </c>
    </row>
    <row r="9" spans="1:21" ht="14.25" x14ac:dyDescent="0.2">
      <c r="A9" s="211" t="str">
        <f>MM!B4</f>
        <v>3/19</v>
      </c>
      <c r="B9" s="211" t="str">
        <f>MM!C4</f>
        <v xml:space="preserve">Saičić Vuk </v>
      </c>
      <c r="C9" s="212" t="str">
        <f>IF(MM!Q4="","",MM!Q4)</f>
        <v/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212" t="str">
        <f>IF(MM!F4="","",MM!F4)</f>
        <v/>
      </c>
      <c r="P9" s="42"/>
      <c r="Q9" s="42"/>
      <c r="R9" s="213" t="str">
        <f>IF(MM!I4="","",MM!I4)</f>
        <v/>
      </c>
      <c r="S9" s="213" t="str">
        <f>IF(MM!L4="","",MM!L4)</f>
        <v/>
      </c>
      <c r="T9" s="213" t="str">
        <f>IF(MM!N4="","",MM!N4)</f>
        <v/>
      </c>
      <c r="U9" s="211">
        <f>MM!V4</f>
        <v>0</v>
      </c>
    </row>
    <row r="10" spans="1:21" ht="14.25" x14ac:dyDescent="0.2">
      <c r="A10" s="211" t="str">
        <f>MM!B5</f>
        <v>4/19</v>
      </c>
      <c r="B10" s="211" t="str">
        <f>MM!C5</f>
        <v>Jovićević Nina</v>
      </c>
      <c r="C10" s="212" t="str">
        <f>IF(MM!Q5="","",MM!Q5)</f>
        <v/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212" t="str">
        <f>IF(MM!F5="","",MM!F5)</f>
        <v/>
      </c>
      <c r="P10" s="42"/>
      <c r="Q10" s="42"/>
      <c r="R10" s="213" t="str">
        <f>IF(MM!I5="","",MM!I5)</f>
        <v/>
      </c>
      <c r="S10" s="213" t="str">
        <f>IF(MM!L5="","",MM!L5)</f>
        <v/>
      </c>
      <c r="T10" s="213" t="str">
        <f>IF(MM!N5="","",MM!N5)</f>
        <v/>
      </c>
      <c r="U10" s="211">
        <f>MM!V5</f>
        <v>0</v>
      </c>
    </row>
    <row r="11" spans="1:21" ht="14.25" x14ac:dyDescent="0.2">
      <c r="A11" s="211" t="str">
        <f>MM!B6</f>
        <v>5/19</v>
      </c>
      <c r="B11" s="211" t="str">
        <f>MM!C6</f>
        <v>Ivanović Anđela</v>
      </c>
      <c r="C11" s="212" t="str">
        <f>IF(MM!Q6="","",MM!Q6)</f>
        <v/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212" t="str">
        <f>IF(MM!F6="","",MM!F6)</f>
        <v/>
      </c>
      <c r="P11" s="42"/>
      <c r="Q11" s="42"/>
      <c r="R11" s="213" t="str">
        <f>IF(MM!I6="","",MM!I6)</f>
        <v/>
      </c>
      <c r="S11" s="213" t="str">
        <f>IF(MM!L6="","",MM!L6)</f>
        <v/>
      </c>
      <c r="T11" s="213" t="str">
        <f>IF(MM!N6="","",MM!N6)</f>
        <v/>
      </c>
      <c r="U11" s="211">
        <f>MM!V6</f>
        <v>0</v>
      </c>
    </row>
    <row r="12" spans="1:21" ht="14.25" x14ac:dyDescent="0.2">
      <c r="A12" s="211" t="str">
        <f>MM!B7</f>
        <v>6/19</v>
      </c>
      <c r="B12" s="211" t="str">
        <f>MM!C7</f>
        <v xml:space="preserve">Nedić Boško </v>
      </c>
      <c r="C12" s="212" t="str">
        <f>IF(MM!Q7="","",MM!Q7)</f>
        <v/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212" t="str">
        <f>IF(MM!F7="","",MM!F7)</f>
        <v/>
      </c>
      <c r="P12" s="42"/>
      <c r="Q12" s="42"/>
      <c r="R12" s="213" t="str">
        <f>IF(MM!I7="","",MM!I7)</f>
        <v/>
      </c>
      <c r="S12" s="213" t="str">
        <f>IF(MM!L7="","",MM!L7)</f>
        <v/>
      </c>
      <c r="T12" s="213" t="str">
        <f>IF(MM!N7="","",MM!N7)</f>
        <v/>
      </c>
      <c r="U12" s="211">
        <f>MM!V7</f>
        <v>0</v>
      </c>
    </row>
    <row r="13" spans="1:21" ht="14.25" x14ac:dyDescent="0.2">
      <c r="A13" s="211" t="str">
        <f>MM!B8</f>
        <v>7/19</v>
      </c>
      <c r="B13" s="211" t="str">
        <f>MM!C8</f>
        <v>Krivokapić Andrea</v>
      </c>
      <c r="C13" s="212" t="str">
        <f>IF(MM!Q8="","",MM!Q8)</f>
        <v/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212" t="str">
        <f>IF(MM!F8="","",MM!F8)</f>
        <v/>
      </c>
      <c r="P13" s="42"/>
      <c r="Q13" s="42"/>
      <c r="R13" s="213" t="str">
        <f>IF(MM!I8="","",MM!I8)</f>
        <v/>
      </c>
      <c r="S13" s="213" t="str">
        <f>IF(MM!L8="","",MM!L8)</f>
        <v/>
      </c>
      <c r="T13" s="213" t="str">
        <f>IF(MM!N8="","",MM!N8)</f>
        <v/>
      </c>
      <c r="U13" s="211">
        <f>MM!V8</f>
        <v>0</v>
      </c>
    </row>
    <row r="14" spans="1:21" ht="14.25" x14ac:dyDescent="0.2">
      <c r="A14" s="211" t="str">
        <f>MM!B9</f>
        <v>8/19</v>
      </c>
      <c r="B14" s="211" t="str">
        <f>MM!C9</f>
        <v>Kurdadze Leone</v>
      </c>
      <c r="C14" s="212" t="str">
        <f>IF(MM!Q9="","",MM!Q9)</f>
        <v/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212" t="str">
        <f>IF(MM!F9="","",MM!F9)</f>
        <v/>
      </c>
      <c r="P14" s="42"/>
      <c r="Q14" s="42"/>
      <c r="R14" s="213" t="str">
        <f>IF(MM!I9="","",MM!I9)</f>
        <v/>
      </c>
      <c r="S14" s="213" t="str">
        <f>IF(MM!L9="","",MM!L9)</f>
        <v/>
      </c>
      <c r="T14" s="213" t="str">
        <f>IF(MM!N9="","",MM!N9)</f>
        <v/>
      </c>
      <c r="U14" s="211">
        <f>MM!V9</f>
        <v>0</v>
      </c>
    </row>
    <row r="15" spans="1:21" ht="14.25" x14ac:dyDescent="0.2">
      <c r="A15" s="211" t="str">
        <f>MM!B10</f>
        <v>9/19</v>
      </c>
      <c r="B15" s="211" t="str">
        <f>MM!C10</f>
        <v>Marković Nataša</v>
      </c>
      <c r="C15" s="212" t="str">
        <f>IF(MM!Q10="","",MM!Q10)</f>
        <v/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212" t="str">
        <f>IF(MM!F10="","",MM!F10)</f>
        <v/>
      </c>
      <c r="P15" s="42"/>
      <c r="Q15" s="42"/>
      <c r="R15" s="213" t="str">
        <f>IF(MM!I10="","",MM!I10)</f>
        <v/>
      </c>
      <c r="S15" s="213" t="str">
        <f>IF(MM!L10="","",MM!L10)</f>
        <v/>
      </c>
      <c r="T15" s="213" t="str">
        <f>IF(MM!N10="","",MM!N10)</f>
        <v/>
      </c>
      <c r="U15" s="211">
        <f>MM!V10</f>
        <v>0</v>
      </c>
    </row>
    <row r="16" spans="1:21" ht="14.25" x14ac:dyDescent="0.2">
      <c r="A16" s="211" t="str">
        <f>MM!B11</f>
        <v>10/19</v>
      </c>
      <c r="B16" s="211" t="str">
        <f>MM!C11</f>
        <v>Bojanić Jelena</v>
      </c>
      <c r="C16" s="212" t="str">
        <f>IF(MM!Q11="","",MM!Q11)</f>
        <v/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212" t="str">
        <f>IF(MM!F11="","",MM!F11)</f>
        <v/>
      </c>
      <c r="P16" s="42"/>
      <c r="Q16" s="42"/>
      <c r="R16" s="213" t="str">
        <f>IF(MM!I11="","",MM!I11)</f>
        <v/>
      </c>
      <c r="S16" s="213" t="str">
        <f>IF(MM!L11="","",MM!L11)</f>
        <v/>
      </c>
      <c r="T16" s="213" t="str">
        <f>IF(MM!N11="","",MM!N11)</f>
        <v/>
      </c>
      <c r="U16" s="211">
        <f>MM!V11</f>
        <v>0</v>
      </c>
    </row>
    <row r="17" spans="1:21" ht="14.25" x14ac:dyDescent="0.2">
      <c r="A17" s="211" t="str">
        <f>MM!B12</f>
        <v>11/19</v>
      </c>
      <c r="B17" s="211" t="str">
        <f>MM!C12</f>
        <v>Đuranović Jovana</v>
      </c>
      <c r="C17" s="212" t="str">
        <f>IF(MM!Q12="","",MM!Q12)</f>
        <v/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212" t="str">
        <f>IF(MM!F12="","",MM!F12)</f>
        <v/>
      </c>
      <c r="P17" s="42"/>
      <c r="Q17" s="42"/>
      <c r="R17" s="213" t="str">
        <f>IF(MM!I12="","",MM!I12)</f>
        <v/>
      </c>
      <c r="S17" s="213" t="str">
        <f>IF(MM!L12="","",MM!L12)</f>
        <v/>
      </c>
      <c r="T17" s="213" t="str">
        <f>IF(MM!N12="","",MM!N12)</f>
        <v/>
      </c>
      <c r="U17" s="211">
        <f>MM!V12</f>
        <v>0</v>
      </c>
    </row>
    <row r="18" spans="1:21" ht="14.25" x14ac:dyDescent="0.2">
      <c r="A18" s="211" t="str">
        <f>MM!B13</f>
        <v>12/19</v>
      </c>
      <c r="B18" s="211" t="str">
        <f>MM!C13</f>
        <v>Pudar Vladana</v>
      </c>
      <c r="C18" s="212" t="str">
        <f>IF(MM!Q13="","",MM!Q13)</f>
        <v/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212">
        <f>IF(MM!F13="","",MM!F13)</f>
        <v>17</v>
      </c>
      <c r="P18" s="42"/>
      <c r="Q18" s="42"/>
      <c r="R18" s="213" t="str">
        <f>IF(MM!I13="","",MM!I13)</f>
        <v/>
      </c>
      <c r="S18" s="213" t="str">
        <f>IF(MM!L13="","",MM!L13)</f>
        <v/>
      </c>
      <c r="T18" s="213">
        <f>IF(MM!N13="","",MM!N13)</f>
        <v>17</v>
      </c>
      <c r="U18" s="211">
        <f>MM!V13</f>
        <v>0</v>
      </c>
    </row>
    <row r="19" spans="1:21" ht="14.25" x14ac:dyDescent="0.2">
      <c r="A19" s="211" t="str">
        <f>MM!B14</f>
        <v>13/19</v>
      </c>
      <c r="B19" s="211" t="str">
        <f>MM!C14</f>
        <v>Bakić Mirela</v>
      </c>
      <c r="C19" s="212" t="str">
        <f>IF(MM!Q14="","",MM!Q14)</f>
        <v/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212" t="str">
        <f>IF(MM!F14="","",MM!F14)</f>
        <v/>
      </c>
      <c r="P19" s="42"/>
      <c r="Q19" s="42"/>
      <c r="R19" s="213" t="str">
        <f>IF(MM!I14="","",MM!I14)</f>
        <v/>
      </c>
      <c r="S19" s="213" t="str">
        <f>IF(MM!L14="","",MM!L14)</f>
        <v/>
      </c>
      <c r="T19" s="213" t="str">
        <f>IF(MM!N14="","",MM!N14)</f>
        <v/>
      </c>
      <c r="U19" s="211">
        <f>MM!V14</f>
        <v>0</v>
      </c>
    </row>
    <row r="20" spans="1:21" ht="14.25" x14ac:dyDescent="0.2">
      <c r="A20" s="211" t="str">
        <f>MM!B15</f>
        <v>14/19</v>
      </c>
      <c r="B20" s="211" t="str">
        <f>MM!C15</f>
        <v>Joksimović Nikita</v>
      </c>
      <c r="C20" s="212" t="str">
        <f>IF(MM!Q15="","",MM!Q15)</f>
        <v/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212" t="str">
        <f>IF(MM!F15="","",MM!F15)</f>
        <v/>
      </c>
      <c r="P20" s="42"/>
      <c r="Q20" s="42"/>
      <c r="R20" s="213" t="str">
        <f>IF(MM!I15="","",MM!I15)</f>
        <v/>
      </c>
      <c r="S20" s="213" t="str">
        <f>IF(MM!L15="","",MM!L15)</f>
        <v/>
      </c>
      <c r="T20" s="213" t="str">
        <f>IF(MM!N15="","",MM!N15)</f>
        <v/>
      </c>
      <c r="U20" s="211">
        <f>MM!V15</f>
        <v>0</v>
      </c>
    </row>
    <row r="21" spans="1:21" ht="14.25" x14ac:dyDescent="0.2">
      <c r="A21" s="211" t="str">
        <f>MM!B16</f>
        <v>15/19</v>
      </c>
      <c r="B21" s="211" t="str">
        <f>MM!C16</f>
        <v>Jelušić Sanja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212" t="str">
        <f>IF(MM!F16="","",MM!F16)</f>
        <v/>
      </c>
      <c r="P21" s="42"/>
      <c r="Q21" s="42"/>
      <c r="R21" s="213" t="str">
        <f>IF(MM!I16="","",MM!I16)</f>
        <v/>
      </c>
      <c r="S21" s="213" t="str">
        <f>IF(MM!L16="","",MM!L16)</f>
        <v/>
      </c>
      <c r="T21" s="213" t="str">
        <f>IF(MM!N16="","",MM!N16)</f>
        <v/>
      </c>
      <c r="U21" s="211">
        <f>MM!V16</f>
        <v>0</v>
      </c>
    </row>
    <row r="22" spans="1:21" ht="14.25" x14ac:dyDescent="0.2">
      <c r="A22" s="211" t="str">
        <f>MM!B17</f>
        <v>16/19</v>
      </c>
      <c r="B22" s="211" t="str">
        <f>MM!C17</f>
        <v>Defrančeski Oton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12" t="str">
        <f>IF(MM!F17="","",MM!F17)</f>
        <v/>
      </c>
      <c r="P22" s="42"/>
      <c r="Q22" s="42"/>
      <c r="R22" s="213" t="str">
        <f>IF(MM!I17="","",MM!I17)</f>
        <v/>
      </c>
      <c r="S22" s="213" t="str">
        <f>IF(MM!L17="","",MM!L17)</f>
        <v/>
      </c>
      <c r="T22" s="213" t="str">
        <f>IF(MM!N17="","",MM!N17)</f>
        <v/>
      </c>
      <c r="U22" s="211">
        <f>MM!V17</f>
        <v>0</v>
      </c>
    </row>
    <row r="23" spans="1:21" ht="14.25" x14ac:dyDescent="0.2">
      <c r="A23" s="211" t="str">
        <f>MM!B18</f>
        <v>17/19</v>
      </c>
      <c r="B23" s="211" t="str">
        <f>MM!C18</f>
        <v>Vukčević Andrija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12" t="str">
        <f>IF(MM!F18="","",MM!F18)</f>
        <v/>
      </c>
      <c r="P23" s="42"/>
      <c r="Q23" s="42"/>
      <c r="R23" s="213" t="str">
        <f>IF(MM!I18="","",MM!I18)</f>
        <v/>
      </c>
      <c r="S23" s="213" t="str">
        <f>IF(MM!L18="","",MM!L18)</f>
        <v/>
      </c>
      <c r="T23" s="213" t="str">
        <f>IF(MM!N18="","",MM!N18)</f>
        <v/>
      </c>
      <c r="U23" s="211">
        <f>MM!V18</f>
        <v>0</v>
      </c>
    </row>
    <row r="24" spans="1:21" ht="14.25" x14ac:dyDescent="0.2">
      <c r="A24" s="211" t="str">
        <f>MM!B19</f>
        <v>18/19</v>
      </c>
      <c r="B24" s="211" t="str">
        <f>MM!C19</f>
        <v>Mikhailov Iliarion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12" t="str">
        <f>IF(MM!F19="","",MM!F19)</f>
        <v/>
      </c>
      <c r="P24" s="42"/>
      <c r="Q24" s="42"/>
      <c r="R24" s="213" t="str">
        <f>IF(MM!I19="","",MM!I19)</f>
        <v/>
      </c>
      <c r="S24" s="213" t="str">
        <f>IF(MM!L19="","",MM!L19)</f>
        <v/>
      </c>
      <c r="T24" s="213" t="str">
        <f>IF(MM!N19="","",MM!N19)</f>
        <v/>
      </c>
      <c r="U24" s="211">
        <f>MM!V19</f>
        <v>0</v>
      </c>
    </row>
    <row r="25" spans="1:21" ht="14.25" x14ac:dyDescent="0.2">
      <c r="A25" s="211" t="str">
        <f>MM!B20</f>
        <v>19/19</v>
      </c>
      <c r="B25" s="211" t="str">
        <f>MM!C20</f>
        <v>Franeta Dragana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12" t="str">
        <f>IF(MM!F20="","",MM!F20)</f>
        <v/>
      </c>
      <c r="P25" s="42"/>
      <c r="Q25" s="42"/>
      <c r="R25" s="213" t="str">
        <f>IF(MM!I20="","",MM!I20)</f>
        <v/>
      </c>
      <c r="S25" s="213" t="str">
        <f>IF(MM!L20="","",MM!L20)</f>
        <v/>
      </c>
      <c r="T25" s="213" t="str">
        <f>IF(MM!N20="","",MM!N20)</f>
        <v/>
      </c>
      <c r="U25" s="211">
        <f>MM!V20</f>
        <v>0</v>
      </c>
    </row>
    <row r="26" spans="1:21" ht="14.25" x14ac:dyDescent="0.2">
      <c r="A26" s="211" t="str">
        <f>MM!B21</f>
        <v>20/19</v>
      </c>
      <c r="B26" s="211" t="str">
        <f>MM!C21</f>
        <v>Stanojević Darko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12" t="str">
        <f>IF(MM!F21="","",MM!F21)</f>
        <v/>
      </c>
      <c r="P26" s="42"/>
      <c r="Q26" s="42"/>
      <c r="R26" s="213" t="str">
        <f>IF(MM!I21="","",MM!I21)</f>
        <v/>
      </c>
      <c r="S26" s="213" t="str">
        <f>IF(MM!L21="","",MM!L21)</f>
        <v/>
      </c>
      <c r="T26" s="213" t="str">
        <f>IF(MM!N21="","",MM!N21)</f>
        <v/>
      </c>
      <c r="U26" s="211">
        <f>MM!V21</f>
        <v>0</v>
      </c>
    </row>
    <row r="27" spans="1:21" ht="14.25" x14ac:dyDescent="0.2">
      <c r="A27" s="211" t="str">
        <f>MM!B22</f>
        <v>21/19</v>
      </c>
      <c r="B27" s="211" t="str">
        <f>MM!C22</f>
        <v>Bulajić Miloš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12">
        <f>IF(MM!F22="","",MM!F22)</f>
        <v>4</v>
      </c>
      <c r="P27" s="42"/>
      <c r="Q27" s="42"/>
      <c r="R27" s="213" t="str">
        <f>IF(MM!I22="","",MM!I22)</f>
        <v/>
      </c>
      <c r="S27" s="213" t="str">
        <f>IF(MM!L22="","",MM!L22)</f>
        <v/>
      </c>
      <c r="T27" s="213">
        <f>IF(MM!N22="","",MM!N22)</f>
        <v>4</v>
      </c>
      <c r="U27" s="211">
        <f>MM!V22</f>
        <v>0</v>
      </c>
    </row>
    <row r="28" spans="1:21" ht="14.25" x14ac:dyDescent="0.2">
      <c r="A28" s="211" t="str">
        <f>MM!B23</f>
        <v>22/19</v>
      </c>
      <c r="B28" s="211" t="str">
        <f>MM!C23</f>
        <v>Kraljević Sara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12" t="str">
        <f>IF(MM!F23="","",MM!F23)</f>
        <v/>
      </c>
      <c r="P28" s="42"/>
      <c r="Q28" s="42"/>
      <c r="R28" s="213" t="str">
        <f>IF(MM!I23="","",MM!I23)</f>
        <v/>
      </c>
      <c r="S28" s="213" t="str">
        <f>IF(MM!L23="","",MM!L23)</f>
        <v/>
      </c>
      <c r="T28" s="213" t="str">
        <f>IF(MM!N23="","",MM!N23)</f>
        <v/>
      </c>
      <c r="U28" s="211">
        <f>MM!V23</f>
        <v>0</v>
      </c>
    </row>
    <row r="29" spans="1:21" ht="14.25" x14ac:dyDescent="0.2">
      <c r="A29" s="211" t="str">
        <f>MM!B24</f>
        <v>23/19</v>
      </c>
      <c r="B29" s="211" t="str">
        <f>MM!C24</f>
        <v>Bulatović Nikola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12" t="str">
        <f>IF(MM!F24="","",MM!F24)</f>
        <v/>
      </c>
      <c r="P29" s="42"/>
      <c r="Q29" s="42"/>
      <c r="R29" s="213" t="str">
        <f>IF(MM!I24="","",MM!I24)</f>
        <v/>
      </c>
      <c r="S29" s="213" t="str">
        <f>IF(MM!L24="","",MM!L24)</f>
        <v/>
      </c>
      <c r="T29" s="213" t="str">
        <f>IF(MM!N24="","",MM!N24)</f>
        <v/>
      </c>
      <c r="U29" s="211">
        <f>MM!V24</f>
        <v>0</v>
      </c>
    </row>
    <row r="30" spans="1:21" ht="14.25" x14ac:dyDescent="0.2">
      <c r="A30" s="211" t="str">
        <f>MM!B25</f>
        <v>24/19</v>
      </c>
      <c r="B30" s="211" t="str">
        <f>MM!C25</f>
        <v>Quartulli Giovanni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212" t="str">
        <f>IF(MM!F25="","",MM!F25)</f>
        <v/>
      </c>
      <c r="P30" s="42"/>
      <c r="Q30" s="42"/>
      <c r="R30" s="213" t="str">
        <f>IF(MM!I25="","",MM!I25)</f>
        <v/>
      </c>
      <c r="S30" s="213" t="str">
        <f>IF(MM!L25="","",MM!L25)</f>
        <v/>
      </c>
      <c r="T30" s="213" t="str">
        <f>IF(MM!N25="","",MM!N25)</f>
        <v/>
      </c>
      <c r="U30" s="211">
        <f>MM!V25</f>
        <v>0</v>
      </c>
    </row>
    <row r="31" spans="1:21" ht="14.25" x14ac:dyDescent="0.2">
      <c r="A31" s="211" t="str">
        <f>MM!B26</f>
        <v>33/15</v>
      </c>
      <c r="B31" s="211" t="str">
        <f>MM!C26</f>
        <v>Vujović Milica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212">
        <f>IF(MM!F26="","",MM!F26)</f>
        <v>11</v>
      </c>
      <c r="P31" s="42"/>
      <c r="Q31" s="42"/>
      <c r="R31" s="213" t="str">
        <f>IF(MM!I26="","",MM!I26)</f>
        <v/>
      </c>
      <c r="S31" s="213" t="str">
        <f>IF(MM!L26="","",MM!L26)</f>
        <v/>
      </c>
      <c r="T31" s="213">
        <f>IF(MM!N26="","",MM!N26)</f>
        <v>11</v>
      </c>
      <c r="U31" s="211">
        <f>MM!V26</f>
        <v>0</v>
      </c>
    </row>
    <row r="32" spans="1:21" ht="14.25" x14ac:dyDescent="0.2">
      <c r="A32" s="211" t="str">
        <f>MM!B27</f>
        <v>8/11</v>
      </c>
      <c r="B32" s="211" t="str">
        <f>MM!C27</f>
        <v>Radosavović Časlav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212">
        <f>IF(MM!F27="","",MM!F27)</f>
        <v>18.5</v>
      </c>
      <c r="P32" s="42"/>
      <c r="Q32" s="42"/>
      <c r="R32" s="213" t="str">
        <f>IF(MM!I27="","",MM!I27)</f>
        <v/>
      </c>
      <c r="S32" s="213" t="str">
        <f>IF(MM!L27="","",MM!L27)</f>
        <v/>
      </c>
      <c r="T32" s="213">
        <f>IF(MM!N27="","",MM!N27)</f>
        <v>18.5</v>
      </c>
      <c r="U32" s="211">
        <f>MM!V27</f>
        <v>0</v>
      </c>
    </row>
    <row r="33" spans="1:21" x14ac:dyDescent="0.2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 x14ac:dyDescent="0.2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spans="1:21" x14ac:dyDescent="0.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</row>
    <row r="36" spans="1:21" x14ac:dyDescent="0.2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</row>
    <row r="37" spans="1:21" x14ac:dyDescent="0.2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</row>
    <row r="38" spans="1:21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</row>
    <row r="39" spans="1:21" x14ac:dyDescent="0.2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</row>
    <row r="40" spans="1:21" x14ac:dyDescent="0.2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</row>
  </sheetData>
  <sheetProtection selectLockedCells="1" selectUnlockedCells="1"/>
  <mergeCells count="18">
    <mergeCell ref="A1:U1"/>
    <mergeCell ref="A2:B2"/>
    <mergeCell ref="C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</mergeCells>
  <pageMargins left="0.35433070866141736" right="0.27559055118110237" top="0.78740157480314965" bottom="1.1811023622047245" header="0.51181102362204722" footer="0.51181102362204722"/>
  <pageSetup paperSize="9" firstPageNumber="0" orientation="landscape" horizontalDpi="300" verticalDpi="300" r:id="rId1"/>
  <headerFooter alignWithMargins="0">
    <oddFooter>&amp;R
POTPIS NASTAVNIKA
__________________________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65" workbookViewId="0">
      <pane ySplit="7" topLeftCell="A8" activePane="bottomLeft" state="frozen"/>
      <selection pane="bottomLeft" activeCell="A4" sqref="A4:C4"/>
    </sheetView>
  </sheetViews>
  <sheetFormatPr defaultRowHeight="12.75" customHeight="1" x14ac:dyDescent="0.2"/>
  <cols>
    <col min="1" max="1" width="7.28515625" style="14" customWidth="1"/>
    <col min="2" max="2" width="10" style="14" customWidth="1"/>
    <col min="3" max="3" width="25.42578125" style="14" customWidth="1"/>
    <col min="4" max="4" width="14.85546875" style="14" customWidth="1"/>
    <col min="5" max="5" width="14.140625" style="14" customWidth="1"/>
    <col min="6" max="6" width="14.28515625" style="14" customWidth="1"/>
    <col min="7" max="16384" width="9.140625" style="14"/>
  </cols>
  <sheetData>
    <row r="1" spans="1:6" s="15" customFormat="1" ht="28.5" customHeight="1" x14ac:dyDescent="0.2">
      <c r="A1" s="143" t="s">
        <v>193</v>
      </c>
      <c r="B1" s="144"/>
      <c r="C1" s="144"/>
      <c r="D1" s="144"/>
      <c r="E1" s="144"/>
      <c r="F1" s="120"/>
    </row>
    <row r="2" spans="1:6" ht="32.25" customHeight="1" x14ac:dyDescent="0.25">
      <c r="A2" s="137" t="s">
        <v>156</v>
      </c>
      <c r="B2" s="175"/>
      <c r="C2" s="176"/>
      <c r="D2" s="140" t="s">
        <v>159</v>
      </c>
      <c r="E2" s="141"/>
      <c r="F2" s="142"/>
    </row>
    <row r="3" spans="1:6" ht="27" customHeight="1" x14ac:dyDescent="0.25">
      <c r="A3" s="150" t="s">
        <v>130</v>
      </c>
      <c r="B3" s="151"/>
      <c r="C3" s="151"/>
      <c r="D3" s="177" t="s">
        <v>131</v>
      </c>
      <c r="E3" s="178"/>
      <c r="F3" s="179"/>
    </row>
    <row r="4" spans="1:6" ht="17.25" customHeight="1" x14ac:dyDescent="0.25">
      <c r="A4" s="152" t="s">
        <v>194</v>
      </c>
      <c r="B4" s="153"/>
      <c r="C4" s="153"/>
      <c r="D4" s="149" t="s">
        <v>154</v>
      </c>
      <c r="E4" s="149"/>
      <c r="F4" s="149"/>
    </row>
    <row r="5" spans="1:6" ht="7.5" customHeight="1" x14ac:dyDescent="0.2">
      <c r="A5" s="70"/>
      <c r="B5" s="71"/>
      <c r="C5" s="71"/>
      <c r="D5" s="72"/>
      <c r="E5" s="73"/>
      <c r="F5" s="74"/>
    </row>
    <row r="6" spans="1:6" s="16" customFormat="1" ht="25.5" customHeight="1" thickBot="1" x14ac:dyDescent="0.25">
      <c r="A6" s="145" t="s">
        <v>53</v>
      </c>
      <c r="B6" s="154" t="s">
        <v>7</v>
      </c>
      <c r="C6" s="156" t="s">
        <v>25</v>
      </c>
      <c r="D6" s="147" t="s">
        <v>26</v>
      </c>
      <c r="E6" s="148"/>
      <c r="F6" s="156" t="s">
        <v>27</v>
      </c>
    </row>
    <row r="7" spans="1:6" s="16" customFormat="1" ht="42" customHeight="1" thickTop="1" thickBot="1" x14ac:dyDescent="0.25">
      <c r="A7" s="146"/>
      <c r="B7" s="155"/>
      <c r="C7" s="174"/>
      <c r="D7" s="43" t="s">
        <v>28</v>
      </c>
      <c r="E7" s="17" t="s">
        <v>29</v>
      </c>
      <c r="F7" s="156"/>
    </row>
    <row r="8" spans="1:6" ht="15" customHeight="1" thickTop="1" x14ac:dyDescent="0.2">
      <c r="A8" s="39" t="str">
        <f>MM!A3</f>
        <v>1.</v>
      </c>
      <c r="B8" s="40" t="str">
        <f>MM!B3</f>
        <v>2/19</v>
      </c>
      <c r="C8" s="54" t="str">
        <f>MM!C3</f>
        <v>Milošević Ana</v>
      </c>
      <c r="D8" s="35" t="str">
        <f>IF(AND(MMOsvojeni!O8="",MMOsvojeni!C8=""),"",SUM(MMOsvojeni!O8,MMOsvojeni!C8))</f>
        <v/>
      </c>
      <c r="E8" s="35" t="str">
        <f>IF(AND(MMOsvojeni!R8="",MMOsvojeni!S8=""),"",IF(MMOsvojeni!S8="",MMOsvojeni!R8,MMOsvojeni!S8))</f>
        <v/>
      </c>
      <c r="F8" s="36">
        <f>IF(MMOsvojeni!U8="","",MMOsvojeni!U8)</f>
        <v>0</v>
      </c>
    </row>
    <row r="9" spans="1:6" ht="15" customHeight="1" x14ac:dyDescent="0.2">
      <c r="A9" s="39" t="str">
        <f>MM!A4</f>
        <v>2.</v>
      </c>
      <c r="B9" s="40" t="str">
        <f>MM!B4</f>
        <v>3/19</v>
      </c>
      <c r="C9" s="54" t="str">
        <f>MM!C4</f>
        <v xml:space="preserve">Saičić Vuk </v>
      </c>
      <c r="D9" s="35" t="str">
        <f>IF(AND(MMOsvojeni!O9="",MMOsvojeni!C9=""),"",SUM(MMOsvojeni!O9,MMOsvojeni!C9))</f>
        <v/>
      </c>
      <c r="E9" s="76" t="str">
        <f>IF(AND(MMOsvojeni!R9="",MMOsvojeni!S9=""),"",IF(MMOsvojeni!S9="",MMOsvojeni!R9,MMOsvojeni!S9))</f>
        <v/>
      </c>
      <c r="F9" s="36">
        <f>IF(MMOsvojeni!U9="","",MMOsvojeni!U9)</f>
        <v>0</v>
      </c>
    </row>
    <row r="10" spans="1:6" ht="15" customHeight="1" x14ac:dyDescent="0.2">
      <c r="A10" s="39" t="str">
        <f>MM!A5</f>
        <v>3.</v>
      </c>
      <c r="B10" s="40" t="str">
        <f>MM!B5</f>
        <v>4/19</v>
      </c>
      <c r="C10" s="54" t="str">
        <f>MM!C5</f>
        <v>Jovićević Nina</v>
      </c>
      <c r="D10" s="35" t="str">
        <f>IF(AND(MMOsvojeni!O10="",MMOsvojeni!C10=""),"",SUM(MMOsvojeni!O10,MMOsvojeni!C10))</f>
        <v/>
      </c>
      <c r="E10" s="76" t="str">
        <f>IF(AND(MMOsvojeni!R10="",MMOsvojeni!S10=""),"",IF(MMOsvojeni!S10="",MMOsvojeni!R10,MMOsvojeni!S10))</f>
        <v/>
      </c>
      <c r="F10" s="36">
        <f>IF(MMOsvojeni!U10="","",MMOsvojeni!U10)</f>
        <v>0</v>
      </c>
    </row>
    <row r="11" spans="1:6" ht="15" customHeight="1" x14ac:dyDescent="0.2">
      <c r="A11" s="39" t="str">
        <f>MM!A6</f>
        <v>4.</v>
      </c>
      <c r="B11" s="40" t="str">
        <f>MM!B6</f>
        <v>5/19</v>
      </c>
      <c r="C11" s="54" t="str">
        <f>MM!C6</f>
        <v>Ivanović Anđela</v>
      </c>
      <c r="D11" s="35" t="str">
        <f>IF(AND(MMOsvojeni!O11="",MMOsvojeni!C11=""),"",SUM(MMOsvojeni!O11,MMOsvojeni!C11))</f>
        <v/>
      </c>
      <c r="E11" s="76" t="str">
        <f>IF(AND(MMOsvojeni!R11="",MMOsvojeni!S11=""),"",IF(MMOsvojeni!S11="",MMOsvojeni!R11,MMOsvojeni!S11))</f>
        <v/>
      </c>
      <c r="F11" s="36">
        <f>IF(MMOsvojeni!U11="","",MMOsvojeni!U11)</f>
        <v>0</v>
      </c>
    </row>
    <row r="12" spans="1:6" ht="15" customHeight="1" x14ac:dyDescent="0.2">
      <c r="A12" s="39" t="str">
        <f>MM!A7</f>
        <v>5.</v>
      </c>
      <c r="B12" s="40" t="str">
        <f>MM!B7</f>
        <v>6/19</v>
      </c>
      <c r="C12" s="54" t="str">
        <f>MM!C7</f>
        <v xml:space="preserve">Nedić Boško </v>
      </c>
      <c r="D12" s="35" t="str">
        <f>IF(AND(MMOsvojeni!O12="",MMOsvojeni!C12=""),"",SUM(MMOsvojeni!O12,MMOsvojeni!C12))</f>
        <v/>
      </c>
      <c r="E12" s="76" t="str">
        <f>IF(AND(MMOsvojeni!R12="",MMOsvojeni!S12=""),"",IF(MMOsvojeni!S12="",MMOsvojeni!R12,MMOsvojeni!S12))</f>
        <v/>
      </c>
      <c r="F12" s="36">
        <f>IF(MMOsvojeni!U12="","",MMOsvojeni!U12)</f>
        <v>0</v>
      </c>
    </row>
    <row r="13" spans="1:6" ht="15" customHeight="1" x14ac:dyDescent="0.2">
      <c r="A13" s="39" t="str">
        <f>MM!A8</f>
        <v>6.</v>
      </c>
      <c r="B13" s="40" t="str">
        <f>MM!B8</f>
        <v>7/19</v>
      </c>
      <c r="C13" s="54" t="str">
        <f>MM!C8</f>
        <v>Krivokapić Andrea</v>
      </c>
      <c r="D13" s="35" t="str">
        <f>IF(AND(MMOsvojeni!O13="",MMOsvojeni!C13=""),"",SUM(MMOsvojeni!O13,MMOsvojeni!C13))</f>
        <v/>
      </c>
      <c r="E13" s="76" t="str">
        <f>IF(AND(MMOsvojeni!R13="",MMOsvojeni!S13=""),"",IF(MMOsvojeni!S13="",MMOsvojeni!R13,MMOsvojeni!S13))</f>
        <v/>
      </c>
      <c r="F13" s="36">
        <f>IF(MMOsvojeni!U13="","",MMOsvojeni!U13)</f>
        <v>0</v>
      </c>
    </row>
    <row r="14" spans="1:6" ht="15" customHeight="1" x14ac:dyDescent="0.2">
      <c r="A14" s="39" t="str">
        <f>MM!A9</f>
        <v>7.</v>
      </c>
      <c r="B14" s="40" t="str">
        <f>MM!B9</f>
        <v>8/19</v>
      </c>
      <c r="C14" s="54" t="str">
        <f>MM!C9</f>
        <v>Kurdadze Leone</v>
      </c>
      <c r="D14" s="35" t="str">
        <f>IF(AND(MMOsvojeni!O14="",MMOsvojeni!C14=""),"",SUM(MMOsvojeni!O14,MMOsvojeni!C14))</f>
        <v/>
      </c>
      <c r="E14" s="76" t="str">
        <f>IF(AND(MMOsvojeni!R14="",MMOsvojeni!S14=""),"",IF(MMOsvojeni!S14="",MMOsvojeni!R14,MMOsvojeni!S14))</f>
        <v/>
      </c>
      <c r="F14" s="36">
        <f>IF(MMOsvojeni!U14="","",MMOsvojeni!U14)</f>
        <v>0</v>
      </c>
    </row>
    <row r="15" spans="1:6" ht="15" customHeight="1" x14ac:dyDescent="0.2">
      <c r="A15" s="39" t="str">
        <f>MM!A10</f>
        <v>8.</v>
      </c>
      <c r="B15" s="40" t="str">
        <f>MM!B10</f>
        <v>9/19</v>
      </c>
      <c r="C15" s="54" t="str">
        <f>MM!C10</f>
        <v>Marković Nataša</v>
      </c>
      <c r="D15" s="35" t="str">
        <f>IF(AND(MMOsvojeni!O15="",MMOsvojeni!C15=""),"",SUM(MMOsvojeni!O15,MMOsvojeni!C15))</f>
        <v/>
      </c>
      <c r="E15" s="76" t="str">
        <f>IF(AND(MMOsvojeni!R15="",MMOsvojeni!S15=""),"",IF(MMOsvojeni!S15="",MMOsvojeni!R15,MMOsvojeni!S15))</f>
        <v/>
      </c>
      <c r="F15" s="36">
        <f>IF(MMOsvojeni!U15="","",MMOsvojeni!U15)</f>
        <v>0</v>
      </c>
    </row>
    <row r="16" spans="1:6" ht="15" customHeight="1" x14ac:dyDescent="0.2">
      <c r="A16" s="39" t="str">
        <f>MM!A11</f>
        <v>9.</v>
      </c>
      <c r="B16" s="40" t="str">
        <f>MM!B11</f>
        <v>10/19</v>
      </c>
      <c r="C16" s="54" t="str">
        <f>MM!C11</f>
        <v>Bojanić Jelena</v>
      </c>
      <c r="D16" s="35" t="str">
        <f>IF(AND(MMOsvojeni!O16="",MMOsvojeni!C16=""),"",SUM(MMOsvojeni!O16,MMOsvojeni!C16))</f>
        <v/>
      </c>
      <c r="E16" s="76" t="str">
        <f>IF(AND(MMOsvojeni!R16="",MMOsvojeni!S16=""),"",IF(MMOsvojeni!S16="",MMOsvojeni!R16,MMOsvojeni!S16))</f>
        <v/>
      </c>
      <c r="F16" s="36">
        <f>IF(MMOsvojeni!U16="","",MMOsvojeni!U16)</f>
        <v>0</v>
      </c>
    </row>
    <row r="17" spans="1:6" ht="15" customHeight="1" x14ac:dyDescent="0.2">
      <c r="A17" s="39" t="str">
        <f>MM!A12</f>
        <v>10.</v>
      </c>
      <c r="B17" s="40" t="str">
        <f>MM!B12</f>
        <v>11/19</v>
      </c>
      <c r="C17" s="54" t="str">
        <f>MM!C12</f>
        <v>Đuranović Jovana</v>
      </c>
      <c r="D17" s="35" t="str">
        <f>IF(AND(MMOsvojeni!O17="",MMOsvojeni!C17=""),"",SUM(MMOsvojeni!O17,MMOsvojeni!C17))</f>
        <v/>
      </c>
      <c r="E17" s="76" t="str">
        <f>IF(AND(MMOsvojeni!R17="",MMOsvojeni!S17=""),"",IF(MMOsvojeni!S17="",MMOsvojeni!R17,MMOsvojeni!S17))</f>
        <v/>
      </c>
      <c r="F17" s="36">
        <f>IF(MMOsvojeni!U17="","",MMOsvojeni!U17)</f>
        <v>0</v>
      </c>
    </row>
    <row r="18" spans="1:6" ht="15" customHeight="1" x14ac:dyDescent="0.2">
      <c r="A18" s="39" t="str">
        <f>MM!A13</f>
        <v>11.</v>
      </c>
      <c r="B18" s="40" t="str">
        <f>MM!B13</f>
        <v>12/19</v>
      </c>
      <c r="C18" s="54" t="str">
        <f>MM!C13</f>
        <v>Pudar Vladana</v>
      </c>
      <c r="D18" s="35">
        <f>IF(AND(MMOsvojeni!O18="",MMOsvojeni!C18=""),"",SUM(MMOsvojeni!O18,MMOsvojeni!C18))</f>
        <v>17</v>
      </c>
      <c r="E18" s="76" t="str">
        <f>IF(AND(MMOsvojeni!R18="",MMOsvojeni!S18=""),"",IF(MMOsvojeni!S18="",MMOsvojeni!R18,MMOsvojeni!S18))</f>
        <v/>
      </c>
      <c r="F18" s="36">
        <f>IF(MMOsvojeni!U18="","",MMOsvojeni!U18)</f>
        <v>0</v>
      </c>
    </row>
    <row r="19" spans="1:6" ht="15" customHeight="1" x14ac:dyDescent="0.2">
      <c r="A19" s="39" t="str">
        <f>MM!A14</f>
        <v>12.</v>
      </c>
      <c r="B19" s="40" t="str">
        <f>MM!B14</f>
        <v>13/19</v>
      </c>
      <c r="C19" s="54" t="str">
        <f>MM!C14</f>
        <v>Bakić Mirela</v>
      </c>
      <c r="D19" s="35" t="str">
        <f>IF(AND(MMOsvojeni!O19="",MMOsvojeni!C19=""),"",SUM(MMOsvojeni!O19,MMOsvojeni!C19))</f>
        <v/>
      </c>
      <c r="E19" s="76" t="str">
        <f>IF(AND(MMOsvojeni!R19="",MMOsvojeni!S19=""),"",IF(MMOsvojeni!S19="",MMOsvojeni!R19,MMOsvojeni!S19))</f>
        <v/>
      </c>
      <c r="F19" s="36">
        <f>IF(MMOsvojeni!U19="","",MMOsvojeni!U19)</f>
        <v>0</v>
      </c>
    </row>
    <row r="20" spans="1:6" ht="15" customHeight="1" x14ac:dyDescent="0.2">
      <c r="A20" s="39" t="str">
        <f>MM!A15</f>
        <v>13.</v>
      </c>
      <c r="B20" s="40" t="str">
        <f>MM!B15</f>
        <v>14/19</v>
      </c>
      <c r="C20" s="54" t="str">
        <f>MM!C15</f>
        <v>Joksimović Nikita</v>
      </c>
      <c r="D20" s="35" t="str">
        <f>IF(AND(MMOsvojeni!O20="",MMOsvojeni!C20=""),"",SUM(MMOsvojeni!O20,MMOsvojeni!C20))</f>
        <v/>
      </c>
      <c r="E20" s="76" t="str">
        <f>IF(AND(MMOsvojeni!R20="",MMOsvojeni!S20=""),"",IF(MMOsvojeni!S20="",MMOsvojeni!R20,MMOsvojeni!S20))</f>
        <v/>
      </c>
      <c r="F20" s="36">
        <f>IF(MMOsvojeni!U20="","",MMOsvojeni!U20)</f>
        <v>0</v>
      </c>
    </row>
  </sheetData>
  <sheetProtection selectLockedCells="1" selectUnlockedCells="1"/>
  <mergeCells count="12">
    <mergeCell ref="A4:C4"/>
    <mergeCell ref="D4:F4"/>
    <mergeCell ref="A1:F1"/>
    <mergeCell ref="A2:C2"/>
    <mergeCell ref="D2:F2"/>
    <mergeCell ref="A3:C3"/>
    <mergeCell ref="D3:F3"/>
    <mergeCell ref="A6:A7"/>
    <mergeCell ref="B6:B7"/>
    <mergeCell ref="C6:C7"/>
    <mergeCell ref="D6:E6"/>
    <mergeCell ref="F6:F7"/>
  </mergeCells>
  <pageMargins left="0.55118110236220474" right="0.55118110236220474" top="0.98425196850393704" bottom="1.1811023622047245" header="0.51181102362204722" footer="0.51181102362204722"/>
  <pageSetup paperSize="9" firstPageNumber="0" orientation="portrait" horizontalDpi="300" verticalDpi="300" r:id="rId1"/>
  <headerFooter alignWithMargins="0">
    <oddFooter>&amp;L
DATUM:___________________&amp;C
&amp;R
PRODEKAN ZA NASTAVU
__________________________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opLeftCell="A5" zoomScaleNormal="165" workbookViewId="0">
      <selection activeCell="E18" sqref="E18"/>
    </sheetView>
  </sheetViews>
  <sheetFormatPr defaultRowHeight="12.75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</cols>
  <sheetData>
    <row r="2" spans="1:19" ht="24.75" customHeight="1" x14ac:dyDescent="0.2">
      <c r="A2" s="160" t="s">
        <v>30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</row>
    <row r="3" spans="1:19" ht="22.5" customHeight="1" x14ac:dyDescent="0.2">
      <c r="A3" s="160" t="s">
        <v>124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</row>
    <row r="4" spans="1:19" ht="22.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16.5" customHeight="1" x14ac:dyDescent="0.2">
      <c r="A6" s="161" t="s">
        <v>125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</row>
    <row r="7" spans="1:19" ht="18.75" customHeight="1" x14ac:dyDescent="0.2">
      <c r="A7" s="161" t="s">
        <v>126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</row>
    <row r="8" spans="1:19" ht="18.75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10" spans="1:19" ht="24" customHeight="1" x14ac:dyDescent="0.35">
      <c r="A10" s="158" t="s">
        <v>31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</row>
    <row r="11" spans="1:19" ht="15" x14ac:dyDescent="0.2">
      <c r="A11" s="159" t="s">
        <v>32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</row>
    <row r="12" spans="1:19" ht="15" x14ac:dyDescent="0.2">
      <c r="A12" s="159" t="s">
        <v>123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</row>
    <row r="13" spans="1:19" ht="15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5" spans="1:19" ht="24.75" customHeight="1" x14ac:dyDescent="0.25">
      <c r="A15" s="162" t="s">
        <v>33</v>
      </c>
      <c r="B15" s="165" t="s">
        <v>34</v>
      </c>
      <c r="C15" s="166" t="s">
        <v>35</v>
      </c>
      <c r="D15" s="166" t="s">
        <v>36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7" t="s">
        <v>5</v>
      </c>
      <c r="Q15" s="167"/>
      <c r="R15" s="167"/>
      <c r="S15" s="167"/>
    </row>
    <row r="16" spans="1:19" ht="15.75" customHeight="1" x14ac:dyDescent="0.25">
      <c r="A16" s="162"/>
      <c r="B16" s="165"/>
      <c r="C16" s="166"/>
      <c r="D16" s="167" t="s">
        <v>37</v>
      </c>
      <c r="E16" s="167"/>
      <c r="F16" s="162" t="s">
        <v>38</v>
      </c>
      <c r="G16" s="162"/>
      <c r="H16" s="162" t="s">
        <v>39</v>
      </c>
      <c r="I16" s="162"/>
      <c r="J16" s="162" t="s">
        <v>40</v>
      </c>
      <c r="K16" s="162"/>
      <c r="L16" s="162" t="s">
        <v>41</v>
      </c>
      <c r="M16" s="162"/>
      <c r="N16" s="171" t="s">
        <v>42</v>
      </c>
      <c r="O16" s="171"/>
      <c r="P16" s="169" t="s">
        <v>43</v>
      </c>
      <c r="Q16" s="169"/>
      <c r="R16" s="170" t="s">
        <v>44</v>
      </c>
      <c r="S16" s="170"/>
    </row>
    <row r="17" spans="1:19" ht="23.25" customHeight="1" x14ac:dyDescent="0.25">
      <c r="A17" s="162"/>
      <c r="B17" s="165"/>
      <c r="C17" s="166"/>
      <c r="D17" s="21" t="s">
        <v>33</v>
      </c>
      <c r="E17" s="21" t="s">
        <v>45</v>
      </c>
      <c r="F17" s="21" t="s">
        <v>33</v>
      </c>
      <c r="G17" s="21" t="s">
        <v>45</v>
      </c>
      <c r="H17" s="21" t="s">
        <v>33</v>
      </c>
      <c r="I17" s="21" t="s">
        <v>45</v>
      </c>
      <c r="J17" s="21" t="s">
        <v>33</v>
      </c>
      <c r="K17" s="21" t="s">
        <v>45</v>
      </c>
      <c r="L17" s="21" t="s">
        <v>33</v>
      </c>
      <c r="M17" s="21" t="s">
        <v>45</v>
      </c>
      <c r="N17" s="21" t="s">
        <v>33</v>
      </c>
      <c r="O17" s="22" t="s">
        <v>45</v>
      </c>
      <c r="P17" s="21" t="s">
        <v>33</v>
      </c>
      <c r="Q17" s="22" t="s">
        <v>45</v>
      </c>
      <c r="R17" s="21" t="s">
        <v>33</v>
      </c>
      <c r="S17" s="21" t="s">
        <v>45</v>
      </c>
    </row>
    <row r="18" spans="1:19" ht="15.75" x14ac:dyDescent="0.25">
      <c r="A18" s="23">
        <v>1</v>
      </c>
      <c r="B18" s="24" t="s">
        <v>127</v>
      </c>
      <c r="C18" s="22">
        <f>COUNT(HZakljucne!F8:F94)</f>
        <v>1</v>
      </c>
      <c r="D18" s="21">
        <f>COUNTIF(HEM!O3:O70,"A")</f>
        <v>0</v>
      </c>
      <c r="E18" s="21">
        <f>(D18/C18)*100</f>
        <v>0</v>
      </c>
      <c r="F18" s="21">
        <f>COUNTIF(HEM!O3:O70,"B")</f>
        <v>0</v>
      </c>
      <c r="G18" s="21">
        <f>F18*100/$C18</f>
        <v>0</v>
      </c>
      <c r="H18" s="21">
        <f>COUNTIF(HEM!O3:O70,"C")</f>
        <v>0</v>
      </c>
      <c r="I18" s="21">
        <f>H18*100/$C18</f>
        <v>0</v>
      </c>
      <c r="J18" s="21">
        <f>COUNTIF(HEM!O3:O70,"D")</f>
        <v>0</v>
      </c>
      <c r="K18" s="21">
        <f>J18*100/$C18</f>
        <v>0</v>
      </c>
      <c r="L18" s="21">
        <f>COUNTIF(HEM!O3:O70,"E")</f>
        <v>0</v>
      </c>
      <c r="M18" s="21">
        <f>L18*100/$C18</f>
        <v>0</v>
      </c>
      <c r="N18" s="21">
        <f>C18-SUM(D18,F18,H18,J18,L18)</f>
        <v>1</v>
      </c>
      <c r="O18" s="21">
        <f>N18*100/$C18</f>
        <v>100</v>
      </c>
      <c r="P18" s="21">
        <f>D18+F18+H18+J18+L18</f>
        <v>0</v>
      </c>
      <c r="Q18" s="21">
        <f>P18*100/($P18+$R18)</f>
        <v>0</v>
      </c>
      <c r="R18" s="21">
        <f>C18-P18</f>
        <v>1</v>
      </c>
      <c r="S18" s="21">
        <f>R18*100/($P18+$R18)</f>
        <v>100</v>
      </c>
    </row>
    <row r="19" spans="1:19" ht="15.75" x14ac:dyDescent="0.25">
      <c r="A19" s="23"/>
      <c r="B19" s="24"/>
      <c r="C19" s="22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2"/>
      <c r="P19" s="21"/>
      <c r="Q19" s="22"/>
      <c r="R19" s="21"/>
      <c r="S19" s="21"/>
    </row>
    <row r="20" spans="1:19" ht="15.75" x14ac:dyDescent="0.25">
      <c r="A20" s="23"/>
      <c r="B20" s="24"/>
      <c r="C20" s="22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2"/>
      <c r="P20" s="21"/>
      <c r="Q20" s="22"/>
      <c r="R20" s="21"/>
      <c r="S20" s="21"/>
    </row>
    <row r="21" spans="1:19" ht="15.75" x14ac:dyDescent="0.25">
      <c r="A21" s="23"/>
      <c r="B21" s="24"/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2"/>
      <c r="P21" s="21"/>
      <c r="Q21" s="22"/>
      <c r="R21" s="21"/>
      <c r="S21" s="21"/>
    </row>
    <row r="22" spans="1:19" ht="15.75" x14ac:dyDescent="0.25">
      <c r="A22" s="23"/>
      <c r="B22" s="24"/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2"/>
      <c r="P22" s="21"/>
      <c r="Q22" s="22"/>
      <c r="R22" s="21"/>
      <c r="S22" s="21"/>
    </row>
    <row r="23" spans="1:19" ht="15.75" x14ac:dyDescent="0.25">
      <c r="A23" s="25"/>
      <c r="B23" s="26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5" spans="1:19" x14ac:dyDescent="0.2">
      <c r="A25" s="164" t="s">
        <v>128</v>
      </c>
      <c r="B25" s="163"/>
      <c r="D25" s="163" t="s">
        <v>46</v>
      </c>
      <c r="E25" s="163"/>
      <c r="F25" s="163"/>
      <c r="G25" s="163"/>
      <c r="H25" s="163"/>
      <c r="I25" s="163"/>
      <c r="N25" s="163" t="s">
        <v>47</v>
      </c>
      <c r="O25" s="163"/>
      <c r="P25" s="163"/>
      <c r="Q25" s="163"/>
    </row>
    <row r="27" spans="1:19" ht="15" x14ac:dyDescent="0.2">
      <c r="D27" s="168"/>
      <c r="E27" s="168"/>
      <c r="F27" s="168"/>
      <c r="G27" s="168"/>
      <c r="H27" s="168"/>
      <c r="I27" s="168"/>
      <c r="L27" s="159"/>
      <c r="M27" s="159"/>
      <c r="N27" s="159"/>
      <c r="O27" s="159"/>
      <c r="P27" s="159"/>
      <c r="Q27" s="159"/>
    </row>
  </sheetData>
  <sheetProtection selectLockedCells="1" selectUnlockedCells="1"/>
  <mergeCells count="25">
    <mergeCell ref="A11:S11"/>
    <mergeCell ref="A2:S2"/>
    <mergeCell ref="A3:S3"/>
    <mergeCell ref="A6:S6"/>
    <mergeCell ref="A7:S7"/>
    <mergeCell ref="A10:S10"/>
    <mergeCell ref="R16:S16"/>
    <mergeCell ref="A25:B25"/>
    <mergeCell ref="D25:I25"/>
    <mergeCell ref="N25:Q25"/>
    <mergeCell ref="A12:S12"/>
    <mergeCell ref="A15:A17"/>
    <mergeCell ref="B15:B17"/>
    <mergeCell ref="C15:C17"/>
    <mergeCell ref="D15:O15"/>
    <mergeCell ref="P15:S15"/>
    <mergeCell ref="D16:E16"/>
    <mergeCell ref="F16:G16"/>
    <mergeCell ref="H16:I16"/>
    <mergeCell ref="J16:K16"/>
    <mergeCell ref="D27:I27"/>
    <mergeCell ref="L27:Q27"/>
    <mergeCell ref="L16:M16"/>
    <mergeCell ref="N16:O16"/>
    <mergeCell ref="P16:Q16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zoomScale="110" zoomScaleNormal="110" workbookViewId="0">
      <pane ySplit="2" topLeftCell="A3" activePane="bottomLeft" state="frozen"/>
      <selection pane="bottomLeft" activeCell="C4" sqref="C4"/>
    </sheetView>
  </sheetViews>
  <sheetFormatPr defaultRowHeight="12.75" x14ac:dyDescent="0.2"/>
  <cols>
    <col min="1" max="1" width="10.42578125" customWidth="1"/>
    <col min="3" max="3" width="21.5703125" customWidth="1"/>
    <col min="4" max="4" width="5.140625" customWidth="1"/>
    <col min="5" max="5" width="5.7109375" customWidth="1"/>
    <col min="6" max="6" width="5.85546875" customWidth="1"/>
    <col min="7" max="7" width="5" customWidth="1"/>
    <col min="8" max="8" width="5.140625" customWidth="1"/>
    <col min="9" max="9" width="4.85546875" customWidth="1"/>
    <col min="10" max="10" width="4.5703125" customWidth="1"/>
    <col min="11" max="13" width="5.28515625" customWidth="1"/>
  </cols>
  <sheetData>
    <row r="1" spans="1:17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7" ht="12.75" customHeight="1" x14ac:dyDescent="0.2">
      <c r="A2" s="3" t="s">
        <v>0</v>
      </c>
      <c r="B2" s="4" t="s">
        <v>1</v>
      </c>
      <c r="C2" s="37" t="s">
        <v>2</v>
      </c>
      <c r="D2" s="28" t="s">
        <v>103</v>
      </c>
      <c r="E2" s="28" t="s">
        <v>104</v>
      </c>
      <c r="F2" s="28" t="s">
        <v>105</v>
      </c>
      <c r="G2" s="27" t="s">
        <v>48</v>
      </c>
      <c r="H2" s="28" t="s">
        <v>49</v>
      </c>
      <c r="I2" s="28" t="s">
        <v>3</v>
      </c>
      <c r="J2" s="28" t="s">
        <v>50</v>
      </c>
      <c r="K2" s="28" t="s">
        <v>51</v>
      </c>
      <c r="L2" s="28" t="s">
        <v>4</v>
      </c>
      <c r="M2" s="28" t="s">
        <v>52</v>
      </c>
      <c r="N2" s="5" t="s">
        <v>5</v>
      </c>
      <c r="O2" s="5" t="s">
        <v>6</v>
      </c>
      <c r="Q2" s="5" t="s">
        <v>170</v>
      </c>
    </row>
    <row r="3" spans="1:17" ht="15.75" x14ac:dyDescent="0.25">
      <c r="A3" s="32" t="s">
        <v>54</v>
      </c>
      <c r="B3" s="96" t="s">
        <v>180</v>
      </c>
      <c r="C3" s="103" t="s">
        <v>181</v>
      </c>
      <c r="D3" s="6"/>
      <c r="E3" s="6"/>
      <c r="F3" s="30" t="str">
        <f>IF(AND(D3="",E3=""),"",IF(E3="",D3,E3))</f>
        <v/>
      </c>
      <c r="G3" s="7"/>
      <c r="H3" s="57"/>
      <c r="I3" s="57" t="str">
        <f>IF(AND(G3="",H3=""),"",SUM(G3,H3))</f>
        <v/>
      </c>
      <c r="J3" s="6"/>
      <c r="K3" s="57"/>
      <c r="L3" s="59" t="str">
        <f>IF(AND(J3="",K3=""),"",SUM(J3,K3))</f>
        <v/>
      </c>
      <c r="M3" s="60" t="str">
        <f>IF(AND(I3="",L3=""),"",IF(L3="",I3,L3))</f>
        <v/>
      </c>
      <c r="N3" s="58" t="str">
        <f>IF(AND(F3="",M3="",Q3),"",SUM(F3,M3,Q3))</f>
        <v/>
      </c>
      <c r="O3" s="38" t="str">
        <f>IF(AND(F3="",M3=""),"",IF(N3&gt;89,"A",IF(N3&gt;79,"B",IF(N3&gt;69,"C",IF(N3&gt;59,"D",IF(N3&gt;49,"E","F"))))))</f>
        <v/>
      </c>
    </row>
    <row r="4" spans="1:17" ht="15.75" x14ac:dyDescent="0.25">
      <c r="A4" s="32" t="s">
        <v>55</v>
      </c>
      <c r="B4" s="97" t="s">
        <v>182</v>
      </c>
      <c r="C4" s="103" t="s">
        <v>183</v>
      </c>
      <c r="D4" s="6">
        <v>4.5</v>
      </c>
      <c r="E4" s="6">
        <v>4.5</v>
      </c>
      <c r="F4" s="30">
        <f>IF(AND(D4="",E4=""),"",IF(E4="",D4,E4))</f>
        <v>4.5</v>
      </c>
      <c r="G4" s="7"/>
      <c r="H4" s="57"/>
      <c r="I4" s="57" t="str">
        <f t="shared" ref="I4:I7" si="0">IF(AND(G4="",H4=""),"",SUM(G4,H4))</f>
        <v/>
      </c>
      <c r="J4" s="6"/>
      <c r="K4" s="57"/>
      <c r="L4" s="59" t="str">
        <f t="shared" ref="L4:L7" si="1">IF(AND(J4="",K4=""),"",SUM(J4,K4))</f>
        <v/>
      </c>
      <c r="M4" s="60" t="str">
        <f t="shared" ref="M4:M7" si="2">IF(AND(I4="",L4=""),"",IF(L4="",I4,L4))</f>
        <v/>
      </c>
      <c r="N4" s="58">
        <f t="shared" ref="N4:N7" si="3">IF(AND(F4="",M4="",Q4),"",SUM(F4,M4,Q4))</f>
        <v>4.5</v>
      </c>
      <c r="O4" s="38" t="str">
        <f t="shared" ref="O4:O7" si="4">IF(AND(F4="",M4=""),"",IF(N4&gt;89,"A",IF(N4&gt;79,"B",IF(N4&gt;69,"C",IF(N4&gt;59,"D",IF(N4&gt;49,"E","F"))))))</f>
        <v>F</v>
      </c>
    </row>
    <row r="5" spans="1:17" ht="15.75" x14ac:dyDescent="0.25">
      <c r="A5" s="32" t="s">
        <v>56</v>
      </c>
      <c r="B5" s="97" t="s">
        <v>172</v>
      </c>
      <c r="C5" s="103" t="s">
        <v>184</v>
      </c>
      <c r="D5" s="6"/>
      <c r="E5" s="6"/>
      <c r="F5" s="30"/>
      <c r="G5" s="7"/>
      <c r="H5" s="57"/>
      <c r="I5" s="57"/>
      <c r="J5" s="6"/>
      <c r="K5" s="57"/>
      <c r="L5" s="59"/>
      <c r="M5" s="60"/>
      <c r="N5" s="58"/>
      <c r="O5" s="38"/>
    </row>
    <row r="6" spans="1:17" ht="15.75" x14ac:dyDescent="0.25">
      <c r="A6" s="32" t="s">
        <v>57</v>
      </c>
      <c r="B6" s="97" t="s">
        <v>185</v>
      </c>
      <c r="C6" s="103" t="s">
        <v>186</v>
      </c>
      <c r="D6" s="84">
        <v>6</v>
      </c>
      <c r="E6" s="84">
        <v>21.5</v>
      </c>
      <c r="F6" s="99">
        <f>IF(AND(D6="",E6=""),"",IF(E6="",D6,E6))</f>
        <v>21.5</v>
      </c>
      <c r="G6" s="86"/>
      <c r="H6" s="87">
        <v>8</v>
      </c>
      <c r="I6" s="87">
        <f t="shared" si="0"/>
        <v>8</v>
      </c>
      <c r="J6" s="84">
        <v>3</v>
      </c>
      <c r="K6" s="87">
        <v>17.5</v>
      </c>
      <c r="L6" s="88">
        <f t="shared" si="1"/>
        <v>20.5</v>
      </c>
      <c r="M6" s="100">
        <f t="shared" si="2"/>
        <v>20.5</v>
      </c>
      <c r="N6" s="90">
        <f t="shared" si="3"/>
        <v>42</v>
      </c>
      <c r="O6" s="101" t="str">
        <f t="shared" si="4"/>
        <v>F</v>
      </c>
    </row>
    <row r="7" spans="1:17" ht="15.75" x14ac:dyDescent="0.25">
      <c r="A7" s="32" t="s">
        <v>58</v>
      </c>
      <c r="B7" s="97" t="s">
        <v>187</v>
      </c>
      <c r="C7" s="103" t="s">
        <v>188</v>
      </c>
      <c r="D7" s="106"/>
      <c r="E7" s="106"/>
      <c r="F7" s="30" t="str">
        <f t="shared" ref="F7" si="5">IF(AND(D7="",E7=""),"",IF(E7="",D7,E7))</f>
        <v/>
      </c>
      <c r="G7" s="107"/>
      <c r="H7" s="94"/>
      <c r="I7" s="94" t="str">
        <f t="shared" si="0"/>
        <v/>
      </c>
      <c r="J7" s="106"/>
      <c r="K7" s="94"/>
      <c r="L7" s="94" t="str">
        <f t="shared" si="1"/>
        <v/>
      </c>
      <c r="M7" s="60" t="str">
        <f t="shared" si="2"/>
        <v/>
      </c>
      <c r="N7" s="95" t="str">
        <f t="shared" si="3"/>
        <v/>
      </c>
      <c r="O7" s="38" t="str">
        <f t="shared" si="4"/>
        <v/>
      </c>
    </row>
    <row r="8" spans="1:17" x14ac:dyDescent="0.2">
      <c r="B8" s="97" t="s">
        <v>189</v>
      </c>
      <c r="C8" s="103" t="s">
        <v>190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48" ht="15" customHeight="1" x14ac:dyDescent="0.2"/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HEM</vt:lpstr>
      <vt:lpstr>HOsvojeni</vt:lpstr>
      <vt:lpstr>HZakljucne</vt:lpstr>
      <vt:lpstr>HStatistika</vt:lpstr>
      <vt:lpstr>MM</vt:lpstr>
      <vt:lpstr>MMOsvojeni</vt:lpstr>
      <vt:lpstr>MMZakljucne</vt:lpstr>
      <vt:lpstr>MMStatistika</vt:lpstr>
      <vt:lpstr>MG</vt:lpstr>
      <vt:lpstr>MGOsvojeni</vt:lpstr>
      <vt:lpstr>MGZakljucne</vt:lpstr>
      <vt:lpstr>MGStatistika</vt:lpstr>
      <vt:lpstr>HEM!Print_Titles</vt:lpstr>
      <vt:lpstr>HOsvojeni!Print_Titles</vt:lpstr>
      <vt:lpstr>HZakljucne!Print_Titles</vt:lpstr>
      <vt:lpstr>MGOsvojeni!Print_Titles</vt:lpstr>
      <vt:lpstr>MGZakljucne!Print_Titles</vt:lpstr>
      <vt:lpstr>MMOsvojeni!Print_Titles</vt:lpstr>
      <vt:lpstr>MMZakljucne!Print_Titles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User</cp:lastModifiedBy>
  <cp:revision>20</cp:revision>
  <cp:lastPrinted>2019-01-20T23:49:53Z</cp:lastPrinted>
  <dcterms:created xsi:type="dcterms:W3CDTF">2005-10-19T21:32:06Z</dcterms:created>
  <dcterms:modified xsi:type="dcterms:W3CDTF">2020-06-16T08:37:55Z</dcterms:modified>
</cp:coreProperties>
</file>