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 firstSheet="1" activeTab="2"/>
  </bookViews>
  <sheets>
    <sheet name="HEM" sheetId="1" r:id="rId1"/>
    <sheet name="HOsvojeni" sheetId="3" r:id="rId2"/>
    <sheet name="HZakljucne" sheetId="5" r:id="rId3"/>
    <sheet name="HStatistika" sheetId="7" r:id="rId4"/>
    <sheet name="MM" sheetId="11" r:id="rId5"/>
    <sheet name="MMOsvojeni" sheetId="12" r:id="rId6"/>
    <sheet name="MMZakljucne" sheetId="13" r:id="rId7"/>
    <sheet name="MMStatistika" sheetId="14" r:id="rId8"/>
    <sheet name="MG" sheetId="8" r:id="rId9"/>
    <sheet name="MGOsvojeni" sheetId="9" r:id="rId10"/>
    <sheet name="MGZakljucne" sheetId="10" r:id="rId11"/>
    <sheet name="MGStatistika" sheetId="15" r:id="rId12"/>
  </sheets>
  <definedNames>
    <definedName name="Excel_BuiltIn__FilterDatabase" localSheetId="8">MG!#REF!</definedName>
    <definedName name="Excel_BuiltIn__FilterDatabase" localSheetId="9">HEM!#REF!</definedName>
    <definedName name="Excel_BuiltIn__FilterDatabase" localSheetId="11">HEM!#REF!</definedName>
    <definedName name="Excel_BuiltIn__FilterDatabase" localSheetId="10">HEM!#REF!</definedName>
    <definedName name="Excel_BuiltIn__FilterDatabase" localSheetId="4">MM!#REF!</definedName>
    <definedName name="Excel_BuiltIn__FilterDatabase" localSheetId="5">HEM!#REF!</definedName>
    <definedName name="Excel_BuiltIn__FilterDatabase" localSheetId="7">HEM!#REF!</definedName>
    <definedName name="Excel_BuiltIn__FilterDatabase" localSheetId="6">HEM!#REF!</definedName>
    <definedName name="Excel_BuiltIn__FilterDatabase">HEM!#REF!</definedName>
    <definedName name="_xlnm.Print_Titles" localSheetId="0">HEM!$2:$2</definedName>
    <definedName name="_xlnm.Print_Titles" localSheetId="1">HOsvojeni!$1:$7</definedName>
    <definedName name="_xlnm.Print_Titles" localSheetId="2">HZakljucne!$1:$7</definedName>
    <definedName name="_xlnm.Print_Titles" localSheetId="9">MGOsvojeni!$1:$7</definedName>
    <definedName name="_xlnm.Print_Titles" localSheetId="10">MGZakljucne!$1:$7</definedName>
    <definedName name="_xlnm.Print_Titles" localSheetId="5">MMOsvojeni!$1:$7</definedName>
    <definedName name="_xlnm.Print_Titles" localSheetId="6">MMZakljucne!$1:$7</definedName>
  </definedNames>
  <calcPr calcId="124519"/>
</workbook>
</file>

<file path=xl/calcChain.xml><?xml version="1.0" encoding="utf-8"?>
<calcChain xmlns="http://schemas.openxmlformats.org/spreadsheetml/2006/main">
  <c r="E15" i="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E29"/>
  <c r="F29"/>
  <c r="E30"/>
  <c r="F30"/>
  <c r="E31"/>
  <c r="F31"/>
  <c r="E32"/>
  <c r="F32"/>
  <c r="E33"/>
  <c r="F33"/>
  <c r="E34"/>
  <c r="F34"/>
  <c r="E35"/>
  <c r="F35"/>
  <c r="E36"/>
  <c r="F36"/>
  <c r="E37"/>
  <c r="F37"/>
  <c r="E38"/>
  <c r="F38"/>
  <c r="E39"/>
  <c r="F39"/>
  <c r="E40"/>
  <c r="F40"/>
  <c r="E41"/>
  <c r="F41"/>
  <c r="E42"/>
  <c r="F42"/>
  <c r="E43"/>
  <c r="F43"/>
  <c r="E44"/>
  <c r="F44"/>
  <c r="E45"/>
  <c r="F45"/>
  <c r="E46"/>
  <c r="F46"/>
  <c r="E47"/>
  <c r="F47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E9"/>
  <c r="F9"/>
  <c r="G9"/>
  <c r="E10"/>
  <c r="F10"/>
  <c r="G10"/>
  <c r="E11"/>
  <c r="F11"/>
  <c r="G11"/>
  <c r="E12"/>
  <c r="F12"/>
  <c r="G12"/>
  <c r="E13"/>
  <c r="F13"/>
  <c r="G13"/>
  <c r="E14"/>
  <c r="F14"/>
  <c r="G14"/>
  <c r="G15"/>
  <c r="G16"/>
  <c r="G17"/>
  <c r="G18"/>
  <c r="G19"/>
  <c r="G20"/>
  <c r="G21"/>
  <c r="T9" i="3"/>
  <c r="U9"/>
  <c r="T10"/>
  <c r="U10"/>
  <c r="T11"/>
  <c r="U11"/>
  <c r="T12"/>
  <c r="U12"/>
  <c r="T13"/>
  <c r="U13"/>
  <c r="T14"/>
  <c r="U14"/>
  <c r="T15"/>
  <c r="U15"/>
  <c r="T16"/>
  <c r="U16"/>
  <c r="T17"/>
  <c r="U17"/>
  <c r="T18"/>
  <c r="U18"/>
  <c r="T19"/>
  <c r="U19"/>
  <c r="T20"/>
  <c r="U20"/>
  <c r="T21"/>
  <c r="U21"/>
  <c r="T22"/>
  <c r="U22"/>
  <c r="T23"/>
  <c r="U23"/>
  <c r="T24"/>
  <c r="U24"/>
  <c r="T25"/>
  <c r="U25"/>
  <c r="T26"/>
  <c r="U26"/>
  <c r="T27"/>
  <c r="U27"/>
  <c r="T28"/>
  <c r="U28"/>
  <c r="T29"/>
  <c r="U29"/>
  <c r="T30"/>
  <c r="U30"/>
  <c r="T31"/>
  <c r="U31"/>
  <c r="T32"/>
  <c r="U32"/>
  <c r="T33"/>
  <c r="U33"/>
  <c r="T34"/>
  <c r="U34"/>
  <c r="T35"/>
  <c r="U35"/>
  <c r="T36"/>
  <c r="U36"/>
  <c r="T37"/>
  <c r="U37"/>
  <c r="T38"/>
  <c r="U38"/>
  <c r="T39"/>
  <c r="U39"/>
  <c r="T40"/>
  <c r="U40"/>
  <c r="T41"/>
  <c r="U41"/>
  <c r="T42"/>
  <c r="U42"/>
  <c r="T43"/>
  <c r="U43"/>
  <c r="T44"/>
  <c r="U44"/>
  <c r="C9" i="5" l="1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B34"/>
  <c r="B35"/>
  <c r="B36"/>
  <c r="B37"/>
  <c r="B38"/>
  <c r="B39"/>
  <c r="B40"/>
  <c r="B41"/>
  <c r="B42"/>
  <c r="B43"/>
  <c r="B44"/>
  <c r="B45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U17" i="12" l="1"/>
  <c r="U16"/>
  <c r="U8" i="3"/>
  <c r="T17" i="12"/>
  <c r="T16"/>
  <c r="T8" i="3"/>
  <c r="R17" i="12"/>
  <c r="R16"/>
  <c r="R12" i="3"/>
  <c r="S17" i="12"/>
  <c r="S18"/>
  <c r="S16"/>
  <c r="S10" i="3"/>
  <c r="O16" i="12"/>
  <c r="O8" i="3"/>
  <c r="E17" i="12"/>
  <c r="E16"/>
  <c r="D17"/>
  <c r="D16"/>
  <c r="D36" i="3"/>
  <c r="B17" i="12"/>
  <c r="B16"/>
  <c r="A17"/>
  <c r="A16"/>
  <c r="U45" i="3"/>
  <c r="U46"/>
  <c r="U47"/>
  <c r="U48"/>
  <c r="D9"/>
  <c r="E9"/>
  <c r="O9"/>
  <c r="R9"/>
  <c r="S9"/>
  <c r="D10"/>
  <c r="E10"/>
  <c r="O10"/>
  <c r="R10"/>
  <c r="D11"/>
  <c r="E11"/>
  <c r="O11"/>
  <c r="R11"/>
  <c r="S11"/>
  <c r="D12"/>
  <c r="E12"/>
  <c r="O12"/>
  <c r="S12"/>
  <c r="D13"/>
  <c r="E13"/>
  <c r="O13"/>
  <c r="R13"/>
  <c r="S13"/>
  <c r="D14"/>
  <c r="E14"/>
  <c r="O14"/>
  <c r="R14"/>
  <c r="S14"/>
  <c r="D15"/>
  <c r="E15"/>
  <c r="O15"/>
  <c r="R15"/>
  <c r="S15"/>
  <c r="D16"/>
  <c r="E16"/>
  <c r="O16"/>
  <c r="R16"/>
  <c r="S16"/>
  <c r="D17"/>
  <c r="E17"/>
  <c r="O17"/>
  <c r="R17"/>
  <c r="S17"/>
  <c r="D18"/>
  <c r="E18"/>
  <c r="O18"/>
  <c r="R18"/>
  <c r="S18"/>
  <c r="D19"/>
  <c r="E19"/>
  <c r="O19"/>
  <c r="R19"/>
  <c r="S19"/>
  <c r="D20"/>
  <c r="E20"/>
  <c r="O20"/>
  <c r="R20"/>
  <c r="S20"/>
  <c r="D21"/>
  <c r="E21"/>
  <c r="O21"/>
  <c r="R21"/>
  <c r="S21"/>
  <c r="D22"/>
  <c r="E22"/>
  <c r="O22"/>
  <c r="R22"/>
  <c r="S22"/>
  <c r="D23"/>
  <c r="E23"/>
  <c r="O23"/>
  <c r="R23"/>
  <c r="S23"/>
  <c r="D24"/>
  <c r="E24"/>
  <c r="O24"/>
  <c r="R24"/>
  <c r="S24"/>
  <c r="D25"/>
  <c r="E25"/>
  <c r="O25"/>
  <c r="R25"/>
  <c r="S25"/>
  <c r="D26"/>
  <c r="E26"/>
  <c r="O26"/>
  <c r="R26"/>
  <c r="S26"/>
  <c r="D27"/>
  <c r="E27"/>
  <c r="O27"/>
  <c r="R27"/>
  <c r="S27"/>
  <c r="D28"/>
  <c r="E28"/>
  <c r="O28"/>
  <c r="R28"/>
  <c r="S28"/>
  <c r="D29"/>
  <c r="E29"/>
  <c r="O29"/>
  <c r="R29"/>
  <c r="S29"/>
  <c r="D30"/>
  <c r="E30"/>
  <c r="O30"/>
  <c r="R30"/>
  <c r="S30"/>
  <c r="D31"/>
  <c r="E31"/>
  <c r="O31"/>
  <c r="R31"/>
  <c r="S31"/>
  <c r="D32"/>
  <c r="E32"/>
  <c r="O32"/>
  <c r="R32"/>
  <c r="S32"/>
  <c r="D33"/>
  <c r="E33"/>
  <c r="O33"/>
  <c r="R33"/>
  <c r="S33"/>
  <c r="D34"/>
  <c r="E34"/>
  <c r="O34"/>
  <c r="R34"/>
  <c r="S34"/>
  <c r="D35"/>
  <c r="E35"/>
  <c r="O35"/>
  <c r="R35"/>
  <c r="S35"/>
  <c r="E36"/>
  <c r="O36"/>
  <c r="R36"/>
  <c r="S36"/>
  <c r="D37"/>
  <c r="E37"/>
  <c r="O37"/>
  <c r="R37"/>
  <c r="S37"/>
  <c r="D38"/>
  <c r="E38"/>
  <c r="O38"/>
  <c r="R38"/>
  <c r="S38"/>
  <c r="D39"/>
  <c r="E39"/>
  <c r="O39"/>
  <c r="R39"/>
  <c r="S39"/>
  <c r="D40"/>
  <c r="E40"/>
  <c r="O40"/>
  <c r="R40"/>
  <c r="S40"/>
  <c r="D41"/>
  <c r="E41"/>
  <c r="O41"/>
  <c r="R41"/>
  <c r="S41"/>
  <c r="D42"/>
  <c r="E42"/>
  <c r="O42"/>
  <c r="R42"/>
  <c r="S42"/>
  <c r="D43"/>
  <c r="E43"/>
  <c r="O43"/>
  <c r="R43"/>
  <c r="S43"/>
  <c r="D44"/>
  <c r="E44"/>
  <c r="O44"/>
  <c r="R44"/>
  <c r="S44"/>
  <c r="D45"/>
  <c r="E45"/>
  <c r="O45"/>
  <c r="R45"/>
  <c r="S45"/>
  <c r="T45"/>
  <c r="D46"/>
  <c r="E46"/>
  <c r="O46"/>
  <c r="R46"/>
  <c r="S46"/>
  <c r="T46"/>
  <c r="D47"/>
  <c r="E47"/>
  <c r="O47"/>
  <c r="R47"/>
  <c r="S47"/>
  <c r="T47"/>
  <c r="D48"/>
  <c r="E48"/>
  <c r="O48"/>
  <c r="R48"/>
  <c r="S48"/>
  <c r="T4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L5" i="1"/>
  <c r="I5"/>
  <c r="M5" s="1"/>
  <c r="F5"/>
  <c r="F4"/>
  <c r="I4"/>
  <c r="M4" s="1"/>
  <c r="L4"/>
  <c r="O5" l="1"/>
  <c r="N5"/>
  <c r="N4"/>
  <c r="O4"/>
  <c r="F9" i="10" l="1"/>
  <c r="E9"/>
  <c r="E8"/>
  <c r="E9" i="9"/>
  <c r="E8"/>
  <c r="F8" i="10" s="1"/>
  <c r="D9" i="9"/>
  <c r="D8"/>
  <c r="M4" i="8"/>
  <c r="M3"/>
  <c r="N3" s="1"/>
  <c r="U9" i="12"/>
  <c r="T9"/>
  <c r="F4" i="11"/>
  <c r="N4" s="1"/>
  <c r="F3"/>
  <c r="F6" i="1"/>
  <c r="F7"/>
  <c r="F8"/>
  <c r="F9"/>
  <c r="F3"/>
  <c r="D9" i="12"/>
  <c r="D8"/>
  <c r="N5" i="11"/>
  <c r="N6"/>
  <c r="N7"/>
  <c r="N3"/>
  <c r="E66" i="5"/>
  <c r="F66"/>
  <c r="G66"/>
  <c r="E67"/>
  <c r="F67"/>
  <c r="G67"/>
  <c r="E68"/>
  <c r="F68"/>
  <c r="G68"/>
  <c r="E69"/>
  <c r="F69"/>
  <c r="G69"/>
  <c r="E70"/>
  <c r="F70"/>
  <c r="G70"/>
  <c r="E71"/>
  <c r="F71"/>
  <c r="G71"/>
  <c r="E72"/>
  <c r="F72"/>
  <c r="G72"/>
  <c r="E73"/>
  <c r="F73"/>
  <c r="G73"/>
  <c r="E74"/>
  <c r="F74"/>
  <c r="G74"/>
  <c r="E75"/>
  <c r="F75"/>
  <c r="G75"/>
  <c r="E76"/>
  <c r="F76"/>
  <c r="G76"/>
  <c r="E77"/>
  <c r="F77"/>
  <c r="G77"/>
  <c r="E78"/>
  <c r="F78"/>
  <c r="G78"/>
  <c r="E79"/>
  <c r="F79"/>
  <c r="G79"/>
  <c r="E8" i="3"/>
  <c r="D8"/>
  <c r="F10" i="1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C9" i="10" l="1"/>
  <c r="C8"/>
  <c r="B9"/>
  <c r="B8"/>
  <c r="A9"/>
  <c r="B8" i="12" l="1"/>
  <c r="B9"/>
  <c r="A8"/>
  <c r="A9"/>
  <c r="L6" i="1" l="1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B9" i="13" l="1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D36"/>
  <c r="D37"/>
  <c r="D38"/>
  <c r="C8"/>
  <c r="C9"/>
  <c r="I9" i="1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M42" s="1"/>
  <c r="I43"/>
  <c r="M43" s="1"/>
  <c r="I44"/>
  <c r="M44" s="1"/>
  <c r="I45"/>
  <c r="M45" s="1"/>
  <c r="I46"/>
  <c r="M46" s="1"/>
  <c r="I47"/>
  <c r="M47" s="1"/>
  <c r="O47" s="1"/>
  <c r="I48"/>
  <c r="M48" s="1"/>
  <c r="O46" l="1"/>
  <c r="N46"/>
  <c r="M34"/>
  <c r="N45"/>
  <c r="O45"/>
  <c r="M37"/>
  <c r="N37" s="1"/>
  <c r="M33"/>
  <c r="M38"/>
  <c r="N44"/>
  <c r="O44"/>
  <c r="M40"/>
  <c r="M36"/>
  <c r="O42"/>
  <c r="N42"/>
  <c r="O43"/>
  <c r="N43"/>
  <c r="M39"/>
  <c r="M35"/>
  <c r="N35" s="1"/>
  <c r="M26"/>
  <c r="M18"/>
  <c r="M29"/>
  <c r="N29" s="1"/>
  <c r="M21"/>
  <c r="N21" s="1"/>
  <c r="M17"/>
  <c r="M9"/>
  <c r="M28"/>
  <c r="M31"/>
  <c r="M27"/>
  <c r="M23"/>
  <c r="M19"/>
  <c r="M15"/>
  <c r="M11"/>
  <c r="M30"/>
  <c r="M22"/>
  <c r="M14"/>
  <c r="M10"/>
  <c r="M25"/>
  <c r="M13"/>
  <c r="N13" s="1"/>
  <c r="M32"/>
  <c r="M24"/>
  <c r="M20"/>
  <c r="M16"/>
  <c r="M12"/>
  <c r="M41"/>
  <c r="I6"/>
  <c r="I7"/>
  <c r="I8"/>
  <c r="O9" i="12"/>
  <c r="D9" i="13" s="1"/>
  <c r="I4" i="11"/>
  <c r="L4"/>
  <c r="S9" i="12" s="1"/>
  <c r="F6" i="11"/>
  <c r="I6"/>
  <c r="M6" s="1"/>
  <c r="L6"/>
  <c r="N40" i="1" l="1"/>
  <c r="O40"/>
  <c r="N38"/>
  <c r="N34"/>
  <c r="N41"/>
  <c r="O41"/>
  <c r="N39"/>
  <c r="O37"/>
  <c r="N36"/>
  <c r="O35"/>
  <c r="O33"/>
  <c r="N33"/>
  <c r="M8"/>
  <c r="N12"/>
  <c r="N20"/>
  <c r="O20"/>
  <c r="N32"/>
  <c r="N18"/>
  <c r="O13"/>
  <c r="N19"/>
  <c r="O29"/>
  <c r="N26"/>
  <c r="N25"/>
  <c r="N14"/>
  <c r="O30"/>
  <c r="N30"/>
  <c r="N15"/>
  <c r="O15"/>
  <c r="N23"/>
  <c r="N31"/>
  <c r="N9"/>
  <c r="O9"/>
  <c r="O21"/>
  <c r="M6"/>
  <c r="N11"/>
  <c r="N27"/>
  <c r="O17"/>
  <c r="N17"/>
  <c r="M7"/>
  <c r="O16"/>
  <c r="N16"/>
  <c r="N24"/>
  <c r="N10"/>
  <c r="O22"/>
  <c r="N22"/>
  <c r="O28"/>
  <c r="N28"/>
  <c r="M4" i="11"/>
  <c r="R9" i="12"/>
  <c r="E9" i="13" s="1"/>
  <c r="O6" i="11"/>
  <c r="B9" i="9"/>
  <c r="B8"/>
  <c r="O14" i="1" l="1"/>
  <c r="O36"/>
  <c r="O39"/>
  <c r="O34"/>
  <c r="O24"/>
  <c r="O11"/>
  <c r="O38"/>
  <c r="O26"/>
  <c r="O19"/>
  <c r="O18"/>
  <c r="O12"/>
  <c r="N7"/>
  <c r="O27"/>
  <c r="N6"/>
  <c r="O23"/>
  <c r="O25"/>
  <c r="O32"/>
  <c r="O10"/>
  <c r="O31"/>
  <c r="N8"/>
  <c r="O4" i="11"/>
  <c r="F9" i="13" s="1"/>
  <c r="F4" i="8"/>
  <c r="I7" i="11"/>
  <c r="I8"/>
  <c r="O8" i="1" l="1"/>
  <c r="O7"/>
  <c r="O6"/>
  <c r="L3"/>
  <c r="I3"/>
  <c r="C9" i="9"/>
  <c r="C8"/>
  <c r="L4" i="8"/>
  <c r="S9" i="9" s="1"/>
  <c r="I4" i="8"/>
  <c r="R9" i="9" s="1"/>
  <c r="F3" i="8"/>
  <c r="I3"/>
  <c r="L3"/>
  <c r="C8" i="5"/>
  <c r="R8" i="3" l="1"/>
  <c r="M3" i="1"/>
  <c r="N3" s="1"/>
  <c r="O9" i="9"/>
  <c r="N4" i="8" l="1"/>
  <c r="T9" i="9" s="1"/>
  <c r="O3" i="8"/>
  <c r="O4" l="1"/>
  <c r="U9" i="9" s="1"/>
  <c r="G9" i="10" s="1"/>
  <c r="U8" i="9" l="1"/>
  <c r="G8" i="10" s="1"/>
  <c r="T8" i="9"/>
  <c r="S8"/>
  <c r="R8"/>
  <c r="O8"/>
  <c r="B8" i="13"/>
  <c r="L3" i="11"/>
  <c r="S8" i="12" s="1"/>
  <c r="I3" i="11"/>
  <c r="O8" i="12" l="1"/>
  <c r="D8" i="13" s="1"/>
  <c r="M3" i="11"/>
  <c r="R8" i="12"/>
  <c r="E8" i="13" s="1"/>
  <c r="T8" i="12" l="1"/>
  <c r="B8" i="5"/>
  <c r="B8" i="3"/>
  <c r="A8"/>
  <c r="O3" i="11" l="1"/>
  <c r="U8" i="12" s="1"/>
  <c r="F8" i="13" s="1"/>
  <c r="S8" i="3"/>
  <c r="F8" i="5" s="1"/>
  <c r="E8" l="1"/>
  <c r="C18" i="7" l="1"/>
  <c r="O3" i="1"/>
  <c r="F18" i="7" l="1"/>
  <c r="G18" s="1"/>
  <c r="L18"/>
  <c r="M18" s="1"/>
  <c r="J18"/>
  <c r="K18" s="1"/>
  <c r="H18"/>
  <c r="I18" s="1"/>
  <c r="D18"/>
  <c r="E18" s="1"/>
  <c r="C18" i="15"/>
  <c r="C18" i="14"/>
  <c r="J18" i="15"/>
  <c r="F18"/>
  <c r="J18" i="14"/>
  <c r="F18"/>
  <c r="L18" i="15"/>
  <c r="H18"/>
  <c r="D18"/>
  <c r="L18" i="14"/>
  <c r="H18"/>
  <c r="D18"/>
  <c r="M18" i="15" l="1"/>
  <c r="K18"/>
  <c r="M18" i="14"/>
  <c r="G18"/>
  <c r="I18" i="15"/>
  <c r="G18"/>
  <c r="N18"/>
  <c r="O18" s="1"/>
  <c r="I18" i="14"/>
  <c r="K18"/>
  <c r="P18" i="15"/>
  <c r="E18"/>
  <c r="P18" i="14"/>
  <c r="E18"/>
  <c r="N18"/>
  <c r="O18" s="1"/>
  <c r="G8" i="5"/>
  <c r="P18" i="7"/>
  <c r="R18" s="1"/>
  <c r="S18" s="1"/>
  <c r="N18"/>
  <c r="O18" s="1"/>
  <c r="Q18" l="1"/>
  <c r="R18" i="14"/>
  <c r="S18" s="1"/>
  <c r="R18" i="15"/>
  <c r="S18" s="1"/>
  <c r="Q18" l="1"/>
  <c r="Q18" i="14"/>
</calcChain>
</file>

<file path=xl/sharedStrings.xml><?xml version="1.0" encoding="utf-8"?>
<sst xmlns="http://schemas.openxmlformats.org/spreadsheetml/2006/main" count="491" uniqueCount="248">
  <si>
    <t xml:space="preserve">r.b. </t>
  </si>
  <si>
    <t>Br. ind.</t>
  </si>
  <si>
    <t>Prezime i ime</t>
  </si>
  <si>
    <t>ZI</t>
  </si>
  <si>
    <t>PZI</t>
  </si>
  <si>
    <t>UKUPNO</t>
  </si>
  <si>
    <t>Ocjena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</si>
  <si>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</si>
  <si>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</si>
  <si>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</si>
  <si>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</si>
  <si>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</si>
  <si>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</si>
  <si>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</si>
  <si>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</si>
  <si>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</si>
  <si>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</si>
  <si>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</si>
  <si>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</si>
  <si>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</si>
  <si>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V</t>
  </si>
  <si>
    <t>Redovni</t>
  </si>
  <si>
    <t>Popravni</t>
  </si>
  <si>
    <t>PREZIME I IME STUDENTA</t>
  </si>
  <si>
    <t>OSVOJENI BROJ POENA</t>
  </si>
  <si>
    <t>ZAKLJUČNA OCJENA</t>
  </si>
  <si>
    <t>U TOKU SEMESTRA</t>
  </si>
  <si>
    <t>NA ZAVRŠNOM ISPITU</t>
  </si>
  <si>
    <t>UNIVERZITET  CRNE  GORE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</si>
  <si>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</si>
  <si>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</si>
  <si>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</si>
  <si>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</si>
  <si>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</si>
  <si>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</si>
  <si>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"A"</t>
  </si>
  <si>
    <t>"B"</t>
  </si>
  <si>
    <t>"C"</t>
  </si>
  <si>
    <t>"D"</t>
  </si>
  <si>
    <t>"E"</t>
  </si>
  <si>
    <t>"F"</t>
  </si>
  <si>
    <t>Uspješno</t>
  </si>
  <si>
    <t>Neuspješno</t>
  </si>
  <si>
    <t>%</t>
  </si>
  <si>
    <t>Rukovodilac studijskog programa:</t>
  </si>
  <si>
    <t>Prodekan za nastavu</t>
  </si>
  <si>
    <t>ZIZ</t>
  </si>
  <si>
    <t>ZIT</t>
  </si>
  <si>
    <t>PZIZ</t>
  </si>
  <si>
    <t>PZIT</t>
  </si>
  <si>
    <t>ZID</t>
  </si>
  <si>
    <t>Redni broj</t>
  </si>
  <si>
    <t>1.</t>
  </si>
  <si>
    <t>2.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</si>
  <si>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</si>
  <si>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</si>
  <si>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</si>
  <si>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</si>
  <si>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</si>
  <si>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</si>
  <si>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</si>
  <si>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</si>
  <si>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</si>
  <si>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20.</t>
  </si>
  <si>
    <t>22.</t>
  </si>
  <si>
    <t>24.</t>
  </si>
  <si>
    <t>27.</t>
  </si>
  <si>
    <t>32.</t>
  </si>
  <si>
    <t>33.</t>
  </si>
  <si>
    <t>34.</t>
  </si>
  <si>
    <t>36.</t>
  </si>
  <si>
    <t>37.</t>
  </si>
  <si>
    <t>38.</t>
  </si>
  <si>
    <t>40.</t>
  </si>
  <si>
    <t>45.</t>
  </si>
  <si>
    <t>47.</t>
  </si>
  <si>
    <t>48.</t>
  </si>
  <si>
    <t>K</t>
  </si>
  <si>
    <t>PK</t>
  </si>
  <si>
    <t>KD</t>
  </si>
  <si>
    <t>52.</t>
  </si>
  <si>
    <t>53.</t>
  </si>
  <si>
    <t>54.</t>
  </si>
  <si>
    <t>56.</t>
  </si>
  <si>
    <t>57.</t>
  </si>
  <si>
    <t>66.</t>
  </si>
  <si>
    <t>po završetku zimskog semestra akademske 2018/19. godine</t>
  </si>
  <si>
    <t>PRIRODNO-MATEMATIČKI FAKULTET PODGORICA</t>
  </si>
  <si>
    <t>Studijski program:  Računarske nauke</t>
  </si>
  <si>
    <t>Semestar: I (prvi), akademska 20018/19 godina</t>
  </si>
  <si>
    <t>Analitička geometrija</t>
  </si>
  <si>
    <t>Podgorica, ___. Januar 20018. god.</t>
  </si>
  <si>
    <r>
      <t xml:space="preserve">STUDIJE: </t>
    </r>
    <r>
      <rPr>
        <b/>
        <sz val="11"/>
        <color indexed="8"/>
        <rFont val="Arial"/>
        <family val="2"/>
        <charset val="238"/>
      </rPr>
      <t>OSNOVNE</t>
    </r>
  </si>
  <si>
    <r>
      <t xml:space="preserve">NASTAVNIK: </t>
    </r>
    <r>
      <rPr>
        <b/>
        <sz val="11"/>
        <rFont val="Arial"/>
        <family val="2"/>
        <charset val="238"/>
      </rPr>
      <t>Prof. dr Biljana Zeković</t>
    </r>
  </si>
  <si>
    <t xml:space="preserve">OBRAZAC za evidenciju osvojenih poena na predmetu i predlog ocjene, studijske 2018/19.     zimski semestar </t>
  </si>
  <si>
    <r>
      <rPr>
        <sz val="10"/>
        <rFont val="Arial"/>
        <family val="2"/>
        <charset val="238"/>
      </rPr>
      <t>NASTAVNIK:</t>
    </r>
    <r>
      <rPr>
        <sz val="8"/>
        <rFont val="Arial"/>
        <family val="2"/>
      </rPr>
      <t xml:space="preserve"> </t>
    </r>
    <r>
      <rPr>
        <b/>
        <sz val="11"/>
        <rFont val="Arial"/>
        <family val="2"/>
        <charset val="238"/>
      </rPr>
      <t>Biljana Zeković</t>
    </r>
  </si>
  <si>
    <t>68.</t>
  </si>
  <si>
    <t>69.</t>
  </si>
  <si>
    <t>70.</t>
  </si>
  <si>
    <t>71.</t>
  </si>
  <si>
    <t>72.</t>
  </si>
  <si>
    <t>78.</t>
  </si>
  <si>
    <t>81.</t>
  </si>
  <si>
    <t>82.</t>
  </si>
  <si>
    <t>84.</t>
  </si>
  <si>
    <t>85.</t>
  </si>
  <si>
    <t>86.</t>
  </si>
  <si>
    <t>87.</t>
  </si>
  <si>
    <r>
      <t xml:space="preserve">Broj ECTS kredita
</t>
    </r>
    <r>
      <rPr>
        <b/>
        <sz val="12"/>
        <rFont val="Arial"/>
        <family val="2"/>
        <charset val="238"/>
      </rPr>
      <t>7</t>
    </r>
  </si>
  <si>
    <t>METALURŠKO-TEHNOLOŠKI FAKULTET</t>
  </si>
  <si>
    <r>
      <rPr>
        <sz val="10"/>
        <rFont val="Arial"/>
        <family val="2"/>
        <charset val="238"/>
      </rPr>
      <t>STUDIJSKI PROGRAM</t>
    </r>
    <r>
      <rPr>
        <sz val="11"/>
        <rFont val="Arial"/>
        <family val="2"/>
        <charset val="238"/>
      </rPr>
      <t xml:space="preserve">: </t>
    </r>
    <r>
      <rPr>
        <b/>
        <sz val="10"/>
        <rFont val="Arial"/>
        <family val="2"/>
        <charset val="238"/>
      </rPr>
      <t>HEMIJSKA TEHNOLOGIJA</t>
    </r>
  </si>
  <si>
    <t>Đurković Nikola</t>
  </si>
  <si>
    <r>
      <rPr>
        <sz val="10"/>
        <rFont val="Arial"/>
        <family val="2"/>
        <charset val="238"/>
      </rPr>
      <t xml:space="preserve">    STUDIJSKI PROGRAM: </t>
    </r>
    <r>
      <rPr>
        <b/>
        <sz val="10"/>
        <rFont val="Arial"/>
        <family val="2"/>
        <charset val="238"/>
      </rPr>
      <t>METALURGIJA</t>
    </r>
  </si>
  <si>
    <r>
      <rPr>
        <sz val="10"/>
        <rFont val="Arial"/>
        <family val="2"/>
        <charset val="238"/>
      </rPr>
      <t xml:space="preserve">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</si>
  <si>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1"/>
        <rFont val="Arial"/>
        <family val="2"/>
        <charset val="238"/>
      </rPr>
      <t>HEMIJSKA TEHNOLOGIJA</t>
    </r>
  </si>
  <si>
    <r>
      <rPr>
        <sz val="10"/>
        <rFont val="Arial"/>
        <family val="2"/>
        <charset val="238"/>
      </rPr>
      <t xml:space="preserve">   STUDIJE</t>
    </r>
    <r>
      <rPr>
        <b/>
        <sz val="10"/>
        <rFont val="Arial"/>
        <family val="2"/>
        <charset val="238"/>
      </rPr>
      <t>: OSNOVNE</t>
    </r>
  </si>
  <si>
    <r>
      <rPr>
        <sz val="10"/>
        <rFont val="Arial"/>
        <family val="2"/>
        <charset val="238"/>
      </rPr>
      <t xml:space="preserve">  STUDIJSKI PROGRAM: </t>
    </r>
    <r>
      <rPr>
        <b/>
        <sz val="10"/>
        <rFont val="Arial"/>
        <family val="2"/>
        <charset val="238"/>
      </rPr>
      <t>METALURGIJA I MATERIJALI</t>
    </r>
  </si>
  <si>
    <r>
      <rPr>
        <sz val="10"/>
        <rFont val="Arial"/>
        <family val="2"/>
        <charset val="238"/>
      </rPr>
      <t xml:space="preserve"> STUDIJE</t>
    </r>
    <r>
      <rPr>
        <b/>
        <sz val="10"/>
        <rFont val="Arial"/>
        <family val="2"/>
        <charset val="238"/>
      </rPr>
      <t>: OSNOVNE</t>
    </r>
  </si>
  <si>
    <r>
      <t>BROJ ECTS KREDITA:</t>
    </r>
    <r>
      <rPr>
        <b/>
        <sz val="12"/>
        <color indexed="8"/>
        <rFont val="Arial"/>
        <family val="2"/>
        <charset val="238"/>
      </rPr>
      <t>7</t>
    </r>
  </si>
  <si>
    <r>
      <t xml:space="preserve">STUDIJSKI PROGRAM: </t>
    </r>
    <r>
      <rPr>
        <b/>
        <sz val="11"/>
        <rFont val="Arial"/>
        <family val="2"/>
        <charset val="238"/>
      </rPr>
      <t>METALURGIJA</t>
    </r>
  </si>
  <si>
    <t>88.</t>
  </si>
  <si>
    <t xml:space="preserve">90. </t>
  </si>
  <si>
    <r>
      <t xml:space="preserve">PREDMET: </t>
    </r>
    <r>
      <rPr>
        <b/>
        <sz val="11"/>
        <rFont val="Arial"/>
        <family val="2"/>
        <charset val="238"/>
      </rPr>
      <t>MATEMATIKA II</t>
    </r>
  </si>
  <si>
    <t>Broj ECTS kredita
5</t>
  </si>
  <si>
    <t>SARADNIK: mr Jelena Dakić</t>
  </si>
  <si>
    <r>
      <t>PREDMET: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1"/>
        <color indexed="8"/>
        <rFont val="Arial"/>
        <family val="2"/>
        <charset val="238"/>
      </rPr>
      <t>MATEMATIKA II</t>
    </r>
  </si>
  <si>
    <t>BROJ ECTS KREDITA: 5</t>
  </si>
  <si>
    <r>
      <rPr>
        <b/>
        <sz val="8"/>
        <rFont val="Arial"/>
        <family val="2"/>
      </rPr>
      <t>Vujović Milica</t>
    </r>
  </si>
  <si>
    <r>
      <rPr>
        <b/>
        <sz val="8"/>
        <rFont val="Arial"/>
        <family val="2"/>
      </rPr>
      <t>8 / 11</t>
    </r>
  </si>
  <si>
    <r>
      <rPr>
        <b/>
        <sz val="8"/>
        <rFont val="Arial"/>
        <family val="2"/>
      </rPr>
      <t>Radosavović Časlav</t>
    </r>
  </si>
  <si>
    <r>
      <t>PREDMET:</t>
    </r>
    <r>
      <rPr>
        <b/>
        <sz val="12"/>
        <color indexed="8"/>
        <rFont val="Arial"/>
        <family val="2"/>
        <charset val="238"/>
      </rPr>
      <t xml:space="preserve"> MATEMATIKA II</t>
    </r>
  </si>
  <si>
    <r>
      <t>PREDMET:</t>
    </r>
    <r>
      <rPr>
        <b/>
        <sz val="11"/>
        <color indexed="8"/>
        <rFont val="Arial"/>
        <family val="2"/>
      </rPr>
      <t xml:space="preserve"> MATEMATIKA II</t>
    </r>
  </si>
  <si>
    <t>13 / 19</t>
  </si>
  <si>
    <t>14 / 19</t>
  </si>
  <si>
    <t>22 / 19</t>
  </si>
  <si>
    <t>25 / 19</t>
  </si>
  <si>
    <t>28 / 19</t>
  </si>
  <si>
    <t>1/19</t>
  </si>
  <si>
    <t>2/19</t>
  </si>
  <si>
    <t>5/19</t>
  </si>
  <si>
    <t>6/19</t>
  </si>
  <si>
    <t>8/19</t>
  </si>
  <si>
    <t>9/19</t>
  </si>
  <si>
    <t>10/19</t>
  </si>
  <si>
    <t>11/19</t>
  </si>
  <si>
    <t>12/19</t>
  </si>
  <si>
    <t>Marković Danilo</t>
  </si>
  <si>
    <t>Jukić Aldina</t>
  </si>
  <si>
    <t>Jovović Andrea</t>
  </si>
  <si>
    <t>Žurić Aleksandra</t>
  </si>
  <si>
    <t>Vukotić Jelena</t>
  </si>
  <si>
    <t>Manojlović Milica</t>
  </si>
  <si>
    <t>Kovačević Slađana</t>
  </si>
  <si>
    <t xml:space="preserve">Bakrač Milena </t>
  </si>
  <si>
    <t>Đođić Milica</t>
  </si>
  <si>
    <t>Blagojević Sanja</t>
  </si>
  <si>
    <t>Mrvaljeljević Nikolina</t>
  </si>
  <si>
    <t>Bahtijari Ergina</t>
  </si>
  <si>
    <t>Radonjić Anja</t>
  </si>
  <si>
    <t>33/19</t>
  </si>
  <si>
    <t>34/19</t>
  </si>
  <si>
    <t>35/19</t>
  </si>
  <si>
    <t>Lukovac Sara</t>
  </si>
  <si>
    <t>Šegrt Maša</t>
  </si>
  <si>
    <t>Blečić Milica</t>
  </si>
  <si>
    <t>1/18</t>
  </si>
  <si>
    <t>Ilinčić Nataša</t>
  </si>
  <si>
    <t>2/18</t>
  </si>
  <si>
    <t>5/18</t>
  </si>
  <si>
    <t>7/18</t>
  </si>
  <si>
    <t>14/18</t>
  </si>
  <si>
    <t>23/18</t>
  </si>
  <si>
    <t>26/18</t>
  </si>
  <si>
    <t>Drašković Milica</t>
  </si>
  <si>
    <t>Đilas Ilija</t>
  </si>
  <si>
    <t>Đukić Ivana</t>
  </si>
  <si>
    <t>Petković Ksenija</t>
  </si>
  <si>
    <t>Kenjić Srđan</t>
  </si>
  <si>
    <t>Lalatović Kristina</t>
  </si>
  <si>
    <t>22 / 17</t>
  </si>
  <si>
    <t>26/17</t>
  </si>
  <si>
    <t>29/17</t>
  </si>
  <si>
    <t>33/17</t>
  </si>
  <si>
    <t>1/16</t>
  </si>
  <si>
    <t>11/15</t>
  </si>
  <si>
    <t>Vučinić Ksenija</t>
  </si>
  <si>
    <t>Zorić Marija</t>
  </si>
  <si>
    <t>Vojinović Bojana</t>
  </si>
  <si>
    <t>Kašćelan Ivana</t>
  </si>
  <si>
    <t>Nelević Sanja</t>
  </si>
  <si>
    <t>Ćinćur Maja</t>
  </si>
  <si>
    <t>22/15</t>
  </si>
  <si>
    <t>24/15</t>
  </si>
  <si>
    <t>29/15</t>
  </si>
  <si>
    <t>30/15</t>
  </si>
  <si>
    <t>13/14</t>
  </si>
  <si>
    <t>27/13</t>
  </si>
  <si>
    <t>24/12</t>
  </si>
  <si>
    <t>38/10</t>
  </si>
  <si>
    <t>Ćupić Ana</t>
  </si>
  <si>
    <t>Nikčević Đurđina</t>
  </si>
  <si>
    <t>Nikčević Isidora</t>
  </si>
  <si>
    <t>Biga Teodora</t>
  </si>
  <si>
    <t xml:space="preserve">Minić Radana </t>
  </si>
  <si>
    <t>Milićević Martina</t>
  </si>
  <si>
    <t>Janković Marija</t>
  </si>
  <si>
    <t>Perazić Ajka</t>
  </si>
  <si>
    <t>21/19</t>
  </si>
  <si>
    <t>Pudar Vladana</t>
  </si>
  <si>
    <t>Bulajić Miloš</t>
  </si>
  <si>
    <t>Podgorica, ___. Jul 2020. god.</t>
  </si>
  <si>
    <t>po završetku zimskog semestra akademske 2019/20. godine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</si>
  <si>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2019/20., ljetnji semestar</t>
    </r>
  </si>
  <si>
    <t xml:space="preserve">OBRAZAC za evidenciju osvojenih poena na predmetu i predlog ocjene, studijske 2019/20.     ljetnji semestar </t>
  </si>
  <si>
    <r>
      <t xml:space="preserve">STUDIJSKI PROGRAM: </t>
    </r>
    <r>
      <rPr>
        <b/>
        <sz val="11"/>
        <rFont val="Arial"/>
        <family val="2"/>
        <charset val="238"/>
      </rPr>
      <t>METALURGIJA I MATERIIJALI</t>
    </r>
  </si>
  <si>
    <r>
      <t xml:space="preserve">BROJ ECTS KREDITA: </t>
    </r>
    <r>
      <rPr>
        <b/>
        <sz val="10"/>
        <color indexed="8"/>
        <rFont val="Arial"/>
        <family val="2"/>
        <charset val="238"/>
      </rPr>
      <t>5</t>
    </r>
  </si>
  <si>
    <t>33 / 15</t>
  </si>
  <si>
    <r>
      <rPr>
        <b/>
        <i/>
        <sz val="12"/>
        <color indexed="8"/>
        <rFont val="Arial"/>
        <family val="2"/>
        <charset val="238"/>
      </rPr>
      <t>OBRAZAC ZA ZAKLJUČNE OCJENE</t>
    </r>
    <r>
      <rPr>
        <b/>
        <i/>
        <sz val="14"/>
        <color indexed="8"/>
        <rFont val="Arial"/>
        <family val="2"/>
      </rPr>
      <t xml:space="preserve">, </t>
    </r>
    <r>
      <rPr>
        <b/>
        <i/>
        <sz val="12"/>
        <color indexed="8"/>
        <rFont val="Arial"/>
        <family val="2"/>
        <charset val="238"/>
      </rPr>
      <t>studijske 2019/20., zimski semestar</t>
    </r>
  </si>
  <si>
    <t>AVG kol</t>
  </si>
  <si>
    <t>AVG zavr</t>
  </si>
  <si>
    <t>AVGUST</t>
  </si>
  <si>
    <t>ZII</t>
  </si>
  <si>
    <t>avg k.</t>
  </si>
  <si>
    <t>avg zavr</t>
  </si>
  <si>
    <t>AVGUST/SEPMTEBAR</t>
  </si>
  <si>
    <t>avg kol</t>
  </si>
  <si>
    <t>AVGUST/SEPTEMBAR</t>
  </si>
  <si>
    <t>ZD</t>
  </si>
  <si>
    <t>3.</t>
  </si>
  <si>
    <t>3/19</t>
  </si>
  <si>
    <t>Perović Sara</t>
  </si>
  <si>
    <t>4.</t>
  </si>
  <si>
    <t>7.</t>
  </si>
  <si>
    <t>15.</t>
  </si>
  <si>
    <t>16.</t>
  </si>
  <si>
    <t>17.</t>
  </si>
  <si>
    <t>18.</t>
  </si>
  <si>
    <t>19.</t>
  </si>
  <si>
    <t>21.</t>
  </si>
  <si>
    <t>23.</t>
  </si>
  <si>
    <t>25.</t>
  </si>
  <si>
    <t>26.</t>
  </si>
  <si>
    <t>28.</t>
  </si>
  <si>
    <t>29.</t>
  </si>
  <si>
    <t>30.</t>
  </si>
  <si>
    <t>31.</t>
  </si>
  <si>
    <t>35.</t>
  </si>
  <si>
    <t>39.</t>
  </si>
</sst>
</file>

<file path=xl/styles.xml><?xml version="1.0" encoding="utf-8"?>
<styleSheet xmlns="http://schemas.openxmlformats.org/spreadsheetml/2006/main">
  <numFmts count="1">
    <numFmt numFmtId="164" formatCode="0.0"/>
  </numFmts>
  <fonts count="61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i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sz val="11"/>
      <name val="Arial"/>
      <family val="2"/>
    </font>
    <font>
      <sz val="10"/>
      <name val="Times New Roman CE"/>
      <family val="1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8"/>
      <name val="Arial"/>
    </font>
    <font>
      <sz val="10"/>
      <color rgb="FF000000"/>
      <name val="Times New Roman"/>
      <charset val="204"/>
    </font>
    <font>
      <b/>
      <sz val="8"/>
      <name val="Arial"/>
      <family val="2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/>
      <right style="double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 style="double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double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/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090909"/>
      </top>
      <bottom style="thin">
        <color rgb="FF090909"/>
      </bottom>
      <diagonal/>
    </border>
    <border>
      <left style="thin">
        <color rgb="FF090909"/>
      </left>
      <right style="thin">
        <color rgb="FF090909"/>
      </right>
      <top style="thin">
        <color rgb="FFADADAD"/>
      </top>
      <bottom style="thin">
        <color rgb="FF090909"/>
      </bottom>
      <diagonal/>
    </border>
    <border>
      <left/>
      <right/>
      <top style="thin">
        <color rgb="FF090909"/>
      </top>
      <bottom/>
      <diagonal/>
    </border>
    <border>
      <left style="thin">
        <color rgb="FF090909"/>
      </left>
      <right style="thin">
        <color rgb="FF090909"/>
      </right>
      <top style="thin">
        <color rgb="FF090909"/>
      </top>
      <bottom/>
      <diagonal/>
    </border>
    <border>
      <left style="thin">
        <color indexed="59"/>
      </left>
      <right/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15" fillId="0" borderId="0"/>
    <xf numFmtId="0" fontId="36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57" fillId="0" borderId="0"/>
  </cellStyleXfs>
  <cellXfs count="233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15" fillId="0" borderId="0" xfId="39" applyFont="1" applyBorder="1"/>
    <xf numFmtId="0" fontId="15" fillId="0" borderId="0" xfId="39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28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0" fillId="0" borderId="12" xfId="0" applyNumberFormat="1" applyBorder="1" applyAlignment="1">
      <alignment horizontal="center"/>
    </xf>
    <xf numFmtId="0" fontId="0" fillId="0" borderId="12" xfId="0" applyNumberFormat="1" applyBorder="1"/>
    <xf numFmtId="0" fontId="15" fillId="0" borderId="0" xfId="38"/>
    <xf numFmtId="0" fontId="15" fillId="0" borderId="0" xfId="38" applyAlignment="1">
      <alignment horizontal="left" vertical="center"/>
    </xf>
    <xf numFmtId="0" fontId="15" fillId="0" borderId="0" xfId="38" applyAlignment="1">
      <alignment horizontal="center" vertical="center"/>
    </xf>
    <xf numFmtId="0" fontId="30" fillId="0" borderId="13" xfId="38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21" fillId="0" borderId="14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21" fillId="0" borderId="15" xfId="0" applyFont="1" applyBorder="1" applyAlignment="1">
      <alignment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wrapText="1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0" fillId="0" borderId="19" xfId="0" applyNumberFormat="1" applyFont="1" applyBorder="1"/>
    <xf numFmtId="0" fontId="36" fillId="0" borderId="16" xfId="0" applyFont="1" applyBorder="1" applyProtection="1">
      <protection hidden="1"/>
    </xf>
    <xf numFmtId="0" fontId="41" fillId="0" borderId="19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30" fillId="0" borderId="11" xfId="38" applyFont="1" applyBorder="1" applyAlignment="1">
      <alignment horizontal="center" vertical="center" wrapText="1"/>
    </xf>
    <xf numFmtId="0" fontId="41" fillId="0" borderId="10" xfId="0" applyFont="1" applyFill="1" applyBorder="1"/>
    <xf numFmtId="0" fontId="22" fillId="0" borderId="19" xfId="38" applyNumberFormat="1" applyFont="1" applyBorder="1" applyAlignment="1">
      <alignment horizontal="center"/>
    </xf>
    <xf numFmtId="0" fontId="22" fillId="0" borderId="19" xfId="0" applyNumberFormat="1" applyFont="1" applyFill="1" applyBorder="1" applyAlignment="1">
      <alignment horizontal="center"/>
    </xf>
    <xf numFmtId="0" fontId="42" fillId="0" borderId="0" xfId="39" applyFont="1" applyBorder="1" applyProtection="1">
      <protection hidden="1"/>
    </xf>
    <xf numFmtId="0" fontId="37" fillId="0" borderId="16" xfId="0" applyFont="1" applyBorder="1" applyAlignment="1" applyProtection="1">
      <alignment horizontal="center"/>
      <protection hidden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/>
    <xf numFmtId="0" fontId="0" fillId="0" borderId="0" xfId="0" applyFill="1" applyBorder="1" applyAlignment="1">
      <alignment horizontal="center"/>
    </xf>
    <xf numFmtId="0" fontId="0" fillId="0" borderId="16" xfId="0" applyBorder="1"/>
    <xf numFmtId="0" fontId="30" fillId="0" borderId="11" xfId="38" applyFont="1" applyBorder="1" applyAlignment="1">
      <alignment horizontal="center" vertical="center" wrapText="1"/>
    </xf>
    <xf numFmtId="0" fontId="0" fillId="0" borderId="24" xfId="0" applyBorder="1" applyAlignment="1"/>
    <xf numFmtId="0" fontId="49" fillId="0" borderId="10" xfId="0" applyFont="1" applyBorder="1" applyAlignment="1">
      <alignment horizontal="left"/>
    </xf>
    <xf numFmtId="0" fontId="0" fillId="0" borderId="30" xfId="0" applyBorder="1"/>
    <xf numFmtId="0" fontId="22" fillId="0" borderId="28" xfId="0" applyFont="1" applyBorder="1" applyAlignment="1"/>
    <xf numFmtId="0" fontId="22" fillId="0" borderId="27" xfId="0" applyFont="1" applyBorder="1" applyAlignment="1"/>
    <xf numFmtId="0" fontId="22" fillId="0" borderId="35" xfId="0" applyFont="1" applyFill="1" applyBorder="1" applyAlignment="1"/>
    <xf numFmtId="49" fontId="0" fillId="0" borderId="30" xfId="0" applyNumberFormat="1" applyBorder="1"/>
    <xf numFmtId="0" fontId="22" fillId="0" borderId="10" xfId="0" applyFont="1" applyFill="1" applyBorder="1" applyAlignment="1"/>
    <xf numFmtId="164" fontId="21" fillId="0" borderId="10" xfId="0" applyNumberFormat="1" applyFont="1" applyBorder="1" applyProtection="1">
      <protection hidden="1"/>
    </xf>
    <xf numFmtId="164" fontId="22" fillId="0" borderId="18" xfId="0" applyNumberFormat="1" applyFont="1" applyBorder="1" applyAlignment="1" applyProtection="1">
      <alignment vertical="center"/>
      <protection locked="0"/>
    </xf>
    <xf numFmtId="164" fontId="21" fillId="0" borderId="17" xfId="0" applyNumberFormat="1" applyFont="1" applyBorder="1" applyProtection="1">
      <protection hidden="1"/>
    </xf>
    <xf numFmtId="164" fontId="36" fillId="0" borderId="16" xfId="0" applyNumberFormat="1" applyFont="1" applyBorder="1" applyProtection="1">
      <protection hidden="1"/>
    </xf>
    <xf numFmtId="0" fontId="1" fillId="0" borderId="32" xfId="0" applyFont="1" applyBorder="1" applyAlignment="1"/>
    <xf numFmtId="0" fontId="22" fillId="0" borderId="32" xfId="0" applyFont="1" applyBorder="1" applyAlignment="1"/>
    <xf numFmtId="0" fontId="22" fillId="0" borderId="34" xfId="0" applyFont="1" applyBorder="1" applyAlignment="1"/>
    <xf numFmtId="0" fontId="25" fillId="0" borderId="34" xfId="0" applyFont="1" applyBorder="1" applyAlignment="1">
      <alignment horizontal="center" vertical="top" wrapText="1"/>
    </xf>
    <xf numFmtId="0" fontId="38" fillId="0" borderId="34" xfId="0" applyFont="1" applyBorder="1" applyAlignment="1">
      <alignment horizontal="left" wrapText="1"/>
    </xf>
    <xf numFmtId="0" fontId="25" fillId="0" borderId="34" xfId="0" applyFont="1" applyBorder="1" applyAlignment="1">
      <alignment horizontal="left" wrapText="1"/>
    </xf>
    <xf numFmtId="0" fontId="0" fillId="0" borderId="34" xfId="0" applyBorder="1" applyAlignment="1"/>
    <xf numFmtId="0" fontId="0" fillId="0" borderId="34" xfId="0" applyFont="1" applyBorder="1" applyAlignment="1"/>
    <xf numFmtId="0" fontId="0" fillId="0" borderId="32" xfId="0" applyFont="1" applyBorder="1" applyAlignment="1"/>
    <xf numFmtId="0" fontId="31" fillId="0" borderId="32" xfId="38" applyFont="1" applyBorder="1" applyAlignment="1">
      <alignment horizontal="left" wrapText="1"/>
    </xf>
    <xf numFmtId="0" fontId="0" fillId="0" borderId="32" xfId="0" applyBorder="1" applyAlignment="1">
      <alignment horizontal="left"/>
    </xf>
    <xf numFmtId="0" fontId="31" fillId="0" borderId="35" xfId="38" applyFont="1" applyBorder="1" applyAlignment="1">
      <alignment wrapText="1"/>
    </xf>
    <xf numFmtId="0" fontId="31" fillId="0" borderId="36" xfId="38" applyFont="1" applyBorder="1" applyAlignment="1">
      <alignment wrapText="1"/>
    </xf>
    <xf numFmtId="0" fontId="31" fillId="0" borderId="32" xfId="38" applyFont="1" applyBorder="1" applyAlignment="1">
      <alignment wrapText="1"/>
    </xf>
    <xf numFmtId="164" fontId="41" fillId="0" borderId="19" xfId="0" applyNumberFormat="1" applyFont="1" applyFill="1" applyBorder="1" applyAlignment="1">
      <alignment horizontal="center"/>
    </xf>
    <xf numFmtId="164" fontId="22" fillId="0" borderId="19" xfId="38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56" fillId="0" borderId="38" xfId="0" applyFont="1" applyFill="1" applyBorder="1" applyAlignment="1">
      <alignment horizontal="left" vertical="top" wrapText="1"/>
    </xf>
    <xf numFmtId="0" fontId="0" fillId="0" borderId="39" xfId="0" applyFill="1" applyBorder="1" applyAlignment="1">
      <alignment horizontal="left" vertical="top" wrapText="1"/>
    </xf>
    <xf numFmtId="0" fontId="0" fillId="0" borderId="40" xfId="0" applyFill="1" applyBorder="1" applyAlignment="1">
      <alignment horizontal="left" vertical="top" wrapText="1"/>
    </xf>
    <xf numFmtId="0" fontId="56" fillId="0" borderId="41" xfId="0" applyFont="1" applyFill="1" applyBorder="1" applyAlignment="1">
      <alignment horizontal="left" vertical="top" wrapText="1"/>
    </xf>
    <xf numFmtId="0" fontId="0" fillId="0" borderId="42" xfId="0" applyFill="1" applyBorder="1" applyAlignment="1">
      <alignment horizontal="left" vertical="top" wrapText="1"/>
    </xf>
    <xf numFmtId="0" fontId="21" fillId="0" borderId="32" xfId="0" applyFont="1" applyBorder="1" applyProtection="1">
      <protection hidden="1"/>
    </xf>
    <xf numFmtId="0" fontId="36" fillId="0" borderId="31" xfId="0" applyFont="1" applyBorder="1" applyProtection="1">
      <protection hidden="1"/>
    </xf>
    <xf numFmtId="0" fontId="21" fillId="0" borderId="32" xfId="0" applyFont="1" applyFill="1" applyBorder="1" applyProtection="1">
      <protection locked="0"/>
    </xf>
    <xf numFmtId="164" fontId="21" fillId="0" borderId="32" xfId="0" applyNumberFormat="1" applyFont="1" applyBorder="1" applyProtection="1">
      <protection hidden="1"/>
    </xf>
    <xf numFmtId="0" fontId="56" fillId="0" borderId="16" xfId="0" applyFont="1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164" fontId="21" fillId="0" borderId="16" xfId="0" applyNumberFormat="1" applyFont="1" applyBorder="1" applyProtection="1">
      <protection hidden="1"/>
    </xf>
    <xf numFmtId="164" fontId="22" fillId="0" borderId="16" xfId="0" applyNumberFormat="1" applyFont="1" applyBorder="1" applyAlignment="1" applyProtection="1">
      <alignment vertical="center"/>
      <protection locked="0"/>
    </xf>
    <xf numFmtId="0" fontId="56" fillId="0" borderId="38" xfId="45" applyFont="1" applyFill="1" applyBorder="1" applyAlignment="1">
      <alignment horizontal="left" vertical="top" wrapText="1"/>
    </xf>
    <xf numFmtId="164" fontId="21" fillId="0" borderId="12" xfId="0" applyNumberFormat="1" applyFont="1" applyBorder="1" applyProtection="1">
      <protection hidden="1"/>
    </xf>
    <xf numFmtId="0" fontId="56" fillId="0" borderId="16" xfId="45" applyFont="1" applyFill="1" applyBorder="1" applyAlignment="1">
      <alignment horizontal="left" vertical="top" wrapText="1"/>
    </xf>
    <xf numFmtId="0" fontId="21" fillId="0" borderId="16" xfId="0" applyFont="1" applyBorder="1" applyProtection="1">
      <protection hidden="1"/>
    </xf>
    <xf numFmtId="0" fontId="21" fillId="0" borderId="16" xfId="0" applyFont="1" applyFill="1" applyBorder="1" applyProtection="1">
      <protection locked="0"/>
    </xf>
    <xf numFmtId="2" fontId="56" fillId="0" borderId="38" xfId="0" applyNumberFormat="1" applyFont="1" applyFill="1" applyBorder="1" applyAlignment="1">
      <alignment horizontal="left" vertical="top" wrapText="1"/>
    </xf>
    <xf numFmtId="49" fontId="56" fillId="0" borderId="38" xfId="0" applyNumberFormat="1" applyFont="1" applyFill="1" applyBorder="1" applyAlignment="1">
      <alignment horizontal="left" vertical="top" wrapText="1"/>
    </xf>
    <xf numFmtId="49" fontId="58" fillId="0" borderId="37" xfId="0" applyNumberFormat="1" applyFont="1" applyFill="1" applyBorder="1" applyAlignment="1">
      <alignment horizontal="left" vertical="top" wrapText="1"/>
    </xf>
    <xf numFmtId="49" fontId="58" fillId="0" borderId="38" xfId="0" applyNumberFormat="1" applyFont="1" applyFill="1" applyBorder="1" applyAlignment="1">
      <alignment horizontal="left" vertical="top" wrapText="1"/>
    </xf>
    <xf numFmtId="0" fontId="24" fillId="0" borderId="37" xfId="0" applyFont="1" applyFill="1" applyBorder="1" applyAlignment="1">
      <alignment horizontal="left" vertical="top" wrapText="1"/>
    </xf>
    <xf numFmtId="0" fontId="24" fillId="0" borderId="38" xfId="0" applyFont="1" applyFill="1" applyBorder="1" applyAlignment="1">
      <alignment horizontal="left" vertical="top" wrapText="1"/>
    </xf>
    <xf numFmtId="0" fontId="58" fillId="0" borderId="38" xfId="0" applyFont="1" applyFill="1" applyBorder="1" applyAlignment="1">
      <alignment horizontal="left" vertical="top" wrapText="1"/>
    </xf>
    <xf numFmtId="49" fontId="24" fillId="0" borderId="38" xfId="0" applyNumberFormat="1" applyFont="1" applyFill="1" applyBorder="1" applyAlignment="1">
      <alignment horizontal="left" vertical="top" wrapText="1"/>
    </xf>
    <xf numFmtId="49" fontId="0" fillId="0" borderId="0" xfId="0" applyNumberFormat="1"/>
    <xf numFmtId="49" fontId="56" fillId="0" borderId="41" xfId="0" applyNumberFormat="1" applyFont="1" applyFill="1" applyBorder="1" applyAlignment="1">
      <alignment horizontal="left" vertical="top" wrapText="1"/>
    </xf>
    <xf numFmtId="49" fontId="56" fillId="0" borderId="16" xfId="0" applyNumberFormat="1" applyFont="1" applyFill="1" applyBorder="1" applyAlignment="1">
      <alignment horizontal="left" vertical="top" wrapText="1"/>
    </xf>
    <xf numFmtId="0" fontId="58" fillId="0" borderId="0" xfId="0" applyFont="1" applyFill="1" applyBorder="1" applyAlignment="1">
      <alignment horizontal="left" vertical="top" wrapText="1"/>
    </xf>
    <xf numFmtId="49" fontId="24" fillId="0" borderId="37" xfId="0" applyNumberFormat="1" applyFont="1" applyFill="1" applyBorder="1" applyAlignment="1">
      <alignment horizontal="left" vertical="top" wrapText="1"/>
    </xf>
    <xf numFmtId="0" fontId="58" fillId="0" borderId="37" xfId="0" applyFont="1" applyFill="1" applyBorder="1" applyAlignment="1">
      <alignment horizontal="left" vertical="top" wrapText="1"/>
    </xf>
    <xf numFmtId="0" fontId="28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41" fillId="0" borderId="16" xfId="0" applyFont="1" applyFill="1" applyBorder="1"/>
    <xf numFmtId="0" fontId="41" fillId="0" borderId="16" xfId="0" applyNumberFormat="1" applyFont="1" applyFill="1" applyBorder="1" applyAlignment="1">
      <alignment horizontal="center"/>
    </xf>
    <xf numFmtId="164" fontId="41" fillId="0" borderId="16" xfId="0" applyNumberFormat="1" applyFont="1" applyFill="1" applyBorder="1" applyAlignment="1">
      <alignment horizontal="center"/>
    </xf>
    <xf numFmtId="0" fontId="30" fillId="0" borderId="32" xfId="38" applyFont="1" applyBorder="1" applyAlignment="1">
      <alignment horizontal="center" vertical="center" wrapText="1"/>
    </xf>
    <xf numFmtId="164" fontId="36" fillId="0" borderId="44" xfId="0" applyNumberFormat="1" applyFont="1" applyBorder="1" applyProtection="1">
      <protection hidden="1"/>
    </xf>
    <xf numFmtId="49" fontId="0" fillId="0" borderId="16" xfId="0" applyNumberFormat="1" applyBorder="1"/>
    <xf numFmtId="49" fontId="0" fillId="0" borderId="16" xfId="0" applyNumberFormat="1" applyFill="1" applyBorder="1"/>
    <xf numFmtId="0" fontId="22" fillId="0" borderId="32" xfId="0" applyFont="1" applyFill="1" applyBorder="1" applyAlignment="1">
      <alignment horizontal="center"/>
    </xf>
    <xf numFmtId="0" fontId="22" fillId="0" borderId="32" xfId="0" applyFont="1" applyFill="1" applyBorder="1"/>
    <xf numFmtId="0" fontId="22" fillId="0" borderId="43" xfId="0" applyFont="1" applyFill="1" applyBorder="1" applyAlignment="1"/>
    <xf numFmtId="0" fontId="22" fillId="0" borderId="33" xfId="38" applyNumberFormat="1" applyFont="1" applyBorder="1" applyAlignment="1">
      <alignment horizontal="center"/>
    </xf>
    <xf numFmtId="164" fontId="22" fillId="0" borderId="33" xfId="38" applyNumberFormat="1" applyFont="1" applyBorder="1" applyAlignment="1">
      <alignment horizontal="center"/>
    </xf>
    <xf numFmtId="0" fontId="22" fillId="0" borderId="33" xfId="0" applyNumberFormat="1" applyFont="1" applyFill="1" applyBorder="1" applyAlignment="1">
      <alignment horizontal="center"/>
    </xf>
    <xf numFmtId="0" fontId="22" fillId="0" borderId="12" xfId="0" applyFont="1" applyFill="1" applyBorder="1"/>
    <xf numFmtId="0" fontId="22" fillId="0" borderId="45" xfId="0" applyFont="1" applyFill="1" applyBorder="1" applyAlignment="1"/>
    <xf numFmtId="0" fontId="15" fillId="0" borderId="16" xfId="38" applyBorder="1"/>
    <xf numFmtId="0" fontId="22" fillId="0" borderId="16" xfId="0" applyFont="1" applyFill="1" applyBorder="1"/>
    <xf numFmtId="0" fontId="22" fillId="0" borderId="16" xfId="0" applyFont="1" applyFill="1" applyBorder="1" applyAlignment="1"/>
    <xf numFmtId="0" fontId="22" fillId="0" borderId="16" xfId="38" applyNumberFormat="1" applyFont="1" applyBorder="1" applyAlignment="1">
      <alignment horizontal="center"/>
    </xf>
    <xf numFmtId="164" fontId="22" fillId="0" borderId="16" xfId="38" applyNumberFormat="1" applyFont="1" applyBorder="1" applyAlignment="1">
      <alignment horizontal="center"/>
    </xf>
    <xf numFmtId="0" fontId="22" fillId="0" borderId="16" xfId="0" applyNumberFormat="1" applyFont="1" applyFill="1" applyBorder="1" applyAlignment="1">
      <alignment horizontal="center"/>
    </xf>
    <xf numFmtId="0" fontId="30" fillId="0" borderId="46" xfId="38" applyFont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/>
    </xf>
    <xf numFmtId="49" fontId="56" fillId="0" borderId="38" xfId="45" applyNumberFormat="1" applyFont="1" applyFill="1" applyBorder="1" applyAlignment="1">
      <alignment horizontal="left" vertical="top" wrapText="1"/>
    </xf>
    <xf numFmtId="49" fontId="24" fillId="0" borderId="38" xfId="45" applyNumberFormat="1" applyFont="1" applyFill="1" applyBorder="1" applyAlignment="1">
      <alignment horizontal="left" vertical="top" wrapText="1"/>
    </xf>
    <xf numFmtId="49" fontId="56" fillId="0" borderId="16" xfId="45" applyNumberFormat="1" applyFont="1" applyFill="1" applyBorder="1" applyAlignment="1">
      <alignment horizontal="left" vertical="top" wrapText="1"/>
    </xf>
    <xf numFmtId="164" fontId="0" fillId="0" borderId="0" xfId="0" applyNumberFormat="1"/>
    <xf numFmtId="0" fontId="21" fillId="0" borderId="34" xfId="0" applyFont="1" applyFill="1" applyBorder="1" applyProtection="1">
      <protection locked="0"/>
    </xf>
    <xf numFmtId="164" fontId="21" fillId="0" borderId="34" xfId="0" applyNumberFormat="1" applyFont="1" applyBorder="1" applyProtection="1">
      <protection hidden="1"/>
    </xf>
    <xf numFmtId="0" fontId="21" fillId="0" borderId="34" xfId="0" applyFont="1" applyBorder="1" applyProtection="1">
      <protection hidden="1"/>
    </xf>
    <xf numFmtId="164" fontId="21" fillId="0" borderId="35" xfId="0" applyNumberFormat="1" applyFont="1" applyBorder="1" applyProtection="1">
      <protection hidden="1"/>
    </xf>
    <xf numFmtId="0" fontId="1" fillId="0" borderId="16" xfId="0" applyFont="1" applyBorder="1" applyAlignment="1" applyProtection="1">
      <alignment horizontal="center"/>
      <protection hidden="1"/>
    </xf>
    <xf numFmtId="0" fontId="59" fillId="0" borderId="16" xfId="38" applyNumberFormat="1" applyFont="1" applyBorder="1" applyAlignment="1">
      <alignment horizontal="center"/>
    </xf>
    <xf numFmtId="0" fontId="59" fillId="0" borderId="16" xfId="0" applyNumberFormat="1" applyFont="1" applyFill="1" applyBorder="1" applyAlignment="1">
      <alignment horizontal="center"/>
    </xf>
    <xf numFmtId="0" fontId="59" fillId="0" borderId="16" xfId="38" applyFont="1" applyBorder="1" applyAlignment="1">
      <alignment horizontal="center"/>
    </xf>
    <xf numFmtId="0" fontId="59" fillId="0" borderId="16" xfId="38" applyFont="1" applyBorder="1"/>
    <xf numFmtId="49" fontId="59" fillId="0" borderId="16" xfId="45" applyNumberFormat="1" applyFont="1" applyFill="1" applyBorder="1" applyAlignment="1">
      <alignment horizontal="left" vertical="top" wrapText="1"/>
    </xf>
    <xf numFmtId="0" fontId="59" fillId="0" borderId="16" xfId="45" applyFont="1" applyFill="1" applyBorder="1" applyAlignment="1">
      <alignment horizontal="left" vertical="top" wrapText="1"/>
    </xf>
    <xf numFmtId="0" fontId="0" fillId="0" borderId="16" xfId="0" applyBorder="1" applyAlignment="1">
      <alignment horizontal="center"/>
    </xf>
    <xf numFmtId="0" fontId="27" fillId="0" borderId="11" xfId="0" applyFont="1" applyBorder="1" applyAlignment="1">
      <alignment horizontal="center" vertical="center" textRotation="90" wrapText="1"/>
    </xf>
    <xf numFmtId="0" fontId="24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/>
    </xf>
    <xf numFmtId="0" fontId="27" fillId="0" borderId="11" xfId="0" applyFont="1" applyBorder="1" applyAlignment="1">
      <alignment vertical="center" textRotation="90" wrapText="1"/>
    </xf>
    <xf numFmtId="0" fontId="1" fillId="0" borderId="10" xfId="0" applyFont="1" applyBorder="1" applyAlignment="1"/>
    <xf numFmtId="0" fontId="22" fillId="0" borderId="10" xfId="0" applyFont="1" applyBorder="1" applyAlignment="1"/>
    <xf numFmtId="0" fontId="25" fillId="0" borderId="10" xfId="0" applyFont="1" applyBorder="1" applyAlignment="1">
      <alignment horizontal="center" vertical="top" wrapText="1"/>
    </xf>
    <xf numFmtId="0" fontId="23" fillId="0" borderId="17" xfId="0" applyFont="1" applyBorder="1" applyAlignment="1" applyProtection="1">
      <alignment horizontal="left" vertical="center"/>
      <protection locked="0"/>
    </xf>
    <xf numFmtId="0" fontId="0" fillId="0" borderId="25" xfId="0" applyBorder="1" applyAlignment="1">
      <alignment horizontal="left" vertical="center"/>
    </xf>
    <xf numFmtId="0" fontId="51" fillId="0" borderId="17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left" vertical="center"/>
      <protection locked="0"/>
    </xf>
    <xf numFmtId="0" fontId="23" fillId="0" borderId="25" xfId="0" applyFont="1" applyBorder="1" applyAlignment="1" applyProtection="1">
      <alignment horizontal="left" vertical="center"/>
      <protection locked="0"/>
    </xf>
    <xf numFmtId="0" fontId="52" fillId="0" borderId="17" xfId="0" applyFont="1" applyBorder="1" applyAlignment="1">
      <alignment horizontal="left" vertical="top" wrapText="1"/>
    </xf>
    <xf numFmtId="0" fontId="52" fillId="0" borderId="24" xfId="0" applyFont="1" applyBorder="1" applyAlignment="1">
      <alignment horizontal="left" vertical="top" wrapText="1"/>
    </xf>
    <xf numFmtId="0" fontId="50" fillId="0" borderId="24" xfId="0" applyFont="1" applyBorder="1" applyAlignment="1">
      <alignment vertical="top" wrapText="1"/>
    </xf>
    <xf numFmtId="0" fontId="50" fillId="0" borderId="25" xfId="0" applyFont="1" applyBorder="1" applyAlignment="1">
      <alignment vertical="top" wrapText="1"/>
    </xf>
    <xf numFmtId="0" fontId="1" fillId="0" borderId="24" xfId="0" applyFont="1" applyBorder="1"/>
    <xf numFmtId="0" fontId="1" fillId="0" borderId="25" xfId="0" applyFont="1" applyBorder="1"/>
    <xf numFmtId="0" fontId="38" fillId="0" borderId="10" xfId="0" applyFont="1" applyBorder="1" applyAlignment="1">
      <alignment horizontal="left" wrapText="1"/>
    </xf>
    <xf numFmtId="0" fontId="25" fillId="0" borderId="10" xfId="0" applyFont="1" applyBorder="1" applyAlignment="1">
      <alignment horizontal="left" wrapText="1"/>
    </xf>
    <xf numFmtId="0" fontId="0" fillId="0" borderId="10" xfId="0" applyBorder="1" applyAlignment="1"/>
    <xf numFmtId="0" fontId="0" fillId="0" borderId="10" xfId="0" applyFont="1" applyBorder="1" applyAlignment="1"/>
    <xf numFmtId="0" fontId="41" fillId="0" borderId="17" xfId="0" applyFont="1" applyBorder="1" applyAlignment="1">
      <alignment vertical="center"/>
    </xf>
    <xf numFmtId="0" fontId="41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48" fillId="0" borderId="17" xfId="38" applyFont="1" applyBorder="1" applyAlignment="1">
      <alignment horizontal="left" vertical="center" wrapText="1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17" xfId="0" applyFont="1" applyBorder="1" applyAlignment="1">
      <alignment horizontal="left" wrapText="1"/>
    </xf>
    <xf numFmtId="0" fontId="49" fillId="0" borderId="24" xfId="0" applyFont="1" applyBorder="1" applyAlignment="1">
      <alignment horizontal="left" wrapText="1"/>
    </xf>
    <xf numFmtId="0" fontId="49" fillId="0" borderId="25" xfId="0" applyFont="1" applyBorder="1" applyAlignment="1">
      <alignment horizontal="left" wrapText="1"/>
    </xf>
    <xf numFmtId="0" fontId="46" fillId="0" borderId="17" xfId="38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1" fillId="0" borderId="26" xfId="38" applyFont="1" applyBorder="1" applyAlignment="1">
      <alignment horizontal="center" vertical="center" wrapText="1"/>
    </xf>
    <xf numFmtId="0" fontId="15" fillId="0" borderId="29" xfId="38" applyBorder="1" applyAlignment="1">
      <alignment horizontal="center" vertical="center" wrapText="1"/>
    </xf>
    <xf numFmtId="0" fontId="30" fillId="0" borderId="17" xfId="38" applyFont="1" applyBorder="1" applyAlignment="1">
      <alignment horizontal="center" vertical="center" wrapText="1"/>
    </xf>
    <xf numFmtId="0" fontId="30" fillId="0" borderId="24" xfId="38" applyFont="1" applyBorder="1" applyAlignment="1">
      <alignment horizontal="center" vertical="center" wrapText="1"/>
    </xf>
    <xf numFmtId="0" fontId="31" fillId="0" borderId="10" xfId="38" applyFont="1" applyBorder="1" applyAlignment="1">
      <alignment wrapText="1"/>
    </xf>
    <xf numFmtId="0" fontId="47" fillId="0" borderId="17" xfId="38" applyFont="1" applyBorder="1" applyAlignment="1">
      <alignment vertical="center" wrapText="1"/>
    </xf>
    <xf numFmtId="0" fontId="44" fillId="0" borderId="24" xfId="0" applyFont="1" applyBorder="1" applyAlignment="1"/>
    <xf numFmtId="0" fontId="31" fillId="0" borderId="10" xfId="38" applyFont="1" applyBorder="1" applyAlignment="1">
      <alignment horizontal="left" wrapText="1"/>
    </xf>
    <xf numFmtId="0" fontId="0" fillId="0" borderId="10" xfId="0" applyBorder="1" applyAlignment="1">
      <alignment horizontal="left"/>
    </xf>
    <xf numFmtId="0" fontId="32" fillId="0" borderId="11" xfId="38" applyFont="1" applyBorder="1" applyAlignment="1">
      <alignment horizontal="center" vertical="center" wrapText="1"/>
    </xf>
    <xf numFmtId="0" fontId="32" fillId="0" borderId="26" xfId="38" applyFont="1" applyBorder="1" applyAlignment="1">
      <alignment horizontal="center" vertical="center" wrapText="1"/>
    </xf>
    <xf numFmtId="0" fontId="30" fillId="0" borderId="11" xfId="38" applyFont="1" applyBorder="1" applyAlignment="1">
      <alignment horizontal="center" vertical="center" wrapText="1"/>
    </xf>
    <xf numFmtId="0" fontId="30" fillId="0" borderId="26" xfId="38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33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2" fillId="0" borderId="0" xfId="0" applyFont="1" applyBorder="1" applyAlignment="1">
      <alignment horizontal="left"/>
    </xf>
    <xf numFmtId="0" fontId="35" fillId="0" borderId="21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25" fillId="0" borderId="32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7" fillId="0" borderId="32" xfId="0" applyFont="1" applyBorder="1" applyAlignment="1">
      <alignment vertical="center" textRotation="90" wrapText="1"/>
    </xf>
    <xf numFmtId="0" fontId="27" fillId="0" borderId="32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left" vertical="center"/>
    </xf>
    <xf numFmtId="0" fontId="51" fillId="0" borderId="10" xfId="0" applyFont="1" applyBorder="1" applyAlignment="1" applyProtection="1">
      <alignment horizontal="left" vertical="center"/>
      <protection locked="0"/>
    </xf>
    <xf numFmtId="0" fontId="30" fillId="0" borderId="32" xfId="38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1" fillId="0" borderId="17" xfId="0" applyFont="1" applyBorder="1" applyAlignment="1"/>
    <xf numFmtId="0" fontId="41" fillId="0" borderId="24" xfId="0" applyFont="1" applyBorder="1" applyAlignment="1"/>
    <xf numFmtId="0" fontId="41" fillId="0" borderId="25" xfId="0" applyFont="1" applyBorder="1" applyAlignment="1"/>
    <xf numFmtId="0" fontId="21" fillId="0" borderId="20" xfId="38" applyFont="1" applyBorder="1" applyAlignment="1">
      <alignment wrapText="1"/>
    </xf>
    <xf numFmtId="0" fontId="32" fillId="0" borderId="32" xfId="38" applyFont="1" applyBorder="1" applyAlignment="1">
      <alignment horizontal="center" vertical="center" wrapText="1"/>
    </xf>
    <xf numFmtId="0" fontId="54" fillId="0" borderId="10" xfId="38" applyFont="1" applyBorder="1" applyAlignment="1">
      <alignment horizontal="left" wrapText="1"/>
    </xf>
    <xf numFmtId="0" fontId="41" fillId="0" borderId="10" xfId="0" applyFont="1" applyBorder="1" applyAlignment="1">
      <alignment horizontal="left"/>
    </xf>
    <xf numFmtId="0" fontId="53" fillId="0" borderId="17" xfId="38" applyFont="1" applyBorder="1" applyAlignment="1">
      <alignment horizontal="left" wrapText="1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left"/>
    </xf>
    <xf numFmtId="0" fontId="44" fillId="0" borderId="17" xfId="0" applyFont="1" applyBorder="1" applyAlignment="1">
      <alignment horizontal="left"/>
    </xf>
    <xf numFmtId="0" fontId="49" fillId="0" borderId="24" xfId="0" applyFont="1" applyBorder="1" applyAlignment="1">
      <alignment horizontal="left"/>
    </xf>
    <xf numFmtId="0" fontId="49" fillId="0" borderId="25" xfId="0" applyFont="1" applyBorder="1" applyAlignment="1">
      <alignment horizontal="left"/>
    </xf>
    <xf numFmtId="0" fontId="59" fillId="0" borderId="10" xfId="0" applyFont="1" applyFill="1" applyBorder="1" applyAlignment="1">
      <alignment horizontal="center"/>
    </xf>
    <xf numFmtId="0" fontId="60" fillId="0" borderId="0" xfId="38" applyFont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 3" xfId="45"/>
    <cellStyle name="Normal_OR1-2005-2006" xfId="38"/>
    <cellStyle name="Normal_Sheet1" xfId="39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86"/>
  <sheetViews>
    <sheetView topLeftCell="B1" zoomScale="110" zoomScaleNormal="110" workbookViewId="0">
      <pane ySplit="2" topLeftCell="A3" activePane="bottomLeft" state="frozen"/>
      <selection pane="bottomLeft" activeCell="N14" sqref="N14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7.140625" customWidth="1"/>
    <col min="9" max="9" width="5.85546875" customWidth="1"/>
    <col min="10" max="10" width="5.28515625" customWidth="1"/>
    <col min="11" max="11" width="6.42578125" customWidth="1"/>
    <col min="12" max="12" width="7" customWidth="1"/>
    <col min="13" max="13" width="7.28515625" customWidth="1"/>
    <col min="14" max="14" width="10.5703125" customWidth="1"/>
    <col min="17" max="17" width="7.140625" customWidth="1"/>
  </cols>
  <sheetData>
    <row r="1" spans="1:1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9.5" customHeight="1">
      <c r="A2" s="3" t="s">
        <v>0</v>
      </c>
      <c r="B2" s="4" t="s">
        <v>1</v>
      </c>
      <c r="C2" s="37" t="s">
        <v>2</v>
      </c>
      <c r="D2" s="28" t="s">
        <v>77</v>
      </c>
      <c r="E2" s="28" t="s">
        <v>78</v>
      </c>
      <c r="F2" s="28" t="s">
        <v>79</v>
      </c>
      <c r="G2" s="27" t="s">
        <v>46</v>
      </c>
      <c r="H2" s="28" t="s">
        <v>47</v>
      </c>
      <c r="I2" s="28" t="s">
        <v>3</v>
      </c>
      <c r="J2" s="28" t="s">
        <v>48</v>
      </c>
      <c r="K2" s="28" t="s">
        <v>49</v>
      </c>
      <c r="L2" s="28" t="s">
        <v>4</v>
      </c>
      <c r="M2" s="28" t="s">
        <v>50</v>
      </c>
      <c r="N2" s="5" t="s">
        <v>5</v>
      </c>
      <c r="O2" s="5" t="s">
        <v>6</v>
      </c>
      <c r="Q2" s="28" t="s">
        <v>218</v>
      </c>
      <c r="R2" s="28" t="s">
        <v>219</v>
      </c>
    </row>
    <row r="3" spans="1:18" ht="15.75">
      <c r="A3" s="32" t="s">
        <v>52</v>
      </c>
      <c r="B3" s="93" t="s">
        <v>137</v>
      </c>
      <c r="C3" s="95" t="s">
        <v>146</v>
      </c>
      <c r="D3" s="74"/>
      <c r="E3" s="75"/>
      <c r="F3" s="30">
        <f>IF(AND(D3="",E3="",Q3=""),"",IF(Q3&lt;&gt;"",Q3,IF(E3="",D3,E3)))</f>
        <v>29</v>
      </c>
      <c r="G3" s="7">
        <v>4</v>
      </c>
      <c r="H3" s="52">
        <v>0</v>
      </c>
      <c r="I3" s="52">
        <f>IF(AND(G3="",H3=""),"",SUM(G3,H3))</f>
        <v>4</v>
      </c>
      <c r="J3" s="6"/>
      <c r="K3" s="52"/>
      <c r="L3" s="54" t="str">
        <f>IF(AND(J3="",K3=""),"",SUM(J3,K3))</f>
        <v/>
      </c>
      <c r="M3" s="55">
        <f>IF(AND(I3="",L3="",R3=""),"",IF(R3&lt;&gt;"",R3,IF(L3="",I3,L3)))</f>
        <v>4</v>
      </c>
      <c r="N3" s="53">
        <f>IF(AND(F3="",M3="",Q3=""),"",SUM(F3,M3))</f>
        <v>33</v>
      </c>
      <c r="O3" s="38" t="str">
        <f>IF(AND(F3="",M3=""),"",IF(N3&gt;89,"A",IF(N3&gt;79,"B",IF(N3&gt;69,"C",IF(N3&gt;59,"D",IF(N3&gt;49,"E","F"))))))</f>
        <v>F</v>
      </c>
      <c r="Q3" s="133">
        <v>29</v>
      </c>
      <c r="R3" s="133"/>
    </row>
    <row r="4" spans="1:18" ht="15.75">
      <c r="A4" s="32" t="s">
        <v>53</v>
      </c>
      <c r="B4" s="94" t="s">
        <v>138</v>
      </c>
      <c r="C4" s="96" t="s">
        <v>147</v>
      </c>
      <c r="D4" s="74"/>
      <c r="E4" s="75"/>
      <c r="F4" s="30" t="str">
        <f t="shared" ref="F4:F9" si="0">IF(AND(D4="",E4="",Q4=""),"",IF(Q4&lt;&gt;"",Q4,IF(E4="",D4,E4)))</f>
        <v/>
      </c>
      <c r="G4" s="7"/>
      <c r="H4" s="52"/>
      <c r="I4" s="52" t="str">
        <f t="shared" ref="I4:I32" si="1">IF(AND(G4="",H4=""),"",SUM(G4,H4))</f>
        <v/>
      </c>
      <c r="J4" s="6"/>
      <c r="K4" s="52"/>
      <c r="L4" s="54" t="str">
        <f t="shared" ref="L4:L32" si="2">IF(AND(J4="",K4=""),"",SUM(J4,K4))</f>
        <v/>
      </c>
      <c r="M4" s="55" t="str">
        <f t="shared" ref="M4:M40" si="3">IF(AND(I4="",L4="",R4=""),"",IF(R4&lt;&gt;"",R4,IF(L4="",I4,L4)))</f>
        <v/>
      </c>
      <c r="N4" s="53" t="str">
        <f t="shared" ref="N4:N40" si="4">IF(AND(F4="",M4="",Q4=""),"",SUM(F4,M4))</f>
        <v/>
      </c>
      <c r="O4" s="38" t="str">
        <f t="shared" ref="O4:O47" si="5">IF(AND(F4="",M4=""),"",IF(N4&gt;89,"A",IF(N4&gt;79,"B",IF(N4&gt;69,"C",IF(N4&gt;59,"D",IF(N4&gt;49,"E","F"))))))</f>
        <v/>
      </c>
      <c r="Q4" s="133"/>
      <c r="R4" s="133"/>
    </row>
    <row r="5" spans="1:18" ht="15.75">
      <c r="A5" s="32" t="s">
        <v>228</v>
      </c>
      <c r="B5" s="94" t="s">
        <v>229</v>
      </c>
      <c r="C5" s="96" t="s">
        <v>230</v>
      </c>
      <c r="D5" s="74"/>
      <c r="E5" s="75"/>
      <c r="F5" s="30" t="str">
        <f t="shared" ref="F5" si="6">IF(AND(D5="",E5=""),"",IF(E5="",D5,E5))</f>
        <v/>
      </c>
      <c r="G5" s="134"/>
      <c r="H5" s="135"/>
      <c r="I5" s="135" t="str">
        <f t="shared" si="1"/>
        <v/>
      </c>
      <c r="J5" s="136"/>
      <c r="K5" s="135"/>
      <c r="L5" s="137" t="str">
        <f t="shared" si="2"/>
        <v/>
      </c>
      <c r="M5" s="55" t="str">
        <f t="shared" ref="M5" si="7">IF(AND(I5="",L5=""),"",IF(L5="",I5,L5))</f>
        <v/>
      </c>
      <c r="N5" s="53" t="str">
        <f t="shared" ref="N5" si="8">IF(AND(F5="",M5="",Q5=""),"",SUM(F5,M5,Q5))</f>
        <v/>
      </c>
      <c r="O5" s="138" t="str">
        <f t="shared" si="5"/>
        <v/>
      </c>
    </row>
    <row r="6" spans="1:18" ht="15.75">
      <c r="A6" s="32" t="s">
        <v>54</v>
      </c>
      <c r="B6" s="94" t="s">
        <v>139</v>
      </c>
      <c r="C6" s="96" t="s">
        <v>111</v>
      </c>
      <c r="D6" s="74">
        <v>8.5</v>
      </c>
      <c r="E6" s="75">
        <v>28.5</v>
      </c>
      <c r="F6" s="30">
        <f t="shared" si="0"/>
        <v>28.5</v>
      </c>
      <c r="G6" s="7"/>
      <c r="H6" s="52"/>
      <c r="I6" s="52" t="str">
        <f t="shared" si="1"/>
        <v/>
      </c>
      <c r="J6" s="6">
        <v>0.5</v>
      </c>
      <c r="K6" s="52">
        <v>11</v>
      </c>
      <c r="L6" s="54">
        <f t="shared" si="2"/>
        <v>11.5</v>
      </c>
      <c r="M6" s="55">
        <f t="shared" si="3"/>
        <v>21.5</v>
      </c>
      <c r="N6" s="53">
        <f t="shared" si="4"/>
        <v>50</v>
      </c>
      <c r="O6" s="38" t="str">
        <f t="shared" si="5"/>
        <v>E</v>
      </c>
      <c r="Q6" s="133"/>
      <c r="R6" s="133">
        <v>21.5</v>
      </c>
    </row>
    <row r="7" spans="1:18" ht="15.75">
      <c r="A7" s="32" t="s">
        <v>55</v>
      </c>
      <c r="B7" s="94" t="s">
        <v>140</v>
      </c>
      <c r="C7" s="96" t="s">
        <v>148</v>
      </c>
      <c r="D7" s="74">
        <v>19</v>
      </c>
      <c r="E7" s="75"/>
      <c r="F7" s="30">
        <f t="shared" si="0"/>
        <v>35</v>
      </c>
      <c r="G7" s="7"/>
      <c r="H7" s="52"/>
      <c r="I7" s="52" t="str">
        <f t="shared" si="1"/>
        <v/>
      </c>
      <c r="J7" s="6">
        <v>4</v>
      </c>
      <c r="K7" s="52">
        <v>21</v>
      </c>
      <c r="L7" s="54">
        <f t="shared" si="2"/>
        <v>25</v>
      </c>
      <c r="M7" s="55">
        <f t="shared" si="3"/>
        <v>25</v>
      </c>
      <c r="N7" s="53">
        <f t="shared" si="4"/>
        <v>60</v>
      </c>
      <c r="O7" s="38" t="str">
        <f t="shared" si="5"/>
        <v>D</v>
      </c>
      <c r="Q7" s="133">
        <v>35</v>
      </c>
      <c r="R7" s="133"/>
    </row>
    <row r="8" spans="1:18" ht="15.75">
      <c r="A8" s="32" t="s">
        <v>56</v>
      </c>
      <c r="B8" s="94" t="s">
        <v>141</v>
      </c>
      <c r="C8" s="96" t="s">
        <v>149</v>
      </c>
      <c r="D8" s="74">
        <v>31</v>
      </c>
      <c r="E8" s="75"/>
      <c r="F8" s="30">
        <f t="shared" si="0"/>
        <v>31</v>
      </c>
      <c r="G8" s="7">
        <v>0</v>
      </c>
      <c r="H8" s="52">
        <v>11</v>
      </c>
      <c r="I8" s="52">
        <f t="shared" si="1"/>
        <v>11</v>
      </c>
      <c r="J8" s="6">
        <v>0.5</v>
      </c>
      <c r="K8" s="52">
        <v>9.5</v>
      </c>
      <c r="L8" s="54">
        <f t="shared" si="2"/>
        <v>10</v>
      </c>
      <c r="M8" s="55">
        <f t="shared" si="3"/>
        <v>30.5</v>
      </c>
      <c r="N8" s="53">
        <f t="shared" si="4"/>
        <v>61.5</v>
      </c>
      <c r="O8" s="38" t="str">
        <f t="shared" si="5"/>
        <v>D</v>
      </c>
      <c r="Q8" s="133"/>
      <c r="R8" s="133">
        <v>30.5</v>
      </c>
    </row>
    <row r="9" spans="1:18" ht="15.75">
      <c r="A9" s="32" t="s">
        <v>57</v>
      </c>
      <c r="B9" s="94" t="s">
        <v>142</v>
      </c>
      <c r="C9" s="96" t="s">
        <v>150</v>
      </c>
      <c r="D9" s="74"/>
      <c r="E9" s="75"/>
      <c r="F9" s="30" t="str">
        <f t="shared" si="0"/>
        <v/>
      </c>
      <c r="G9" s="7"/>
      <c r="H9" s="52"/>
      <c r="I9" s="52" t="str">
        <f t="shared" si="1"/>
        <v/>
      </c>
      <c r="J9" s="6"/>
      <c r="K9" s="52"/>
      <c r="L9" s="54" t="str">
        <f t="shared" si="2"/>
        <v/>
      </c>
      <c r="M9" s="55" t="str">
        <f t="shared" si="3"/>
        <v/>
      </c>
      <c r="N9" s="53" t="str">
        <f t="shared" si="4"/>
        <v/>
      </c>
      <c r="O9" s="38" t="str">
        <f t="shared" si="5"/>
        <v/>
      </c>
      <c r="Q9" s="133"/>
      <c r="R9" s="133"/>
    </row>
    <row r="10" spans="1:18" ht="15.75">
      <c r="A10" s="32" t="s">
        <v>58</v>
      </c>
      <c r="B10" s="94" t="s">
        <v>143</v>
      </c>
      <c r="C10" s="96" t="s">
        <v>151</v>
      </c>
      <c r="D10" s="74">
        <v>7.5</v>
      </c>
      <c r="E10" s="75"/>
      <c r="F10" s="30">
        <f t="shared" ref="F10:F41" si="9">IF(AND(D10="",E10="",Q10=""),"",IF(Q10&lt;&gt;"",Q10,IF(E10="",D10,E10)))</f>
        <v>7</v>
      </c>
      <c r="G10" s="7"/>
      <c r="H10" s="52"/>
      <c r="I10" s="52" t="str">
        <f t="shared" si="1"/>
        <v/>
      </c>
      <c r="J10" s="6"/>
      <c r="K10" s="52"/>
      <c r="L10" s="54" t="str">
        <f t="shared" si="2"/>
        <v/>
      </c>
      <c r="M10" s="55">
        <f t="shared" si="3"/>
        <v>4</v>
      </c>
      <c r="N10" s="53">
        <f t="shared" si="4"/>
        <v>11</v>
      </c>
      <c r="O10" s="38" t="str">
        <f t="shared" si="5"/>
        <v>F</v>
      </c>
      <c r="Q10" s="133">
        <v>7</v>
      </c>
      <c r="R10" s="133">
        <v>4</v>
      </c>
    </row>
    <row r="11" spans="1:18" ht="15.75">
      <c r="A11" s="32" t="s">
        <v>59</v>
      </c>
      <c r="B11" s="94" t="s">
        <v>144</v>
      </c>
      <c r="C11" s="96" t="s">
        <v>152</v>
      </c>
      <c r="D11" s="74">
        <v>11</v>
      </c>
      <c r="E11" s="75"/>
      <c r="F11" s="30">
        <f t="shared" si="9"/>
        <v>27</v>
      </c>
      <c r="G11" s="7"/>
      <c r="H11" s="52"/>
      <c r="I11" s="52" t="str">
        <f t="shared" si="1"/>
        <v/>
      </c>
      <c r="J11" s="6"/>
      <c r="K11" s="52"/>
      <c r="L11" s="54" t="str">
        <f t="shared" si="2"/>
        <v/>
      </c>
      <c r="M11" s="55">
        <f t="shared" si="3"/>
        <v>25.5</v>
      </c>
      <c r="N11" s="53">
        <f t="shared" si="4"/>
        <v>52.5</v>
      </c>
      <c r="O11" s="38" t="str">
        <f t="shared" si="5"/>
        <v>E</v>
      </c>
      <c r="Q11" s="133">
        <v>27</v>
      </c>
      <c r="R11" s="133">
        <v>25.5</v>
      </c>
    </row>
    <row r="12" spans="1:18" ht="15.75">
      <c r="A12" s="32" t="s">
        <v>60</v>
      </c>
      <c r="B12" s="94" t="s">
        <v>145</v>
      </c>
      <c r="C12" s="96" t="s">
        <v>153</v>
      </c>
      <c r="D12" s="74">
        <v>11</v>
      </c>
      <c r="E12" s="75"/>
      <c r="F12" s="30">
        <f t="shared" si="9"/>
        <v>15</v>
      </c>
      <c r="G12" s="7"/>
      <c r="H12" s="52"/>
      <c r="I12" s="52" t="str">
        <f t="shared" si="1"/>
        <v/>
      </c>
      <c r="J12" s="6">
        <v>4</v>
      </c>
      <c r="K12" s="52">
        <v>17.5</v>
      </c>
      <c r="L12" s="54">
        <f t="shared" si="2"/>
        <v>21.5</v>
      </c>
      <c r="M12" s="55">
        <f t="shared" si="3"/>
        <v>35</v>
      </c>
      <c r="N12" s="53">
        <f t="shared" si="4"/>
        <v>50</v>
      </c>
      <c r="O12" s="38" t="str">
        <f t="shared" si="5"/>
        <v>E</v>
      </c>
      <c r="Q12" s="133">
        <v>15</v>
      </c>
      <c r="R12" s="133">
        <v>35</v>
      </c>
    </row>
    <row r="13" spans="1:18" ht="15.75">
      <c r="A13" s="32" t="s">
        <v>61</v>
      </c>
      <c r="B13" s="91" t="s">
        <v>132</v>
      </c>
      <c r="C13" s="96" t="s">
        <v>154</v>
      </c>
      <c r="D13" s="74">
        <v>19</v>
      </c>
      <c r="E13" s="75"/>
      <c r="F13" s="30">
        <f t="shared" si="9"/>
        <v>19</v>
      </c>
      <c r="G13" s="7"/>
      <c r="H13" s="52"/>
      <c r="I13" s="52" t="str">
        <f t="shared" si="1"/>
        <v/>
      </c>
      <c r="J13" s="6">
        <v>5</v>
      </c>
      <c r="K13" s="52">
        <v>12</v>
      </c>
      <c r="L13" s="54">
        <f t="shared" si="2"/>
        <v>17</v>
      </c>
      <c r="M13" s="55">
        <f t="shared" si="3"/>
        <v>41</v>
      </c>
      <c r="N13" s="53">
        <f t="shared" si="4"/>
        <v>60</v>
      </c>
      <c r="O13" s="38" t="str">
        <f t="shared" si="5"/>
        <v>D</v>
      </c>
      <c r="Q13" s="133"/>
      <c r="R13" s="133">
        <v>41</v>
      </c>
    </row>
    <row r="14" spans="1:18" ht="15.75">
      <c r="A14" s="32" t="s">
        <v>62</v>
      </c>
      <c r="B14" s="91" t="s">
        <v>133</v>
      </c>
      <c r="C14" s="96" t="s">
        <v>155</v>
      </c>
      <c r="D14" s="74">
        <v>18.5</v>
      </c>
      <c r="E14" s="75">
        <v>21</v>
      </c>
      <c r="F14" s="30">
        <f t="shared" si="9"/>
        <v>21</v>
      </c>
      <c r="G14" s="7"/>
      <c r="H14" s="52"/>
      <c r="I14" s="52" t="str">
        <f t="shared" si="1"/>
        <v/>
      </c>
      <c r="J14" s="6">
        <v>0.5</v>
      </c>
      <c r="K14" s="52">
        <v>20</v>
      </c>
      <c r="L14" s="54">
        <f t="shared" si="2"/>
        <v>20.5</v>
      </c>
      <c r="M14" s="55">
        <f t="shared" si="3"/>
        <v>39</v>
      </c>
      <c r="N14" s="53">
        <f t="shared" si="4"/>
        <v>60</v>
      </c>
      <c r="O14" s="38" t="str">
        <f t="shared" si="5"/>
        <v>D</v>
      </c>
      <c r="Q14" s="133"/>
      <c r="R14" s="133">
        <v>39</v>
      </c>
    </row>
    <row r="15" spans="1:18" ht="15.75">
      <c r="A15" s="32" t="s">
        <v>64</v>
      </c>
      <c r="B15" s="73" t="s">
        <v>134</v>
      </c>
      <c r="C15" s="96" t="s">
        <v>156</v>
      </c>
      <c r="D15" s="74"/>
      <c r="E15" s="75"/>
      <c r="F15" s="30" t="str">
        <f t="shared" si="9"/>
        <v/>
      </c>
      <c r="G15" s="7"/>
      <c r="H15" s="52"/>
      <c r="I15" s="52" t="str">
        <f t="shared" si="1"/>
        <v/>
      </c>
      <c r="J15" s="6"/>
      <c r="K15" s="52"/>
      <c r="L15" s="54" t="str">
        <f t="shared" si="2"/>
        <v/>
      </c>
      <c r="M15" s="55" t="str">
        <f t="shared" si="3"/>
        <v/>
      </c>
      <c r="N15" s="53" t="str">
        <f t="shared" si="4"/>
        <v/>
      </c>
      <c r="O15" s="38" t="str">
        <f t="shared" si="5"/>
        <v/>
      </c>
      <c r="Q15" s="133"/>
      <c r="R15" s="133"/>
    </row>
    <row r="16" spans="1:18" ht="15.75">
      <c r="A16" s="32" t="s">
        <v>65</v>
      </c>
      <c r="B16" s="73" t="s">
        <v>135</v>
      </c>
      <c r="C16" s="96" t="s">
        <v>157</v>
      </c>
      <c r="D16" s="74"/>
      <c r="E16" s="75"/>
      <c r="F16" s="30" t="str">
        <f t="shared" si="9"/>
        <v/>
      </c>
      <c r="G16" s="7"/>
      <c r="H16" s="52"/>
      <c r="I16" s="52" t="str">
        <f t="shared" si="1"/>
        <v/>
      </c>
      <c r="J16" s="6"/>
      <c r="K16" s="52"/>
      <c r="L16" s="54" t="str">
        <f t="shared" si="2"/>
        <v/>
      </c>
      <c r="M16" s="55" t="str">
        <f t="shared" si="3"/>
        <v/>
      </c>
      <c r="N16" s="53" t="str">
        <f t="shared" si="4"/>
        <v/>
      </c>
      <c r="O16" s="38" t="str">
        <f t="shared" si="5"/>
        <v/>
      </c>
      <c r="Q16" s="133"/>
      <c r="R16" s="133"/>
    </row>
    <row r="17" spans="1:18" ht="15.75">
      <c r="A17" s="32" t="s">
        <v>66</v>
      </c>
      <c r="B17" s="94" t="s">
        <v>136</v>
      </c>
      <c r="C17" s="96" t="s">
        <v>158</v>
      </c>
      <c r="D17" s="74"/>
      <c r="E17" s="75"/>
      <c r="F17" s="30" t="str">
        <f t="shared" si="9"/>
        <v/>
      </c>
      <c r="G17" s="7"/>
      <c r="H17" s="52"/>
      <c r="I17" s="52" t="str">
        <f t="shared" si="1"/>
        <v/>
      </c>
      <c r="J17" s="6"/>
      <c r="K17" s="52"/>
      <c r="L17" s="54" t="str">
        <f t="shared" si="2"/>
        <v/>
      </c>
      <c r="M17" s="55" t="str">
        <f t="shared" si="3"/>
        <v/>
      </c>
      <c r="N17" s="53" t="str">
        <f t="shared" si="4"/>
        <v/>
      </c>
      <c r="O17" s="38" t="str">
        <f t="shared" si="5"/>
        <v/>
      </c>
      <c r="Q17" s="133"/>
      <c r="R17" s="133"/>
    </row>
    <row r="18" spans="1:18" ht="15.75">
      <c r="A18" s="32" t="s">
        <v>67</v>
      </c>
      <c r="B18" s="98" t="s">
        <v>159</v>
      </c>
      <c r="C18" s="97" t="s">
        <v>162</v>
      </c>
      <c r="D18" s="74">
        <v>19.5</v>
      </c>
      <c r="E18" s="75"/>
      <c r="F18" s="30">
        <f t="shared" si="9"/>
        <v>14</v>
      </c>
      <c r="G18" s="7"/>
      <c r="H18" s="52">
        <v>24</v>
      </c>
      <c r="I18" s="52">
        <f t="shared" si="1"/>
        <v>24</v>
      </c>
      <c r="J18" s="6">
        <v>0</v>
      </c>
      <c r="K18" s="52">
        <v>24.5</v>
      </c>
      <c r="L18" s="54">
        <f t="shared" si="2"/>
        <v>24.5</v>
      </c>
      <c r="M18" s="55">
        <f t="shared" si="3"/>
        <v>36</v>
      </c>
      <c r="N18" s="53">
        <f t="shared" si="4"/>
        <v>50</v>
      </c>
      <c r="O18" s="38" t="str">
        <f t="shared" si="5"/>
        <v>E</v>
      </c>
      <c r="Q18" s="133">
        <v>14</v>
      </c>
      <c r="R18" s="133">
        <v>36</v>
      </c>
    </row>
    <row r="19" spans="1:18" ht="15.75">
      <c r="A19" s="32" t="s">
        <v>68</v>
      </c>
      <c r="B19" s="98" t="s">
        <v>160</v>
      </c>
      <c r="C19" s="97" t="s">
        <v>163</v>
      </c>
      <c r="D19" s="74">
        <v>3</v>
      </c>
      <c r="E19" s="75">
        <v>11</v>
      </c>
      <c r="F19" s="30">
        <f t="shared" si="9"/>
        <v>11</v>
      </c>
      <c r="G19" s="7"/>
      <c r="H19" s="52"/>
      <c r="I19" s="52" t="str">
        <f t="shared" si="1"/>
        <v/>
      </c>
      <c r="J19" s="6"/>
      <c r="K19" s="52"/>
      <c r="L19" s="54" t="str">
        <f t="shared" si="2"/>
        <v/>
      </c>
      <c r="M19" s="55" t="str">
        <f t="shared" si="3"/>
        <v/>
      </c>
      <c r="N19" s="53">
        <f t="shared" si="4"/>
        <v>11</v>
      </c>
      <c r="O19" s="38" t="str">
        <f t="shared" si="5"/>
        <v>F</v>
      </c>
      <c r="Q19" s="133"/>
      <c r="R19" s="133"/>
    </row>
    <row r="20" spans="1:18" ht="15.75">
      <c r="A20" s="32" t="s">
        <v>69</v>
      </c>
      <c r="B20" s="98" t="s">
        <v>161</v>
      </c>
      <c r="C20" s="97" t="s">
        <v>164</v>
      </c>
      <c r="D20" s="74">
        <v>13</v>
      </c>
      <c r="E20" s="75">
        <v>20</v>
      </c>
      <c r="F20" s="30">
        <f t="shared" si="9"/>
        <v>34.5</v>
      </c>
      <c r="G20" s="7"/>
      <c r="H20" s="52"/>
      <c r="I20" s="52" t="str">
        <f t="shared" si="1"/>
        <v/>
      </c>
      <c r="J20" s="6">
        <v>0</v>
      </c>
      <c r="K20" s="52">
        <v>6</v>
      </c>
      <c r="L20" s="54">
        <f t="shared" si="2"/>
        <v>6</v>
      </c>
      <c r="M20" s="55">
        <f t="shared" si="3"/>
        <v>25.5</v>
      </c>
      <c r="N20" s="53">
        <f t="shared" si="4"/>
        <v>60</v>
      </c>
      <c r="O20" s="38" t="str">
        <f t="shared" si="5"/>
        <v>D</v>
      </c>
      <c r="Q20" s="133">
        <v>34.5</v>
      </c>
      <c r="R20" s="133">
        <v>25.5</v>
      </c>
    </row>
    <row r="21" spans="1:18" ht="15.75">
      <c r="A21" s="32" t="s">
        <v>70</v>
      </c>
      <c r="B21" s="99" t="s">
        <v>165</v>
      </c>
      <c r="C21" s="102" t="s">
        <v>166</v>
      </c>
      <c r="D21" s="74">
        <v>20</v>
      </c>
      <c r="E21" s="75"/>
      <c r="F21" s="30">
        <f t="shared" si="9"/>
        <v>20</v>
      </c>
      <c r="G21" s="7"/>
      <c r="H21" s="52"/>
      <c r="I21" s="52" t="str">
        <f t="shared" si="1"/>
        <v/>
      </c>
      <c r="J21" s="6"/>
      <c r="K21" s="52"/>
      <c r="L21" s="54" t="str">
        <f t="shared" si="2"/>
        <v/>
      </c>
      <c r="M21" s="55" t="str">
        <f t="shared" si="3"/>
        <v/>
      </c>
      <c r="N21" s="53">
        <f t="shared" si="4"/>
        <v>20</v>
      </c>
      <c r="O21" s="38" t="str">
        <f t="shared" si="5"/>
        <v>F</v>
      </c>
      <c r="Q21" s="133"/>
      <c r="R21" s="133"/>
    </row>
    <row r="22" spans="1:18" ht="15.75">
      <c r="A22" s="32" t="s">
        <v>71</v>
      </c>
      <c r="B22" s="98" t="s">
        <v>167</v>
      </c>
      <c r="C22" s="97" t="s">
        <v>173</v>
      </c>
      <c r="D22" s="74"/>
      <c r="E22" s="75"/>
      <c r="F22" s="30" t="str">
        <f t="shared" si="9"/>
        <v/>
      </c>
      <c r="G22" s="7"/>
      <c r="H22" s="52"/>
      <c r="I22" s="52" t="str">
        <f t="shared" si="1"/>
        <v/>
      </c>
      <c r="J22" s="6"/>
      <c r="K22" s="52"/>
      <c r="L22" s="54" t="str">
        <f t="shared" si="2"/>
        <v/>
      </c>
      <c r="M22" s="55" t="str">
        <f t="shared" si="3"/>
        <v/>
      </c>
      <c r="N22" s="53" t="str">
        <f t="shared" si="4"/>
        <v/>
      </c>
      <c r="O22" s="38" t="str">
        <f t="shared" si="5"/>
        <v/>
      </c>
      <c r="Q22" s="133"/>
      <c r="R22" s="133"/>
    </row>
    <row r="23" spans="1:18" ht="15.75">
      <c r="A23" s="32" t="s">
        <v>72</v>
      </c>
      <c r="B23" s="98" t="s">
        <v>168</v>
      </c>
      <c r="C23" s="97" t="s">
        <v>174</v>
      </c>
      <c r="D23" s="74">
        <v>25.5</v>
      </c>
      <c r="E23" s="75"/>
      <c r="F23" s="30">
        <f t="shared" si="9"/>
        <v>25.5</v>
      </c>
      <c r="G23" s="7"/>
      <c r="H23" s="52"/>
      <c r="I23" s="52" t="str">
        <f t="shared" si="1"/>
        <v/>
      </c>
      <c r="J23" s="6">
        <v>0.5</v>
      </c>
      <c r="K23" s="52">
        <v>19</v>
      </c>
      <c r="L23" s="54">
        <f t="shared" si="2"/>
        <v>19.5</v>
      </c>
      <c r="M23" s="55">
        <f t="shared" si="3"/>
        <v>27.5</v>
      </c>
      <c r="N23" s="53">
        <f t="shared" si="4"/>
        <v>53</v>
      </c>
      <c r="O23" s="38" t="str">
        <f t="shared" si="5"/>
        <v>E</v>
      </c>
      <c r="Q23" s="133"/>
      <c r="R23" s="133">
        <v>27.5</v>
      </c>
    </row>
    <row r="24" spans="1:18" ht="15.75">
      <c r="A24" s="32" t="s">
        <v>73</v>
      </c>
      <c r="B24" s="98" t="s">
        <v>169</v>
      </c>
      <c r="C24" s="97" t="s">
        <v>175</v>
      </c>
      <c r="D24" s="74">
        <v>19</v>
      </c>
      <c r="E24" s="75"/>
      <c r="F24" s="30">
        <f t="shared" si="9"/>
        <v>19</v>
      </c>
      <c r="G24" s="7"/>
      <c r="H24" s="52"/>
      <c r="I24" s="52" t="str">
        <f t="shared" si="1"/>
        <v/>
      </c>
      <c r="J24" s="6">
        <v>0</v>
      </c>
      <c r="K24" s="52">
        <v>19.5</v>
      </c>
      <c r="L24" s="54">
        <f t="shared" si="2"/>
        <v>19.5</v>
      </c>
      <c r="M24" s="55">
        <f t="shared" si="3"/>
        <v>19.5</v>
      </c>
      <c r="N24" s="53">
        <f t="shared" si="4"/>
        <v>38.5</v>
      </c>
      <c r="O24" s="38" t="str">
        <f t="shared" si="5"/>
        <v>F</v>
      </c>
    </row>
    <row r="25" spans="1:18" ht="15.75">
      <c r="A25" s="32" t="s">
        <v>74</v>
      </c>
      <c r="B25" s="98" t="s">
        <v>170</v>
      </c>
      <c r="C25" s="97" t="s">
        <v>176</v>
      </c>
      <c r="D25" s="74">
        <v>8.5</v>
      </c>
      <c r="E25" s="75"/>
      <c r="F25" s="30">
        <f t="shared" si="9"/>
        <v>25</v>
      </c>
      <c r="G25" s="7"/>
      <c r="H25" s="52"/>
      <c r="I25" s="52" t="str">
        <f t="shared" si="1"/>
        <v/>
      </c>
      <c r="J25" s="6"/>
      <c r="K25" s="52">
        <v>20</v>
      </c>
      <c r="L25" s="54">
        <f t="shared" si="2"/>
        <v>20</v>
      </c>
      <c r="M25" s="55">
        <f t="shared" si="3"/>
        <v>25</v>
      </c>
      <c r="N25" s="53">
        <f t="shared" si="4"/>
        <v>50</v>
      </c>
      <c r="O25" s="38" t="str">
        <f t="shared" si="5"/>
        <v>E</v>
      </c>
      <c r="Q25">
        <v>25</v>
      </c>
      <c r="R25">
        <v>25</v>
      </c>
    </row>
    <row r="26" spans="1:18" ht="15.75">
      <c r="A26" s="32" t="s">
        <v>75</v>
      </c>
      <c r="B26" s="98" t="s">
        <v>171</v>
      </c>
      <c r="C26" s="97" t="s">
        <v>177</v>
      </c>
      <c r="D26" s="74">
        <v>9</v>
      </c>
      <c r="E26" s="75">
        <v>4</v>
      </c>
      <c r="F26" s="30">
        <f t="shared" si="9"/>
        <v>4</v>
      </c>
      <c r="G26" s="7"/>
      <c r="H26" s="52"/>
      <c r="I26" s="52" t="str">
        <f t="shared" si="1"/>
        <v/>
      </c>
      <c r="J26" s="6"/>
      <c r="K26" s="52"/>
      <c r="L26" s="54" t="str">
        <f t="shared" si="2"/>
        <v/>
      </c>
      <c r="M26" s="55">
        <f t="shared" si="3"/>
        <v>0</v>
      </c>
      <c r="N26" s="53">
        <f t="shared" si="4"/>
        <v>4</v>
      </c>
      <c r="O26" s="38" t="str">
        <f t="shared" si="5"/>
        <v>F</v>
      </c>
      <c r="Q26">
        <v>4</v>
      </c>
      <c r="R26">
        <v>0</v>
      </c>
    </row>
    <row r="27" spans="1:18" ht="15.75">
      <c r="A27" s="32" t="s">
        <v>76</v>
      </c>
      <c r="B27" s="98" t="s">
        <v>172</v>
      </c>
      <c r="C27" s="97" t="s">
        <v>178</v>
      </c>
      <c r="D27" s="74">
        <v>23</v>
      </c>
      <c r="E27" s="75">
        <v>41.5</v>
      </c>
      <c r="F27" s="30">
        <f t="shared" si="9"/>
        <v>41.5</v>
      </c>
      <c r="G27" s="7"/>
      <c r="H27" s="52"/>
      <c r="I27" s="52" t="str">
        <f t="shared" si="1"/>
        <v/>
      </c>
      <c r="J27" s="6">
        <v>0</v>
      </c>
      <c r="K27" s="52">
        <v>0</v>
      </c>
      <c r="L27" s="54">
        <f t="shared" si="2"/>
        <v>0</v>
      </c>
      <c r="M27" s="55">
        <f t="shared" si="3"/>
        <v>18.5</v>
      </c>
      <c r="N27" s="53">
        <f t="shared" si="4"/>
        <v>60</v>
      </c>
      <c r="O27" s="38" t="str">
        <f t="shared" si="5"/>
        <v>D</v>
      </c>
      <c r="R27">
        <v>18.5</v>
      </c>
    </row>
    <row r="28" spans="1:18" ht="15.75">
      <c r="A28" s="32" t="s">
        <v>80</v>
      </c>
      <c r="B28" s="98" t="s">
        <v>179</v>
      </c>
      <c r="C28" s="97" t="s">
        <v>185</v>
      </c>
      <c r="D28" s="74"/>
      <c r="E28" s="75"/>
      <c r="F28" s="30" t="str">
        <f t="shared" si="9"/>
        <v/>
      </c>
      <c r="G28" s="7"/>
      <c r="H28" s="52"/>
      <c r="I28" s="52" t="str">
        <f t="shared" si="1"/>
        <v/>
      </c>
      <c r="J28" s="6"/>
      <c r="K28" s="52"/>
      <c r="L28" s="54" t="str">
        <f t="shared" si="2"/>
        <v/>
      </c>
      <c r="M28" s="55" t="str">
        <f t="shared" si="3"/>
        <v/>
      </c>
      <c r="N28" s="53" t="str">
        <f t="shared" si="4"/>
        <v/>
      </c>
      <c r="O28" s="38" t="str">
        <f t="shared" si="5"/>
        <v/>
      </c>
    </row>
    <row r="29" spans="1:18" ht="15.75">
      <c r="A29" s="41" t="s">
        <v>81</v>
      </c>
      <c r="B29" s="98" t="s">
        <v>180</v>
      </c>
      <c r="C29" s="97" t="s">
        <v>186</v>
      </c>
      <c r="D29" s="74">
        <v>7.5</v>
      </c>
      <c r="E29" s="75"/>
      <c r="F29" s="30">
        <f t="shared" si="9"/>
        <v>7.5</v>
      </c>
      <c r="G29" s="7"/>
      <c r="H29" s="52"/>
      <c r="I29" s="52" t="str">
        <f t="shared" si="1"/>
        <v/>
      </c>
      <c r="J29" s="6"/>
      <c r="K29" s="52"/>
      <c r="L29" s="54" t="str">
        <f t="shared" si="2"/>
        <v/>
      </c>
      <c r="M29" s="55" t="str">
        <f t="shared" si="3"/>
        <v/>
      </c>
      <c r="N29" s="53">
        <f t="shared" si="4"/>
        <v>7.5</v>
      </c>
      <c r="O29" s="38" t="str">
        <f t="shared" si="5"/>
        <v>F</v>
      </c>
      <c r="Q29" s="8"/>
    </row>
    <row r="30" spans="1:18" ht="15.75">
      <c r="A30" s="41" t="s">
        <v>82</v>
      </c>
      <c r="B30" s="98" t="s">
        <v>181</v>
      </c>
      <c r="C30" s="97" t="s">
        <v>187</v>
      </c>
      <c r="D30" s="74"/>
      <c r="E30" s="75"/>
      <c r="F30" s="30" t="str">
        <f t="shared" si="9"/>
        <v/>
      </c>
      <c r="G30" s="7"/>
      <c r="H30" s="52"/>
      <c r="I30" s="52" t="str">
        <f t="shared" si="1"/>
        <v/>
      </c>
      <c r="J30" s="6"/>
      <c r="K30" s="52"/>
      <c r="L30" s="54" t="str">
        <f t="shared" si="2"/>
        <v/>
      </c>
      <c r="M30" s="55" t="str">
        <f t="shared" si="3"/>
        <v/>
      </c>
      <c r="N30" s="53" t="str">
        <f t="shared" si="4"/>
        <v/>
      </c>
      <c r="O30" s="38" t="str">
        <f t="shared" si="5"/>
        <v/>
      </c>
      <c r="Q30" s="8"/>
    </row>
    <row r="31" spans="1:18" ht="15.75">
      <c r="A31" s="41" t="s">
        <v>83</v>
      </c>
      <c r="B31" s="98" t="s">
        <v>182</v>
      </c>
      <c r="C31" s="97" t="s">
        <v>188</v>
      </c>
      <c r="D31" s="74">
        <v>13.5</v>
      </c>
      <c r="E31" s="75"/>
      <c r="F31" s="30">
        <f t="shared" si="9"/>
        <v>13.5</v>
      </c>
      <c r="G31" s="7"/>
      <c r="H31" s="52"/>
      <c r="I31" s="52" t="str">
        <f t="shared" si="1"/>
        <v/>
      </c>
      <c r="J31" s="6"/>
      <c r="K31" s="52"/>
      <c r="L31" s="54" t="str">
        <f t="shared" si="2"/>
        <v/>
      </c>
      <c r="M31" s="55" t="str">
        <f t="shared" si="3"/>
        <v/>
      </c>
      <c r="N31" s="53">
        <f t="shared" si="4"/>
        <v>13.5</v>
      </c>
      <c r="O31" s="38" t="str">
        <f t="shared" si="5"/>
        <v>F</v>
      </c>
      <c r="Q31" s="8"/>
    </row>
    <row r="32" spans="1:18" ht="15.75">
      <c r="A32" s="41" t="s">
        <v>84</v>
      </c>
      <c r="B32" s="98" t="s">
        <v>183</v>
      </c>
      <c r="C32" s="97" t="s">
        <v>189</v>
      </c>
      <c r="D32" s="74">
        <v>11</v>
      </c>
      <c r="E32" s="75">
        <v>15</v>
      </c>
      <c r="F32" s="30">
        <f t="shared" si="9"/>
        <v>13</v>
      </c>
      <c r="G32" s="7"/>
      <c r="H32" s="52"/>
      <c r="I32" s="52" t="str">
        <f t="shared" si="1"/>
        <v/>
      </c>
      <c r="J32" s="6"/>
      <c r="K32" s="52"/>
      <c r="L32" s="54" t="str">
        <f t="shared" si="2"/>
        <v/>
      </c>
      <c r="M32" s="55" t="str">
        <f t="shared" si="3"/>
        <v/>
      </c>
      <c r="N32" s="53">
        <f t="shared" si="4"/>
        <v>13</v>
      </c>
      <c r="O32" s="38" t="str">
        <f t="shared" si="5"/>
        <v>F</v>
      </c>
      <c r="Q32" s="8">
        <v>13</v>
      </c>
    </row>
    <row r="33" spans="1:20" ht="15.75">
      <c r="A33" s="41" t="s">
        <v>85</v>
      </c>
      <c r="B33" s="98" t="s">
        <v>184</v>
      </c>
      <c r="C33" s="97" t="s">
        <v>190</v>
      </c>
      <c r="D33" s="74"/>
      <c r="E33" s="75"/>
      <c r="F33" s="30" t="str">
        <f t="shared" si="9"/>
        <v/>
      </c>
      <c r="G33" s="7"/>
      <c r="H33" s="52"/>
      <c r="I33" s="52" t="str">
        <f t="shared" ref="I33:I48" si="10">IF(AND(G33="",H33=""),"",SUM(G33,H33))</f>
        <v/>
      </c>
      <c r="J33" s="6"/>
      <c r="K33" s="52"/>
      <c r="L33" s="54" t="str">
        <f t="shared" ref="L33:L48" si="11">IF(AND(J33="",K33=""),"",SUM(J33,K33))</f>
        <v/>
      </c>
      <c r="M33" s="55" t="str">
        <f t="shared" si="3"/>
        <v/>
      </c>
      <c r="N33" s="53" t="str">
        <f t="shared" si="4"/>
        <v/>
      </c>
      <c r="O33" s="38" t="str">
        <f t="shared" si="5"/>
        <v/>
      </c>
      <c r="Q33" s="8"/>
    </row>
    <row r="34" spans="1:20" ht="15.75">
      <c r="A34" s="41" t="s">
        <v>96</v>
      </c>
      <c r="B34" s="103" t="s">
        <v>191</v>
      </c>
      <c r="C34" s="104" t="s">
        <v>199</v>
      </c>
      <c r="D34" s="74">
        <v>0</v>
      </c>
      <c r="E34" s="75">
        <v>0</v>
      </c>
      <c r="F34" s="30">
        <f t="shared" si="9"/>
        <v>0</v>
      </c>
      <c r="G34" s="7"/>
      <c r="H34" s="52"/>
      <c r="I34" s="52" t="str">
        <f t="shared" si="10"/>
        <v/>
      </c>
      <c r="J34" s="6"/>
      <c r="K34" s="52"/>
      <c r="L34" s="54" t="str">
        <f t="shared" si="11"/>
        <v/>
      </c>
      <c r="M34" s="55" t="str">
        <f t="shared" si="3"/>
        <v/>
      </c>
      <c r="N34" s="53">
        <f t="shared" si="4"/>
        <v>0</v>
      </c>
      <c r="O34" s="38" t="str">
        <f t="shared" si="5"/>
        <v>F</v>
      </c>
      <c r="Q34" s="8"/>
    </row>
    <row r="35" spans="1:20" ht="15.75">
      <c r="A35" s="41" t="s">
        <v>97</v>
      </c>
      <c r="B35" s="94" t="s">
        <v>192</v>
      </c>
      <c r="C35" s="97" t="s">
        <v>200</v>
      </c>
      <c r="D35" s="74">
        <v>8</v>
      </c>
      <c r="E35" s="75">
        <v>8</v>
      </c>
      <c r="F35" s="30">
        <f t="shared" si="9"/>
        <v>8</v>
      </c>
      <c r="G35" s="7"/>
      <c r="H35" s="52">
        <v>18</v>
      </c>
      <c r="I35" s="52">
        <f t="shared" si="10"/>
        <v>18</v>
      </c>
      <c r="J35" s="6"/>
      <c r="K35" s="52"/>
      <c r="L35" s="54" t="str">
        <f t="shared" si="11"/>
        <v/>
      </c>
      <c r="M35" s="55">
        <f t="shared" si="3"/>
        <v>18</v>
      </c>
      <c r="N35" s="53">
        <f t="shared" si="4"/>
        <v>26</v>
      </c>
      <c r="O35" s="38" t="str">
        <f t="shared" si="5"/>
        <v>F</v>
      </c>
      <c r="Q35" s="8"/>
      <c r="T35" s="72"/>
    </row>
    <row r="36" spans="1:20" ht="15.75">
      <c r="A36" s="41" t="s">
        <v>98</v>
      </c>
      <c r="B36" s="94" t="s">
        <v>193</v>
      </c>
      <c r="C36" s="97" t="s">
        <v>201</v>
      </c>
      <c r="D36" s="74">
        <v>13</v>
      </c>
      <c r="E36" s="75"/>
      <c r="F36" s="30">
        <f t="shared" si="9"/>
        <v>13</v>
      </c>
      <c r="G36" s="7"/>
      <c r="H36" s="52">
        <v>23.5</v>
      </c>
      <c r="I36" s="52">
        <f t="shared" si="10"/>
        <v>23.5</v>
      </c>
      <c r="J36" s="6"/>
      <c r="K36" s="52"/>
      <c r="L36" s="54" t="str">
        <f t="shared" si="11"/>
        <v/>
      </c>
      <c r="M36" s="55">
        <f t="shared" si="3"/>
        <v>16</v>
      </c>
      <c r="N36" s="53">
        <f t="shared" si="4"/>
        <v>29</v>
      </c>
      <c r="O36" s="38" t="str">
        <f t="shared" si="5"/>
        <v>F</v>
      </c>
      <c r="Q36" s="8"/>
      <c r="R36">
        <v>16</v>
      </c>
    </row>
    <row r="37" spans="1:20" ht="15.75">
      <c r="A37" s="41" t="s">
        <v>99</v>
      </c>
      <c r="B37" s="94" t="s">
        <v>194</v>
      </c>
      <c r="C37" s="97" t="s">
        <v>202</v>
      </c>
      <c r="D37" s="74">
        <v>17</v>
      </c>
      <c r="E37" s="75">
        <v>29</v>
      </c>
      <c r="F37" s="30">
        <f t="shared" si="9"/>
        <v>29</v>
      </c>
      <c r="G37" s="7"/>
      <c r="H37" s="52"/>
      <c r="I37" s="52" t="str">
        <f t="shared" si="10"/>
        <v/>
      </c>
      <c r="J37" s="6">
        <v>4.5</v>
      </c>
      <c r="K37" s="52">
        <v>5</v>
      </c>
      <c r="L37" s="54">
        <f t="shared" si="11"/>
        <v>9.5</v>
      </c>
      <c r="M37" s="55">
        <f t="shared" si="3"/>
        <v>14</v>
      </c>
      <c r="N37" s="53">
        <f t="shared" si="4"/>
        <v>43</v>
      </c>
      <c r="O37" s="38" t="str">
        <f t="shared" si="5"/>
        <v>F</v>
      </c>
      <c r="Q37" s="8"/>
      <c r="R37">
        <v>14</v>
      </c>
    </row>
    <row r="38" spans="1:20" ht="15.75">
      <c r="A38" s="41" t="s">
        <v>100</v>
      </c>
      <c r="B38" s="94" t="s">
        <v>195</v>
      </c>
      <c r="C38" s="97" t="s">
        <v>203</v>
      </c>
      <c r="D38" s="74"/>
      <c r="E38" s="75">
        <v>33</v>
      </c>
      <c r="F38" s="30">
        <f t="shared" si="9"/>
        <v>33</v>
      </c>
      <c r="G38" s="7"/>
      <c r="H38" s="52"/>
      <c r="I38" s="52" t="str">
        <f t="shared" si="10"/>
        <v/>
      </c>
      <c r="J38" s="6"/>
      <c r="K38" s="52"/>
      <c r="L38" s="54" t="str">
        <f t="shared" si="11"/>
        <v/>
      </c>
      <c r="M38" s="55">
        <f t="shared" si="3"/>
        <v>22</v>
      </c>
      <c r="N38" s="53">
        <f t="shared" si="4"/>
        <v>55</v>
      </c>
      <c r="O38" s="38" t="str">
        <f t="shared" si="5"/>
        <v>E</v>
      </c>
      <c r="Q38" s="8"/>
      <c r="R38">
        <v>22</v>
      </c>
    </row>
    <row r="39" spans="1:20" ht="15.75">
      <c r="A39" s="41" t="s">
        <v>101</v>
      </c>
      <c r="B39" s="94" t="s">
        <v>196</v>
      </c>
      <c r="C39" s="97" t="s">
        <v>204</v>
      </c>
      <c r="D39" s="74"/>
      <c r="E39" s="75"/>
      <c r="F39" s="30" t="str">
        <f t="shared" si="9"/>
        <v/>
      </c>
      <c r="G39" s="7"/>
      <c r="H39" s="52">
        <v>1.5</v>
      </c>
      <c r="I39" s="52">
        <f t="shared" si="10"/>
        <v>1.5</v>
      </c>
      <c r="J39" s="6"/>
      <c r="K39" s="52"/>
      <c r="L39" s="54" t="str">
        <f t="shared" si="11"/>
        <v/>
      </c>
      <c r="M39" s="55">
        <f t="shared" si="3"/>
        <v>1.5</v>
      </c>
      <c r="N39" s="53">
        <f t="shared" si="4"/>
        <v>1.5</v>
      </c>
      <c r="O39" s="38" t="str">
        <f t="shared" si="5"/>
        <v>F</v>
      </c>
      <c r="Q39" s="8"/>
    </row>
    <row r="40" spans="1:20" ht="15.75">
      <c r="A40" s="41" t="s">
        <v>102</v>
      </c>
      <c r="B40" s="94" t="s">
        <v>197</v>
      </c>
      <c r="C40" s="97" t="s">
        <v>205</v>
      </c>
      <c r="D40" s="74">
        <v>27</v>
      </c>
      <c r="E40" s="75"/>
      <c r="F40" s="30">
        <f t="shared" si="9"/>
        <v>27</v>
      </c>
      <c r="G40" s="7"/>
      <c r="H40" s="52"/>
      <c r="I40" s="52" t="str">
        <f t="shared" si="10"/>
        <v/>
      </c>
      <c r="J40" s="6"/>
      <c r="K40" s="52"/>
      <c r="L40" s="54" t="str">
        <f t="shared" si="11"/>
        <v/>
      </c>
      <c r="M40" s="55" t="str">
        <f t="shared" si="3"/>
        <v/>
      </c>
      <c r="N40" s="53">
        <f t="shared" si="4"/>
        <v>27</v>
      </c>
      <c r="O40" s="38" t="str">
        <f t="shared" si="5"/>
        <v>F</v>
      </c>
      <c r="Q40" s="8"/>
    </row>
    <row r="41" spans="1:20" ht="15.75">
      <c r="A41" s="41" t="s">
        <v>103</v>
      </c>
      <c r="B41" s="94" t="s">
        <v>198</v>
      </c>
      <c r="C41" s="97" t="s">
        <v>206</v>
      </c>
      <c r="D41" s="74"/>
      <c r="E41" s="75"/>
      <c r="F41" s="30" t="str">
        <f t="shared" si="9"/>
        <v/>
      </c>
      <c r="G41" s="7"/>
      <c r="H41" s="52"/>
      <c r="I41" s="52" t="str">
        <f t="shared" si="10"/>
        <v/>
      </c>
      <c r="J41" s="6"/>
      <c r="K41" s="52"/>
      <c r="L41" s="54" t="str">
        <f t="shared" si="11"/>
        <v/>
      </c>
      <c r="M41" s="55" t="str">
        <f t="shared" ref="M41:M48" si="12">IF(AND(I41="",L41=""),"",IF(L41="",I41,L41))</f>
        <v/>
      </c>
      <c r="N41" s="53" t="str">
        <f t="shared" ref="N41:N46" si="13">IF(AND(F41="",M41="",Q41=""),"",SUM(F41,M41))</f>
        <v/>
      </c>
      <c r="O41" s="38" t="str">
        <f t="shared" si="5"/>
        <v/>
      </c>
      <c r="Q41" s="8"/>
    </row>
    <row r="42" spans="1:20" ht="15.75">
      <c r="A42" s="41" t="s">
        <v>104</v>
      </c>
      <c r="B42" s="92"/>
      <c r="C42" s="73"/>
      <c r="D42" s="74"/>
      <c r="E42" s="74"/>
      <c r="F42" s="30"/>
      <c r="G42" s="74"/>
      <c r="H42" s="74"/>
      <c r="I42" s="52" t="str">
        <f t="shared" si="10"/>
        <v/>
      </c>
      <c r="J42" s="6"/>
      <c r="K42" s="52"/>
      <c r="L42" s="54" t="str">
        <f t="shared" si="11"/>
        <v/>
      </c>
      <c r="M42" s="55" t="str">
        <f t="shared" si="12"/>
        <v/>
      </c>
      <c r="N42" s="53" t="str">
        <f t="shared" si="13"/>
        <v/>
      </c>
      <c r="O42" s="38" t="str">
        <f t="shared" si="5"/>
        <v/>
      </c>
      <c r="Q42" s="8"/>
    </row>
    <row r="43" spans="1:20" ht="15.75">
      <c r="A43" s="41" t="s">
        <v>105</v>
      </c>
      <c r="B43" s="92"/>
      <c r="C43" s="73"/>
      <c r="D43" s="74"/>
      <c r="E43" s="74"/>
      <c r="F43" s="30"/>
      <c r="G43" s="7"/>
      <c r="H43" s="52"/>
      <c r="I43" s="52" t="str">
        <f t="shared" si="10"/>
        <v/>
      </c>
      <c r="J43" s="6"/>
      <c r="K43" s="52"/>
      <c r="L43" s="54" t="str">
        <f t="shared" si="11"/>
        <v/>
      </c>
      <c r="M43" s="55" t="str">
        <f t="shared" si="12"/>
        <v/>
      </c>
      <c r="N43" s="53" t="str">
        <f t="shared" si="13"/>
        <v/>
      </c>
      <c r="O43" s="38" t="str">
        <f t="shared" si="5"/>
        <v/>
      </c>
      <c r="Q43" s="8"/>
    </row>
    <row r="44" spans="1:20" ht="15" customHeight="1">
      <c r="A44" s="41" t="s">
        <v>106</v>
      </c>
      <c r="B44" s="92"/>
      <c r="C44" s="73"/>
      <c r="D44" s="74"/>
      <c r="E44" s="6"/>
      <c r="F44" s="30"/>
      <c r="G44" s="7"/>
      <c r="H44" s="52"/>
      <c r="I44" s="52" t="str">
        <f t="shared" si="10"/>
        <v/>
      </c>
      <c r="J44" s="6"/>
      <c r="K44" s="52"/>
      <c r="L44" s="54" t="str">
        <f t="shared" si="11"/>
        <v/>
      </c>
      <c r="M44" s="55" t="str">
        <f t="shared" si="12"/>
        <v/>
      </c>
      <c r="N44" s="53" t="str">
        <f t="shared" si="13"/>
        <v/>
      </c>
      <c r="O44" s="38" t="str">
        <f t="shared" si="5"/>
        <v/>
      </c>
      <c r="Q44" s="8"/>
    </row>
    <row r="45" spans="1:20" ht="15" customHeight="1">
      <c r="A45" s="41" t="s">
        <v>107</v>
      </c>
      <c r="B45" s="100"/>
      <c r="C45" s="76"/>
      <c r="D45" s="77"/>
      <c r="E45" s="78"/>
      <c r="F45" s="79"/>
      <c r="G45" s="80"/>
      <c r="H45" s="81"/>
      <c r="I45" s="52" t="str">
        <f t="shared" si="10"/>
        <v/>
      </c>
      <c r="J45" s="78"/>
      <c r="K45" s="81"/>
      <c r="L45" s="54" t="str">
        <f t="shared" si="11"/>
        <v/>
      </c>
      <c r="M45" s="55" t="str">
        <f t="shared" si="12"/>
        <v/>
      </c>
      <c r="N45" s="53" t="str">
        <f t="shared" si="13"/>
        <v/>
      </c>
      <c r="O45" s="38" t="str">
        <f t="shared" si="5"/>
        <v/>
      </c>
      <c r="Q45" s="8"/>
    </row>
    <row r="46" spans="1:20" ht="15.75">
      <c r="A46" s="8" t="s">
        <v>120</v>
      </c>
      <c r="B46" s="101"/>
      <c r="C46" s="82"/>
      <c r="D46" s="83"/>
      <c r="E46" s="42"/>
      <c r="F46" s="30"/>
      <c r="G46" s="42"/>
      <c r="H46" s="42"/>
      <c r="I46" s="52" t="str">
        <f t="shared" si="10"/>
        <v/>
      </c>
      <c r="J46" s="42"/>
      <c r="K46" s="42"/>
      <c r="L46" s="54" t="str">
        <f t="shared" si="11"/>
        <v/>
      </c>
      <c r="M46" s="55" t="str">
        <f t="shared" si="12"/>
        <v/>
      </c>
      <c r="N46" s="53" t="str">
        <f t="shared" si="13"/>
        <v/>
      </c>
      <c r="O46" s="38" t="str">
        <f t="shared" si="5"/>
        <v/>
      </c>
    </row>
    <row r="47" spans="1:20" ht="15.75">
      <c r="A47" s="8">
        <v>89</v>
      </c>
      <c r="B47" s="101"/>
      <c r="C47" s="82"/>
      <c r="D47" s="83"/>
      <c r="E47" s="42"/>
      <c r="F47" s="30"/>
      <c r="G47" s="42"/>
      <c r="H47" s="42"/>
      <c r="I47" s="52" t="str">
        <f t="shared" si="10"/>
        <v/>
      </c>
      <c r="J47" s="42"/>
      <c r="K47" s="42"/>
      <c r="L47" s="54" t="str">
        <f t="shared" si="11"/>
        <v/>
      </c>
      <c r="M47" s="55" t="str">
        <f t="shared" si="12"/>
        <v/>
      </c>
      <c r="N47" s="85"/>
      <c r="O47" s="38" t="str">
        <f t="shared" si="5"/>
        <v/>
      </c>
    </row>
    <row r="48" spans="1:20" ht="15.75">
      <c r="A48" s="41" t="s">
        <v>121</v>
      </c>
      <c r="B48" s="82"/>
      <c r="C48" s="82"/>
      <c r="D48" s="42"/>
      <c r="E48" s="42"/>
      <c r="F48" s="30"/>
      <c r="G48" s="42"/>
      <c r="H48" s="42"/>
      <c r="I48" s="52" t="str">
        <f t="shared" si="10"/>
        <v/>
      </c>
      <c r="J48" s="42"/>
      <c r="K48" s="42"/>
      <c r="L48" s="54" t="str">
        <f t="shared" si="11"/>
        <v/>
      </c>
      <c r="M48" s="55" t="str">
        <f t="shared" si="12"/>
        <v/>
      </c>
      <c r="N48" s="85"/>
      <c r="O48" s="38"/>
    </row>
    <row r="49" spans="2:15"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38"/>
    </row>
    <row r="50" spans="2:15"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5"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</row>
    <row r="86" ht="15" customHeight="1"/>
  </sheetData>
  <sheetProtection selectLockedCells="1" selectUnlockedCells="1"/>
  <phoneticPr fontId="25" type="noConversion"/>
  <pageMargins left="0.74803149606299213" right="0.74803149606299213" top="0.98425196850393704" bottom="0.98425196850393704" header="0.51181102362204722" footer="0.51181102362204722"/>
  <pageSetup paperSize="9" scale="96" firstPageNumber="0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U10"/>
  <sheetViews>
    <sheetView zoomScaleNormal="165" workbookViewId="0">
      <pane ySplit="7" topLeftCell="A8" activePane="bottomLeft" state="frozen"/>
      <selection pane="bottomLeft" activeCell="E8" sqref="E8"/>
    </sheetView>
  </sheetViews>
  <sheetFormatPr defaultRowHeight="12.75"/>
  <cols>
    <col min="1" max="1" width="8.5703125" customWidth="1"/>
    <col min="2" max="2" width="27.7109375" customWidth="1"/>
    <col min="3" max="3" width="8.140625" customWidth="1"/>
    <col min="4" max="4" width="4.85546875" customWidth="1"/>
    <col min="5" max="5" width="5.42578125" customWidth="1"/>
    <col min="6" max="6" width="4.42578125" customWidth="1"/>
    <col min="7" max="14" width="3.85546875" customWidth="1"/>
    <col min="15" max="17" width="5.42578125" customWidth="1"/>
    <col min="18" max="18" width="8.42578125" customWidth="1"/>
    <col min="20" max="20" width="6.85546875" customWidth="1"/>
    <col min="21" max="21" width="5.85546875" customWidth="1"/>
  </cols>
  <sheetData>
    <row r="1" spans="1:21" ht="40.5" customHeight="1">
      <c r="A1" s="161" t="s">
        <v>94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163"/>
      <c r="U1" s="164"/>
    </row>
    <row r="2" spans="1:21" ht="19.5" customHeight="1">
      <c r="A2" s="158" t="s">
        <v>109</v>
      </c>
      <c r="B2" s="213"/>
      <c r="C2" s="158" t="s">
        <v>112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  <c r="O2" s="214" t="s">
        <v>113</v>
      </c>
      <c r="P2" s="214"/>
      <c r="Q2" s="214"/>
      <c r="R2" s="214"/>
      <c r="S2" s="214"/>
      <c r="T2" s="214"/>
      <c r="U2" s="214"/>
    </row>
    <row r="3" spans="1:21" ht="24.75" customHeight="1">
      <c r="A3" s="153" t="s">
        <v>122</v>
      </c>
      <c r="B3" s="154"/>
      <c r="C3" s="154"/>
      <c r="D3" s="155" t="s">
        <v>108</v>
      </c>
      <c r="E3" s="155"/>
      <c r="F3" s="155"/>
      <c r="G3" s="155"/>
      <c r="H3" s="167" t="s">
        <v>95</v>
      </c>
      <c r="I3" s="168"/>
      <c r="J3" s="168"/>
      <c r="K3" s="168"/>
      <c r="L3" s="168"/>
      <c r="M3" s="168"/>
      <c r="N3" s="168"/>
      <c r="O3" s="168"/>
      <c r="P3" s="168"/>
      <c r="Q3" s="169" t="s">
        <v>124</v>
      </c>
      <c r="R3" s="170"/>
      <c r="S3" s="170"/>
      <c r="T3" s="170"/>
      <c r="U3" s="170"/>
    </row>
    <row r="4" spans="1:21" ht="6.75" customHeight="1">
      <c r="D4" s="8"/>
      <c r="E4" s="8"/>
      <c r="F4" s="8"/>
      <c r="G4" s="8"/>
      <c r="H4" s="8"/>
    </row>
    <row r="5" spans="1:21" ht="21" customHeight="1" thickBot="1">
      <c r="A5" s="148" t="s">
        <v>7</v>
      </c>
      <c r="B5" s="150" t="s">
        <v>8</v>
      </c>
      <c r="C5" s="151" t="s">
        <v>9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2" t="s">
        <v>10</v>
      </c>
      <c r="U5" s="146" t="s">
        <v>11</v>
      </c>
    </row>
    <row r="6" spans="1:21" ht="21" customHeight="1" thickTop="1" thickBot="1">
      <c r="A6" s="148"/>
      <c r="B6" s="150"/>
      <c r="C6" s="9"/>
      <c r="D6" s="147" t="s">
        <v>226</v>
      </c>
      <c r="E6" s="147"/>
      <c r="F6" s="147"/>
      <c r="G6" s="147"/>
      <c r="H6" s="147"/>
      <c r="I6" s="147" t="s">
        <v>12</v>
      </c>
      <c r="J6" s="147"/>
      <c r="K6" s="147"/>
      <c r="L6" s="147" t="s">
        <v>13</v>
      </c>
      <c r="M6" s="147"/>
      <c r="N6" s="147"/>
      <c r="O6" s="147" t="s">
        <v>14</v>
      </c>
      <c r="P6" s="147"/>
      <c r="Q6" s="147"/>
      <c r="R6" s="147" t="s">
        <v>15</v>
      </c>
      <c r="S6" s="147"/>
      <c r="T6" s="152"/>
      <c r="U6" s="146"/>
    </row>
    <row r="7" spans="1:21" ht="21" customHeight="1" thickTop="1" thickBot="1">
      <c r="A7" s="149"/>
      <c r="B7" s="150"/>
      <c r="C7" s="10" t="s">
        <v>16</v>
      </c>
      <c r="D7" s="11" t="s">
        <v>79</v>
      </c>
      <c r="E7" s="11" t="s">
        <v>227</v>
      </c>
      <c r="F7" s="11"/>
      <c r="G7" s="11" t="s">
        <v>221</v>
      </c>
      <c r="H7" s="11" t="s">
        <v>20</v>
      </c>
      <c r="I7" s="11" t="s">
        <v>17</v>
      </c>
      <c r="J7" s="11" t="s">
        <v>18</v>
      </c>
      <c r="K7" s="11" t="s">
        <v>19</v>
      </c>
      <c r="L7" s="11" t="s">
        <v>17</v>
      </c>
      <c r="M7" s="11" t="s">
        <v>18</v>
      </c>
      <c r="N7" s="11" t="s">
        <v>19</v>
      </c>
      <c r="O7" s="11" t="s">
        <v>17</v>
      </c>
      <c r="P7" s="11" t="s">
        <v>18</v>
      </c>
      <c r="Q7" s="11" t="s">
        <v>19</v>
      </c>
      <c r="R7" s="11" t="s">
        <v>21</v>
      </c>
      <c r="S7" s="11" t="s">
        <v>22</v>
      </c>
      <c r="T7" s="152"/>
      <c r="U7" s="146"/>
    </row>
    <row r="8" spans="1:21" ht="15" customHeight="1" thickTop="1">
      <c r="A8" s="131" t="s">
        <v>216</v>
      </c>
      <c r="B8" s="88" t="str">
        <f>MG!C3</f>
        <v>Vujović Milica</v>
      </c>
      <c r="C8" s="31" t="str">
        <f>IF(MG!Q3="","",MG!Q3)</f>
        <v/>
      </c>
      <c r="D8" s="12" t="str">
        <f>IF(MG!Q3&lt;&gt;"",MG!Q3,"")</f>
        <v/>
      </c>
      <c r="E8" s="12">
        <f>IF(MG!R3&lt;&gt;"",MG!R3,"")</f>
        <v>5</v>
      </c>
      <c r="F8" s="12"/>
      <c r="G8" s="12"/>
      <c r="H8" s="12"/>
      <c r="I8" s="13"/>
      <c r="J8" s="13"/>
      <c r="K8" s="13"/>
      <c r="L8" s="13"/>
      <c r="M8" s="13"/>
      <c r="N8" s="13"/>
      <c r="O8" s="31">
        <f>IF(MG!F3="","",MG!F3)</f>
        <v>20.5</v>
      </c>
      <c r="P8" s="31"/>
      <c r="Q8" s="29"/>
      <c r="R8" s="70" t="str">
        <f>IF(MG!I3="","",MG!I3)</f>
        <v/>
      </c>
      <c r="S8" s="70">
        <f>IF(MG!L3="","",MG!L3)</f>
        <v>7.5</v>
      </c>
      <c r="T8" s="70">
        <f>IF(MG!N3="","",MG!N3)</f>
        <v>25.5</v>
      </c>
      <c r="U8" s="31" t="str">
        <f>IF(MG!O3="","",MG!O3)</f>
        <v>F</v>
      </c>
    </row>
    <row r="9" spans="1:21" ht="15" customHeight="1">
      <c r="A9" s="130" t="s">
        <v>128</v>
      </c>
      <c r="B9" s="88" t="str">
        <f>MG!C4</f>
        <v>Radosavović Časlav</v>
      </c>
      <c r="C9" s="31" t="str">
        <f>IF(MG!Q4="","",MG!Q4)</f>
        <v/>
      </c>
      <c r="D9" s="12" t="str">
        <f>IF(MG!Q4&lt;&gt;"",MG!Q4,"")</f>
        <v/>
      </c>
      <c r="E9" s="12">
        <f>IF(MG!R4&lt;&gt;"",MG!R4,"")</f>
        <v>31</v>
      </c>
      <c r="F9" s="12"/>
      <c r="G9" s="12"/>
      <c r="H9" s="12"/>
      <c r="I9" s="13"/>
      <c r="J9" s="13"/>
      <c r="K9" s="13"/>
      <c r="L9" s="13"/>
      <c r="M9" s="13"/>
      <c r="N9" s="13"/>
      <c r="O9" s="31">
        <f>IF(MG!F4="","",MG!F4)</f>
        <v>21.5</v>
      </c>
      <c r="P9" s="31"/>
      <c r="Q9" s="29"/>
      <c r="R9" s="70" t="str">
        <f>IF(MG!I4="","",MG!I4)</f>
        <v/>
      </c>
      <c r="S9" s="70">
        <f>IF(MG!L4="","",MG!L4)</f>
        <v>17.5</v>
      </c>
      <c r="T9" s="70">
        <f>IF(MG!N4="","",MG!N4)</f>
        <v>52.5</v>
      </c>
      <c r="U9" s="31" t="str">
        <f>IF(MG!O4="","",MG!O4)</f>
        <v>E</v>
      </c>
    </row>
    <row r="10" spans="1:21">
      <c r="A10" s="88"/>
      <c r="B10" s="88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12"/>
  <sheetViews>
    <sheetView zoomScaleNormal="165" workbookViewId="0">
      <pane ySplit="7" topLeftCell="A8" activePane="bottomLeft" state="frozen"/>
      <selection pane="bottomLeft" activeCell="B10" activeCellId="1" sqref="B10 B10"/>
    </sheetView>
  </sheetViews>
  <sheetFormatPr defaultRowHeight="12.75" customHeight="1"/>
  <cols>
    <col min="1" max="1" width="7.28515625" style="14" customWidth="1"/>
    <col min="2" max="2" width="10" style="14" customWidth="1"/>
    <col min="3" max="3" width="24" style="14" customWidth="1"/>
    <col min="4" max="4" width="0.28515625" style="14" customWidth="1"/>
    <col min="5" max="5" width="14.85546875" style="14" customWidth="1"/>
    <col min="6" max="6" width="14.140625" style="14" customWidth="1"/>
    <col min="7" max="7" width="14.28515625" style="14" customWidth="1"/>
    <col min="8" max="16384" width="9.140625" style="14"/>
  </cols>
  <sheetData>
    <row r="1" spans="1:7" s="15" customFormat="1" ht="28.5" customHeight="1">
      <c r="A1" s="180" t="s">
        <v>217</v>
      </c>
      <c r="B1" s="181"/>
      <c r="C1" s="181"/>
      <c r="D1" s="181"/>
      <c r="E1" s="181"/>
      <c r="F1" s="181"/>
      <c r="G1" s="157"/>
    </row>
    <row r="2" spans="1:7" ht="22.5" customHeight="1">
      <c r="A2" s="225" t="s">
        <v>109</v>
      </c>
      <c r="B2" s="226"/>
      <c r="C2" s="227"/>
      <c r="D2" s="45"/>
      <c r="E2" s="228" t="s">
        <v>119</v>
      </c>
      <c r="F2" s="229"/>
      <c r="G2" s="230"/>
    </row>
    <row r="3" spans="1:7" ht="27" customHeight="1">
      <c r="A3" s="187" t="s">
        <v>92</v>
      </c>
      <c r="B3" s="188"/>
      <c r="C3" s="188"/>
      <c r="D3" s="44"/>
      <c r="E3" s="218" t="s">
        <v>93</v>
      </c>
      <c r="F3" s="219"/>
      <c r="G3" s="220"/>
    </row>
    <row r="4" spans="1:7" ht="17.25" customHeight="1">
      <c r="A4" s="223" t="s">
        <v>131</v>
      </c>
      <c r="B4" s="224"/>
      <c r="C4" s="224"/>
      <c r="D4" s="224"/>
      <c r="E4" s="186" t="s">
        <v>118</v>
      </c>
      <c r="F4" s="186"/>
      <c r="G4" s="186"/>
    </row>
    <row r="5" spans="1:7" ht="4.5" customHeight="1">
      <c r="B5" s="221"/>
      <c r="C5" s="221"/>
      <c r="D5" s="221"/>
      <c r="E5" s="221"/>
      <c r="F5" s="221"/>
      <c r="G5" s="221"/>
    </row>
    <row r="6" spans="1:7" s="16" customFormat="1" ht="25.5" customHeight="1" thickBot="1">
      <c r="A6" s="182" t="s">
        <v>51</v>
      </c>
      <c r="B6" s="191" t="s">
        <v>7</v>
      </c>
      <c r="C6" s="193" t="s">
        <v>23</v>
      </c>
      <c r="D6" s="193"/>
      <c r="E6" s="184" t="s">
        <v>24</v>
      </c>
      <c r="F6" s="185"/>
      <c r="G6" s="193" t="s">
        <v>25</v>
      </c>
    </row>
    <row r="7" spans="1:7" s="16" customFormat="1" ht="42" customHeight="1" thickTop="1">
      <c r="A7" s="183"/>
      <c r="B7" s="222"/>
      <c r="C7" s="215"/>
      <c r="D7" s="215"/>
      <c r="E7" s="110" t="s">
        <v>26</v>
      </c>
      <c r="F7" s="128" t="s">
        <v>27</v>
      </c>
      <c r="G7" s="215"/>
    </row>
    <row r="8" spans="1:7" ht="15" customHeight="1">
      <c r="A8" s="129" t="s">
        <v>52</v>
      </c>
      <c r="B8" s="143" t="str">
        <f>MG!B3</f>
        <v>33 / 15</v>
      </c>
      <c r="C8" s="143" t="str">
        <f>MG!C3</f>
        <v>Vujović Milica</v>
      </c>
      <c r="D8" s="144"/>
      <c r="E8" s="139">
        <f>IF(MGOsvojeni!D8&lt;&gt;"",MGOsvojeni!D8,IF(AND(MGOsvojeni!O8="",MGOsvojeni!C8=""),"",SUM(MGOsvojeni!O8,MGOsvojeni!C8)))</f>
        <v>20.5</v>
      </c>
      <c r="F8" s="141">
        <f>IF(MGOsvojeni!E8&lt;&gt;"",MGOsvojeni!E8,IF(AND(MGOsvojeni!R8="",MGOsvojeni!S8=""),"",IF(MGOsvojeni!S8="",MGOsvojeni!R8,MGOsvojeni!S8)))</f>
        <v>5</v>
      </c>
      <c r="G8" s="140" t="str">
        <f>IF(MGOsvojeni!U8="","",MGOsvojeni!U8)</f>
        <v>F</v>
      </c>
    </row>
    <row r="9" spans="1:7" ht="15" customHeight="1">
      <c r="A9" s="129" t="str">
        <f>MG!A4</f>
        <v>2.</v>
      </c>
      <c r="B9" s="143" t="str">
        <f>MG!B4</f>
        <v>8 / 11</v>
      </c>
      <c r="C9" s="143" t="str">
        <f>MG!C4</f>
        <v>Radosavović Časlav</v>
      </c>
      <c r="D9" s="144"/>
      <c r="E9" s="139">
        <f>IF(MGOsvojeni!D9&lt;&gt;"",MGOsvojeni!D9,IF(AND(MGOsvojeni!O9="",MGOsvojeni!C9=""),"",SUM(MGOsvojeni!O9,MGOsvojeni!C9)))</f>
        <v>21.5</v>
      </c>
      <c r="F9" s="141">
        <f>IF(MGOsvojeni!E9&lt;&gt;"",MGOsvojeni!E9,IF(AND(MGOsvojeni!R9="",MGOsvojeni!S9=""),"",IF(MGOsvojeni!S9="",MGOsvojeni!R9,MGOsvojeni!S9)))</f>
        <v>31</v>
      </c>
      <c r="G9" s="140" t="str">
        <f>IF(MGOsvojeni!U9="","",MGOsvojeni!U9)</f>
        <v>E</v>
      </c>
    </row>
    <row r="10" spans="1:7" ht="15" customHeight="1">
      <c r="A10" s="129"/>
      <c r="B10" s="144"/>
      <c r="C10" s="144"/>
      <c r="D10" s="142"/>
      <c r="E10" s="142"/>
      <c r="F10" s="142"/>
      <c r="G10" s="142"/>
    </row>
    <row r="11" spans="1:7" ht="15" customHeight="1">
      <c r="A11" s="122"/>
      <c r="B11" s="122"/>
      <c r="C11" s="122"/>
      <c r="D11" s="122"/>
      <c r="E11" s="122"/>
      <c r="F11" s="122"/>
      <c r="G11" s="122"/>
    </row>
    <row r="12" spans="1:7" ht="15" customHeight="1">
      <c r="A12" s="122"/>
      <c r="B12" s="122"/>
      <c r="C12" s="122"/>
      <c r="D12" s="122"/>
      <c r="E12" s="122"/>
      <c r="F12" s="122"/>
      <c r="G12" s="122"/>
    </row>
  </sheetData>
  <sheetProtection selectLockedCells="1" selectUnlockedCells="1"/>
  <mergeCells count="14">
    <mergeCell ref="A4:D4"/>
    <mergeCell ref="E4:G4"/>
    <mergeCell ref="A1:G1"/>
    <mergeCell ref="A2:C2"/>
    <mergeCell ref="E2:G2"/>
    <mergeCell ref="A3:C3"/>
    <mergeCell ref="E3:G3"/>
    <mergeCell ref="B5:D5"/>
    <mergeCell ref="E5:G5"/>
    <mergeCell ref="A6:A7"/>
    <mergeCell ref="B6:B7"/>
    <mergeCell ref="C6:D7"/>
    <mergeCell ref="E6:F6"/>
    <mergeCell ref="G6:G7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&amp;LDATUM:___________________&amp;C&amp;RPREDMETNI NASTAVNIK_______________________PRODEKAN ZA NASTAVU________________________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2:S27"/>
  <sheetViews>
    <sheetView zoomScaleNormal="165" workbookViewId="0">
      <selection activeCell="L27" sqref="L27:Q27"/>
    </sheetView>
  </sheetViews>
  <sheetFormatPr defaultRowHeight="12.75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>
      <c r="A2" s="197" t="s">
        <v>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 ht="22.5" customHeight="1">
      <c r="A3" s="197" t="s">
        <v>87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1:19" ht="22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>
      <c r="A6" s="198" t="s">
        <v>88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</row>
    <row r="7" spans="1:19" ht="18.75" customHeight="1">
      <c r="A7" s="198" t="s">
        <v>89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</row>
    <row r="8" spans="1:19" ht="18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>
      <c r="A10" s="195" t="s">
        <v>29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</row>
    <row r="11" spans="1:19" ht="15">
      <c r="A11" s="196" t="s">
        <v>30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2" spans="1:19" ht="15">
      <c r="A12" s="196" t="s">
        <v>86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>
      <c r="A15" s="199" t="s">
        <v>31</v>
      </c>
      <c r="B15" s="202" t="s">
        <v>32</v>
      </c>
      <c r="C15" s="203" t="s">
        <v>33</v>
      </c>
      <c r="D15" s="203" t="s">
        <v>34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4" t="s">
        <v>5</v>
      </c>
      <c r="Q15" s="204"/>
      <c r="R15" s="204"/>
      <c r="S15" s="204"/>
    </row>
    <row r="16" spans="1:19" ht="15.75" customHeight="1">
      <c r="A16" s="199"/>
      <c r="B16" s="202"/>
      <c r="C16" s="203"/>
      <c r="D16" s="204" t="s">
        <v>35</v>
      </c>
      <c r="E16" s="204"/>
      <c r="F16" s="199" t="s">
        <v>36</v>
      </c>
      <c r="G16" s="199"/>
      <c r="H16" s="199" t="s">
        <v>37</v>
      </c>
      <c r="I16" s="199"/>
      <c r="J16" s="199" t="s">
        <v>38</v>
      </c>
      <c r="K16" s="199"/>
      <c r="L16" s="199" t="s">
        <v>39</v>
      </c>
      <c r="M16" s="199"/>
      <c r="N16" s="208" t="s">
        <v>40</v>
      </c>
      <c r="O16" s="208"/>
      <c r="P16" s="206" t="s">
        <v>41</v>
      </c>
      <c r="Q16" s="206"/>
      <c r="R16" s="207" t="s">
        <v>42</v>
      </c>
      <c r="S16" s="207"/>
    </row>
    <row r="17" spans="1:19" ht="23.25" customHeight="1">
      <c r="A17" s="199"/>
      <c r="B17" s="202"/>
      <c r="C17" s="203"/>
      <c r="D17" s="21" t="s">
        <v>31</v>
      </c>
      <c r="E17" s="21" t="s">
        <v>43</v>
      </c>
      <c r="F17" s="21" t="s">
        <v>31</v>
      </c>
      <c r="G17" s="21" t="s">
        <v>43</v>
      </c>
      <c r="H17" s="21" t="s">
        <v>31</v>
      </c>
      <c r="I17" s="21" t="s">
        <v>43</v>
      </c>
      <c r="J17" s="21" t="s">
        <v>31</v>
      </c>
      <c r="K17" s="21" t="s">
        <v>43</v>
      </c>
      <c r="L17" s="21" t="s">
        <v>31</v>
      </c>
      <c r="M17" s="21" t="s">
        <v>43</v>
      </c>
      <c r="N17" s="21" t="s">
        <v>31</v>
      </c>
      <c r="O17" s="22" t="s">
        <v>43</v>
      </c>
      <c r="P17" s="21" t="s">
        <v>31</v>
      </c>
      <c r="Q17" s="22" t="s">
        <v>43</v>
      </c>
      <c r="R17" s="21" t="s">
        <v>31</v>
      </c>
      <c r="S17" s="21" t="s">
        <v>43</v>
      </c>
    </row>
    <row r="18" spans="1:19" ht="15.75">
      <c r="A18" s="23">
        <v>1</v>
      </c>
      <c r="B18" s="24" t="s">
        <v>90</v>
      </c>
      <c r="C18" s="22">
        <f>COUNT(HZakljucne!F8:F88)</f>
        <v>21</v>
      </c>
      <c r="D18" s="21">
        <f>COUNTIF(HEM!O3:O34,"A")</f>
        <v>0</v>
      </c>
      <c r="E18" s="21">
        <f>(D18/C18)*100</f>
        <v>0</v>
      </c>
      <c r="F18" s="21">
        <f>COUNTIF(HEM!O3:O34,"B")</f>
        <v>0</v>
      </c>
      <c r="G18" s="21">
        <f>F18*100/$C18</f>
        <v>0</v>
      </c>
      <c r="H18" s="21">
        <f>COUNTIF(HEM!O3:O34,"C")</f>
        <v>0</v>
      </c>
      <c r="I18" s="21">
        <f>H18*100/$C18</f>
        <v>0</v>
      </c>
      <c r="J18" s="21">
        <f>COUNTIF(HEM!O3:O34,"D")</f>
        <v>6</v>
      </c>
      <c r="K18" s="21">
        <f>J18*100/$C18</f>
        <v>28.571428571428573</v>
      </c>
      <c r="L18" s="21">
        <f>COUNTIF(HEM!O3:O34,"E")</f>
        <v>6</v>
      </c>
      <c r="M18" s="21">
        <f>L18*100/$C18</f>
        <v>28.571428571428573</v>
      </c>
      <c r="N18" s="21">
        <f>C18-SUM(D18,F18,H18,J18,L18)</f>
        <v>9</v>
      </c>
      <c r="O18" s="21">
        <f>N18*100/$C18</f>
        <v>42.857142857142854</v>
      </c>
      <c r="P18" s="21">
        <f>D18+F18+H18+J18+L18</f>
        <v>12</v>
      </c>
      <c r="Q18" s="21">
        <f>P18*100/($P18+$R18)</f>
        <v>57.142857142857146</v>
      </c>
      <c r="R18" s="21">
        <f>C18-P18</f>
        <v>9</v>
      </c>
      <c r="S18" s="21">
        <f>R18*100/($P18+$R18)</f>
        <v>42.857142857142854</v>
      </c>
    </row>
    <row r="19" spans="1:19" ht="15.7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>
      <c r="A25" s="201" t="s">
        <v>91</v>
      </c>
      <c r="B25" s="200"/>
      <c r="D25" s="200" t="s">
        <v>44</v>
      </c>
      <c r="E25" s="200"/>
      <c r="F25" s="200"/>
      <c r="G25" s="200"/>
      <c r="H25" s="200"/>
      <c r="I25" s="200"/>
      <c r="N25" s="200" t="s">
        <v>45</v>
      </c>
      <c r="O25" s="200"/>
      <c r="P25" s="200"/>
      <c r="Q25" s="200"/>
    </row>
    <row r="27" spans="1:19" ht="15">
      <c r="D27" s="205"/>
      <c r="E27" s="205"/>
      <c r="F27" s="205"/>
      <c r="G27" s="205"/>
      <c r="H27" s="205"/>
      <c r="I27" s="205"/>
      <c r="L27" s="196"/>
      <c r="M27" s="196"/>
      <c r="N27" s="196"/>
      <c r="O27" s="196"/>
      <c r="P27" s="196"/>
      <c r="Q27" s="196"/>
    </row>
  </sheetData>
  <sheetProtection selectLockedCells="1" selectUnlockedCells="1"/>
  <mergeCells count="25">
    <mergeCell ref="A11:S11"/>
    <mergeCell ref="A2:S2"/>
    <mergeCell ref="A3:S3"/>
    <mergeCell ref="A6:S6"/>
    <mergeCell ref="A7:S7"/>
    <mergeCell ref="A10:S10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D27:I27"/>
    <mergeCell ref="L27:Q27"/>
    <mergeCell ref="L16:M16"/>
    <mergeCell ref="N16:O16"/>
    <mergeCell ref="P16:Q16"/>
  </mergeCells>
  <pageMargins left="0.74803149606299213" right="0.74803149606299213" top="0.98425196850393704" bottom="1.1811023622047245" header="0.51181102362204722" footer="0.5118110236220472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U48"/>
  <sheetViews>
    <sheetView workbookViewId="0">
      <pane ySplit="7" topLeftCell="A8" activePane="bottomLeft" state="frozen"/>
      <selection pane="bottomLeft" activeCell="Q14" sqref="Q14"/>
    </sheetView>
  </sheetViews>
  <sheetFormatPr defaultRowHeight="12.75"/>
  <cols>
    <col min="1" max="1" width="8.5703125" customWidth="1"/>
    <col min="2" max="2" width="28.42578125" customWidth="1"/>
    <col min="3" max="3" width="8.140625" customWidth="1"/>
    <col min="4" max="4" width="5.42578125" customWidth="1"/>
    <col min="5" max="5" width="6.140625" customWidth="1"/>
    <col min="6" max="14" width="3.85546875" customWidth="1"/>
    <col min="15" max="15" width="6.42578125" customWidth="1"/>
    <col min="16" max="17" width="5.42578125" customWidth="1"/>
    <col min="18" max="18" width="8.42578125" customWidth="1"/>
    <col min="20" max="20" width="9.28515625" customWidth="1"/>
    <col min="21" max="21" width="5.85546875" customWidth="1"/>
  </cols>
  <sheetData>
    <row r="1" spans="1:21" ht="40.5" customHeight="1">
      <c r="A1" s="161" t="s">
        <v>213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163"/>
      <c r="U1" s="164"/>
    </row>
    <row r="2" spans="1:21" ht="19.5" customHeight="1">
      <c r="A2" s="156" t="s">
        <v>109</v>
      </c>
      <c r="B2" s="157"/>
      <c r="C2" s="158" t="s">
        <v>114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  <c r="O2" s="158" t="s">
        <v>115</v>
      </c>
      <c r="P2" s="165"/>
      <c r="Q2" s="165"/>
      <c r="R2" s="165"/>
      <c r="S2" s="165"/>
      <c r="T2" s="165"/>
      <c r="U2" s="166"/>
    </row>
    <row r="3" spans="1:21" ht="24.75" customHeight="1">
      <c r="A3" s="153" t="s">
        <v>122</v>
      </c>
      <c r="B3" s="154"/>
      <c r="C3" s="154"/>
      <c r="D3" s="155" t="s">
        <v>123</v>
      </c>
      <c r="E3" s="155"/>
      <c r="F3" s="155"/>
      <c r="G3" s="155"/>
      <c r="H3" s="167" t="s">
        <v>95</v>
      </c>
      <c r="I3" s="168"/>
      <c r="J3" s="168"/>
      <c r="K3" s="168"/>
      <c r="L3" s="168"/>
      <c r="M3" s="168"/>
      <c r="N3" s="168"/>
      <c r="O3" s="168"/>
      <c r="P3" s="168"/>
      <c r="Q3" s="169" t="s">
        <v>124</v>
      </c>
      <c r="R3" s="170"/>
      <c r="S3" s="170"/>
      <c r="T3" s="170"/>
      <c r="U3" s="170"/>
    </row>
    <row r="4" spans="1:21" ht="10.5" customHeight="1">
      <c r="A4" s="56"/>
      <c r="B4" s="57"/>
      <c r="C4" s="58"/>
      <c r="D4" s="59"/>
      <c r="E4" s="59"/>
      <c r="F4" s="59"/>
      <c r="G4" s="59"/>
      <c r="H4" s="60"/>
      <c r="I4" s="61"/>
      <c r="J4" s="61"/>
      <c r="K4" s="61"/>
      <c r="L4" s="61"/>
      <c r="M4" s="61"/>
      <c r="N4" s="61"/>
      <c r="O4" s="61"/>
      <c r="P4" s="61"/>
      <c r="Q4" s="62"/>
      <c r="R4" s="63"/>
      <c r="S4" s="63"/>
      <c r="T4" s="64"/>
      <c r="U4" s="64"/>
    </row>
    <row r="5" spans="1:21" ht="21" customHeight="1" thickBot="1">
      <c r="A5" s="148" t="s">
        <v>7</v>
      </c>
      <c r="B5" s="150" t="s">
        <v>8</v>
      </c>
      <c r="C5" s="151" t="s">
        <v>9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2" t="s">
        <v>10</v>
      </c>
      <c r="U5" s="146" t="s">
        <v>11</v>
      </c>
    </row>
    <row r="6" spans="1:21" ht="21" customHeight="1" thickTop="1" thickBot="1">
      <c r="A6" s="148"/>
      <c r="B6" s="150"/>
      <c r="C6" s="9"/>
      <c r="D6" s="147" t="s">
        <v>220</v>
      </c>
      <c r="E6" s="147"/>
      <c r="F6" s="147"/>
      <c r="G6" s="147"/>
      <c r="H6" s="147"/>
      <c r="I6" s="147" t="s">
        <v>12</v>
      </c>
      <c r="J6" s="147"/>
      <c r="K6" s="147"/>
      <c r="L6" s="147" t="s">
        <v>13</v>
      </c>
      <c r="M6" s="147"/>
      <c r="N6" s="147"/>
      <c r="O6" s="147" t="s">
        <v>14</v>
      </c>
      <c r="P6" s="147"/>
      <c r="Q6" s="147"/>
      <c r="R6" s="147" t="s">
        <v>15</v>
      </c>
      <c r="S6" s="147"/>
      <c r="T6" s="152"/>
      <c r="U6" s="146"/>
    </row>
    <row r="7" spans="1:21" ht="21" customHeight="1" thickTop="1" thickBot="1">
      <c r="A7" s="149"/>
      <c r="B7" s="150"/>
      <c r="C7" s="10" t="s">
        <v>16</v>
      </c>
      <c r="D7" s="11" t="s">
        <v>79</v>
      </c>
      <c r="E7" s="11" t="s">
        <v>227</v>
      </c>
      <c r="F7" s="11"/>
      <c r="G7" s="11"/>
      <c r="H7" s="11" t="s">
        <v>20</v>
      </c>
      <c r="I7" s="11" t="s">
        <v>17</v>
      </c>
      <c r="J7" s="11" t="s">
        <v>18</v>
      </c>
      <c r="K7" s="11" t="s">
        <v>19</v>
      </c>
      <c r="L7" s="11" t="s">
        <v>17</v>
      </c>
      <c r="M7" s="11" t="s">
        <v>18</v>
      </c>
      <c r="N7" s="11" t="s">
        <v>19</v>
      </c>
      <c r="O7" s="11" t="s">
        <v>17</v>
      </c>
      <c r="P7" s="11" t="s">
        <v>18</v>
      </c>
      <c r="Q7" s="11" t="s">
        <v>19</v>
      </c>
      <c r="R7" s="11" t="s">
        <v>21</v>
      </c>
      <c r="S7" s="11" t="s">
        <v>22</v>
      </c>
      <c r="T7" s="152"/>
      <c r="U7" s="146"/>
    </row>
    <row r="8" spans="1:21" ht="15" customHeight="1" thickTop="1">
      <c r="A8" s="34" t="str">
        <f>HEM!B3</f>
        <v>1/19</v>
      </c>
      <c r="B8" s="34" t="str">
        <f>HEM!C3</f>
        <v>Marković Danilo</v>
      </c>
      <c r="C8" s="31"/>
      <c r="D8" s="12">
        <f>IF(HEM!Q3="","",HEM!Q3)</f>
        <v>29</v>
      </c>
      <c r="E8" s="12" t="str">
        <f>IF(HEM!R3="","",HEM!R3)</f>
        <v/>
      </c>
      <c r="F8" s="12"/>
      <c r="G8" s="12"/>
      <c r="H8" s="12"/>
      <c r="I8" s="13"/>
      <c r="J8" s="13"/>
      <c r="K8" s="13"/>
      <c r="L8" s="13"/>
      <c r="M8" s="13"/>
      <c r="N8" s="13"/>
      <c r="O8" s="31">
        <f>IF(HEM!F3="","",HEM!F3)</f>
        <v>29</v>
      </c>
      <c r="P8" s="31"/>
      <c r="Q8" s="29"/>
      <c r="R8" s="70">
        <f>IF(HEM!I3="","",HEM!I3)</f>
        <v>4</v>
      </c>
      <c r="S8" s="70" t="str">
        <f>IF(HEM!L3="","",HEM!L3)</f>
        <v/>
      </c>
      <c r="T8" s="70">
        <f>IF(HEM!N3="","",HEM!N3)</f>
        <v>33</v>
      </c>
      <c r="U8" s="31" t="str">
        <f>IF(HEM!O3="","",HEM!O3)</f>
        <v>F</v>
      </c>
    </row>
    <row r="9" spans="1:21" ht="15" customHeight="1">
      <c r="A9" s="34" t="str">
        <f>HEM!B4</f>
        <v>2/19</v>
      </c>
      <c r="B9" s="34" t="str">
        <f>HEM!C4</f>
        <v>Jukić Aldina</v>
      </c>
      <c r="C9" s="31"/>
      <c r="D9" s="12" t="str">
        <f>IF(HEM!Q4="","",HEM!Q4)</f>
        <v/>
      </c>
      <c r="E9" s="12" t="str">
        <f>IF(HEM!R4="","",HEM!R4)</f>
        <v/>
      </c>
      <c r="F9" s="12"/>
      <c r="G9" s="12"/>
      <c r="H9" s="12"/>
      <c r="I9" s="13"/>
      <c r="J9" s="13"/>
      <c r="K9" s="13"/>
      <c r="L9" s="13"/>
      <c r="M9" s="13"/>
      <c r="N9" s="13"/>
      <c r="O9" s="31" t="str">
        <f>IF(HEM!F4="","",HEM!F4)</f>
        <v/>
      </c>
      <c r="P9" s="31"/>
      <c r="Q9" s="29"/>
      <c r="R9" s="70" t="str">
        <f>IF(HEM!I4="","",HEM!I4)</f>
        <v/>
      </c>
      <c r="S9" s="70" t="str">
        <f>IF(HEM!L4="","",HEM!L4)</f>
        <v/>
      </c>
      <c r="T9" s="70" t="str">
        <f>IF(HEM!N4="","",HEM!N4)</f>
        <v/>
      </c>
      <c r="U9" s="31" t="str">
        <f>IF(HEM!O4="","",HEM!O4)</f>
        <v/>
      </c>
    </row>
    <row r="10" spans="1:21" ht="15" customHeight="1">
      <c r="A10" s="34" t="str">
        <f>HEM!B6</f>
        <v>5/19</v>
      </c>
      <c r="B10" s="34" t="str">
        <f>HEM!C6</f>
        <v>Đurković Nikola</v>
      </c>
      <c r="C10" s="31"/>
      <c r="D10" s="12" t="str">
        <f>IF(HEM!Q6="","",HEM!Q6)</f>
        <v/>
      </c>
      <c r="E10" s="12">
        <f>IF(HEM!R6="","",HEM!R6)</f>
        <v>21.5</v>
      </c>
      <c r="F10" s="12"/>
      <c r="G10" s="12"/>
      <c r="H10" s="12"/>
      <c r="I10" s="13"/>
      <c r="J10" s="13"/>
      <c r="K10" s="13"/>
      <c r="L10" s="13"/>
      <c r="M10" s="13"/>
      <c r="N10" s="13"/>
      <c r="O10" s="31">
        <f>IF(HEM!F6="","",HEM!F6)</f>
        <v>28.5</v>
      </c>
      <c r="P10" s="31"/>
      <c r="Q10" s="29"/>
      <c r="R10" s="70" t="str">
        <f>IF(HEM!I6="","",HEM!I6)</f>
        <v/>
      </c>
      <c r="S10" s="70">
        <f>IF(HEM!L6="","",HEM!L6)</f>
        <v>11.5</v>
      </c>
      <c r="T10" s="70">
        <f>IF(HEM!N6="","",HEM!N6)</f>
        <v>50</v>
      </c>
      <c r="U10" s="31" t="str">
        <f>IF(HEM!O6="","",HEM!O6)</f>
        <v>E</v>
      </c>
    </row>
    <row r="11" spans="1:21" ht="15" customHeight="1">
      <c r="A11" s="34" t="str">
        <f>HEM!B7</f>
        <v>6/19</v>
      </c>
      <c r="B11" s="34" t="str">
        <f>HEM!C7</f>
        <v>Jovović Andrea</v>
      </c>
      <c r="C11" s="31"/>
      <c r="D11" s="12">
        <f>IF(HEM!Q7="","",HEM!Q7)</f>
        <v>35</v>
      </c>
      <c r="E11" s="12" t="str">
        <f>IF(HEM!R7="","",HEM!R7)</f>
        <v/>
      </c>
      <c r="F11" s="12"/>
      <c r="G11" s="12"/>
      <c r="H11" s="12"/>
      <c r="I11" s="13"/>
      <c r="J11" s="13"/>
      <c r="K11" s="13"/>
      <c r="L11" s="13"/>
      <c r="M11" s="13"/>
      <c r="N11" s="13"/>
      <c r="O11" s="31">
        <f>IF(HEM!F7="","",HEM!F7)</f>
        <v>35</v>
      </c>
      <c r="P11" s="31"/>
      <c r="Q11" s="29"/>
      <c r="R11" s="70" t="str">
        <f>IF(HEM!I7="","",HEM!I7)</f>
        <v/>
      </c>
      <c r="S11" s="70">
        <f>IF(HEM!L7="","",HEM!L7)</f>
        <v>25</v>
      </c>
      <c r="T11" s="70">
        <f>IF(HEM!N7="","",HEM!N7)</f>
        <v>60</v>
      </c>
      <c r="U11" s="31" t="str">
        <f>IF(HEM!O7="","",HEM!O7)</f>
        <v>D</v>
      </c>
    </row>
    <row r="12" spans="1:21" ht="15" customHeight="1">
      <c r="A12" s="34" t="str">
        <f>HEM!B8</f>
        <v>8/19</v>
      </c>
      <c r="B12" s="34" t="str">
        <f>HEM!C8</f>
        <v>Žurić Aleksandra</v>
      </c>
      <c r="C12" s="31"/>
      <c r="D12" s="12" t="str">
        <f>IF(HEM!Q8="","",HEM!Q8)</f>
        <v/>
      </c>
      <c r="E12" s="12">
        <f>IF(HEM!R8="","",HEM!R8)</f>
        <v>30.5</v>
      </c>
      <c r="F12" s="12"/>
      <c r="G12" s="12"/>
      <c r="H12" s="12"/>
      <c r="I12" s="13"/>
      <c r="J12" s="13"/>
      <c r="K12" s="13"/>
      <c r="L12" s="13"/>
      <c r="M12" s="13"/>
      <c r="N12" s="13"/>
      <c r="O12" s="31">
        <f>IF(HEM!F8="","",HEM!F8)</f>
        <v>31</v>
      </c>
      <c r="P12" s="31"/>
      <c r="Q12" s="29"/>
      <c r="R12" s="70">
        <f>IF(HEM!I8="","",HEM!I8)</f>
        <v>11</v>
      </c>
      <c r="S12" s="70">
        <f>IF(HEM!L8="","",HEM!L8)</f>
        <v>10</v>
      </c>
      <c r="T12" s="70">
        <f>IF(HEM!N8="","",HEM!N8)</f>
        <v>61.5</v>
      </c>
      <c r="U12" s="31" t="str">
        <f>IF(HEM!O8="","",HEM!O8)</f>
        <v>D</v>
      </c>
    </row>
    <row r="13" spans="1:21" ht="15" customHeight="1">
      <c r="A13" s="34" t="str">
        <f>HEM!B9</f>
        <v>9/19</v>
      </c>
      <c r="B13" s="34" t="str">
        <f>HEM!C9</f>
        <v>Vukotić Jelena</v>
      </c>
      <c r="C13" s="31"/>
      <c r="D13" s="12" t="str">
        <f>IF(HEM!Q9="","",HEM!Q9)</f>
        <v/>
      </c>
      <c r="E13" s="12" t="str">
        <f>IF(HEM!R9="","",HEM!R9)</f>
        <v/>
      </c>
      <c r="F13" s="12"/>
      <c r="G13" s="12"/>
      <c r="H13" s="12"/>
      <c r="I13" s="13"/>
      <c r="J13" s="13"/>
      <c r="K13" s="13"/>
      <c r="L13" s="13"/>
      <c r="M13" s="13"/>
      <c r="N13" s="13"/>
      <c r="O13" s="31" t="str">
        <f>IF(HEM!F9="","",HEM!F9)</f>
        <v/>
      </c>
      <c r="P13" s="31"/>
      <c r="Q13" s="29"/>
      <c r="R13" s="70" t="str">
        <f>IF(HEM!I9="","",HEM!I9)</f>
        <v/>
      </c>
      <c r="S13" s="70" t="str">
        <f>IF(HEM!L9="","",HEM!L9)</f>
        <v/>
      </c>
      <c r="T13" s="70" t="str">
        <f>IF(HEM!N9="","",HEM!N9)</f>
        <v/>
      </c>
      <c r="U13" s="31" t="str">
        <f>IF(HEM!O9="","",HEM!O9)</f>
        <v/>
      </c>
    </row>
    <row r="14" spans="1:21" ht="15" customHeight="1">
      <c r="A14" s="34" t="str">
        <f>HEM!B10</f>
        <v>10/19</v>
      </c>
      <c r="B14" s="34" t="str">
        <f>HEM!C10</f>
        <v>Manojlović Milica</v>
      </c>
      <c r="C14" s="31"/>
      <c r="D14" s="12">
        <f>IF(HEM!Q10="","",HEM!Q10)</f>
        <v>7</v>
      </c>
      <c r="E14" s="12">
        <f>IF(HEM!R10="","",HEM!R10)</f>
        <v>4</v>
      </c>
      <c r="F14" s="12"/>
      <c r="G14" s="12"/>
      <c r="H14" s="12"/>
      <c r="I14" s="13"/>
      <c r="J14" s="13"/>
      <c r="K14" s="13"/>
      <c r="L14" s="13"/>
      <c r="M14" s="13"/>
      <c r="N14" s="13"/>
      <c r="O14" s="31">
        <f>IF(HEM!F10="","",HEM!F10)</f>
        <v>7</v>
      </c>
      <c r="P14" s="31"/>
      <c r="Q14" s="29"/>
      <c r="R14" s="70" t="str">
        <f>IF(HEM!I10="","",HEM!I10)</f>
        <v/>
      </c>
      <c r="S14" s="70" t="str">
        <f>IF(HEM!L10="","",HEM!L10)</f>
        <v/>
      </c>
      <c r="T14" s="70">
        <f>IF(HEM!N10="","",HEM!N10)</f>
        <v>11</v>
      </c>
      <c r="U14" s="31" t="str">
        <f>IF(HEM!O10="","",HEM!O10)</f>
        <v>F</v>
      </c>
    </row>
    <row r="15" spans="1:21" ht="15" customHeight="1">
      <c r="A15" s="34" t="str">
        <f>HEM!B11</f>
        <v>11/19</v>
      </c>
      <c r="B15" s="34" t="str">
        <f>HEM!C11</f>
        <v>Kovačević Slađana</v>
      </c>
      <c r="C15" s="31"/>
      <c r="D15" s="12">
        <f>IF(HEM!Q11="","",HEM!Q11)</f>
        <v>27</v>
      </c>
      <c r="E15" s="12">
        <f>IF(HEM!R11="","",HEM!R11)</f>
        <v>25.5</v>
      </c>
      <c r="F15" s="12"/>
      <c r="G15" s="12"/>
      <c r="H15" s="12"/>
      <c r="I15" s="13"/>
      <c r="J15" s="13"/>
      <c r="K15" s="13"/>
      <c r="L15" s="13"/>
      <c r="M15" s="13"/>
      <c r="N15" s="13"/>
      <c r="O15" s="31">
        <f>IF(HEM!F11="","",HEM!F11)</f>
        <v>27</v>
      </c>
      <c r="P15" s="31"/>
      <c r="Q15" s="29"/>
      <c r="R15" s="70" t="str">
        <f>IF(HEM!I11="","",HEM!I11)</f>
        <v/>
      </c>
      <c r="S15" s="70" t="str">
        <f>IF(HEM!L11="","",HEM!L11)</f>
        <v/>
      </c>
      <c r="T15" s="70">
        <f>IF(HEM!N11="","",HEM!N11)</f>
        <v>52.5</v>
      </c>
      <c r="U15" s="31" t="str">
        <f>IF(HEM!O11="","",HEM!O11)</f>
        <v>E</v>
      </c>
    </row>
    <row r="16" spans="1:21" ht="15" customHeight="1">
      <c r="A16" s="34" t="str">
        <f>HEM!B12</f>
        <v>12/19</v>
      </c>
      <c r="B16" s="34" t="str">
        <f>HEM!C12</f>
        <v xml:space="preserve">Bakrač Milena </v>
      </c>
      <c r="C16" s="31"/>
      <c r="D16" s="12">
        <f>IF(HEM!Q12="","",HEM!Q12)</f>
        <v>15</v>
      </c>
      <c r="E16" s="12">
        <f>IF(HEM!R12="","",HEM!R12)</f>
        <v>35</v>
      </c>
      <c r="F16" s="12"/>
      <c r="G16" s="12"/>
      <c r="H16" s="12"/>
      <c r="I16" s="13"/>
      <c r="J16" s="13"/>
      <c r="K16" s="13"/>
      <c r="L16" s="13"/>
      <c r="M16" s="13"/>
      <c r="N16" s="13"/>
      <c r="O16" s="31">
        <f>IF(HEM!F12="","",HEM!F12)</f>
        <v>15</v>
      </c>
      <c r="P16" s="31"/>
      <c r="Q16" s="29"/>
      <c r="R16" s="70" t="str">
        <f>IF(HEM!I12="","",HEM!I12)</f>
        <v/>
      </c>
      <c r="S16" s="70">
        <f>IF(HEM!L12="","",HEM!L12)</f>
        <v>21.5</v>
      </c>
      <c r="T16" s="70">
        <f>IF(HEM!N12="","",HEM!N12)</f>
        <v>50</v>
      </c>
      <c r="U16" s="31" t="str">
        <f>IF(HEM!O12="","",HEM!O12)</f>
        <v>E</v>
      </c>
    </row>
    <row r="17" spans="1:21" ht="15" customHeight="1">
      <c r="A17" s="34" t="str">
        <f>HEM!B13</f>
        <v>13 / 19</v>
      </c>
      <c r="B17" s="34" t="str">
        <f>HEM!C13</f>
        <v>Đođić Milica</v>
      </c>
      <c r="C17" s="31"/>
      <c r="D17" s="12" t="str">
        <f>IF(HEM!Q13="","",HEM!Q13)</f>
        <v/>
      </c>
      <c r="E17" s="12">
        <f>IF(HEM!R13="","",HEM!R13)</f>
        <v>41</v>
      </c>
      <c r="F17" s="12"/>
      <c r="G17" s="12"/>
      <c r="H17" s="12"/>
      <c r="I17" s="13"/>
      <c r="J17" s="13"/>
      <c r="K17" s="13"/>
      <c r="L17" s="13"/>
      <c r="M17" s="13"/>
      <c r="N17" s="13"/>
      <c r="O17" s="31">
        <f>IF(HEM!F13="","",HEM!F13)</f>
        <v>19</v>
      </c>
      <c r="P17" s="31"/>
      <c r="Q17" s="29"/>
      <c r="R17" s="70" t="str">
        <f>IF(HEM!I13="","",HEM!I13)</f>
        <v/>
      </c>
      <c r="S17" s="70">
        <f>IF(HEM!L13="","",HEM!L13)</f>
        <v>17</v>
      </c>
      <c r="T17" s="70">
        <f>IF(HEM!N13="","",HEM!N13)</f>
        <v>60</v>
      </c>
      <c r="U17" s="31" t="str">
        <f>IF(HEM!O13="","",HEM!O13)</f>
        <v>D</v>
      </c>
    </row>
    <row r="18" spans="1:21" ht="15" customHeight="1">
      <c r="A18" s="34" t="str">
        <f>HEM!B14</f>
        <v>14 / 19</v>
      </c>
      <c r="B18" s="34" t="str">
        <f>HEM!C14</f>
        <v>Blagojević Sanja</v>
      </c>
      <c r="C18" s="31"/>
      <c r="D18" s="12" t="str">
        <f>IF(HEM!Q14="","",HEM!Q14)</f>
        <v/>
      </c>
      <c r="E18" s="12">
        <f>IF(HEM!R14="","",HEM!R14)</f>
        <v>39</v>
      </c>
      <c r="F18" s="12"/>
      <c r="G18" s="12"/>
      <c r="H18" s="12"/>
      <c r="I18" s="13"/>
      <c r="J18" s="13"/>
      <c r="K18" s="13"/>
      <c r="L18" s="13"/>
      <c r="M18" s="13"/>
      <c r="N18" s="13"/>
      <c r="O18" s="31">
        <f>IF(HEM!F14="","",HEM!F14)</f>
        <v>21</v>
      </c>
      <c r="P18" s="31"/>
      <c r="Q18" s="29"/>
      <c r="R18" s="70" t="str">
        <f>IF(HEM!I14="","",HEM!I14)</f>
        <v/>
      </c>
      <c r="S18" s="70">
        <f>IF(HEM!L14="","",HEM!L14)</f>
        <v>20.5</v>
      </c>
      <c r="T18" s="70">
        <f>IF(HEM!N14="","",HEM!N14)</f>
        <v>60</v>
      </c>
      <c r="U18" s="31" t="str">
        <f>IF(HEM!O14="","",HEM!O14)</f>
        <v>D</v>
      </c>
    </row>
    <row r="19" spans="1:21" ht="15" customHeight="1">
      <c r="A19" s="34" t="str">
        <f>HEM!B15</f>
        <v>22 / 19</v>
      </c>
      <c r="B19" s="34" t="str">
        <f>HEM!C15</f>
        <v>Mrvaljeljević Nikolina</v>
      </c>
      <c r="C19" s="31"/>
      <c r="D19" s="12" t="str">
        <f>IF(HEM!Q15="","",HEM!Q15)</f>
        <v/>
      </c>
      <c r="E19" s="12" t="str">
        <f>IF(HEM!R15="","",HEM!R15)</f>
        <v/>
      </c>
      <c r="F19" s="12"/>
      <c r="G19" s="12"/>
      <c r="H19" s="12"/>
      <c r="I19" s="13"/>
      <c r="J19" s="13"/>
      <c r="K19" s="13"/>
      <c r="L19" s="13"/>
      <c r="M19" s="13"/>
      <c r="N19" s="13"/>
      <c r="O19" s="31" t="str">
        <f>IF(HEM!F15="","",HEM!F15)</f>
        <v/>
      </c>
      <c r="P19" s="31"/>
      <c r="Q19" s="29"/>
      <c r="R19" s="70" t="str">
        <f>IF(HEM!I15="","",HEM!I15)</f>
        <v/>
      </c>
      <c r="S19" s="70" t="str">
        <f>IF(HEM!L15="","",HEM!L15)</f>
        <v/>
      </c>
      <c r="T19" s="70" t="str">
        <f>IF(HEM!N15="","",HEM!N15)</f>
        <v/>
      </c>
      <c r="U19" s="31" t="str">
        <f>IF(HEM!O15="","",HEM!O15)</f>
        <v/>
      </c>
    </row>
    <row r="20" spans="1:21" ht="15" customHeight="1">
      <c r="A20" s="34" t="str">
        <f>HEM!B16</f>
        <v>25 / 19</v>
      </c>
      <c r="B20" s="34" t="str">
        <f>HEM!C16</f>
        <v>Bahtijari Ergina</v>
      </c>
      <c r="C20" s="31"/>
      <c r="D20" s="12" t="str">
        <f>IF(HEM!Q16="","",HEM!Q16)</f>
        <v/>
      </c>
      <c r="E20" s="12" t="str">
        <f>IF(HEM!R16="","",HEM!R16)</f>
        <v/>
      </c>
      <c r="F20" s="12"/>
      <c r="G20" s="12"/>
      <c r="H20" s="12"/>
      <c r="I20" s="13"/>
      <c r="J20" s="13"/>
      <c r="K20" s="13"/>
      <c r="L20" s="13"/>
      <c r="M20" s="13"/>
      <c r="N20" s="13"/>
      <c r="O20" s="31" t="str">
        <f>IF(HEM!F16="","",HEM!F16)</f>
        <v/>
      </c>
      <c r="P20" s="31"/>
      <c r="Q20" s="29"/>
      <c r="R20" s="70" t="str">
        <f>IF(HEM!I16="","",HEM!I16)</f>
        <v/>
      </c>
      <c r="S20" s="70" t="str">
        <f>IF(HEM!L16="","",HEM!L16)</f>
        <v/>
      </c>
      <c r="T20" s="70" t="str">
        <f>IF(HEM!N16="","",HEM!N16)</f>
        <v/>
      </c>
      <c r="U20" s="31" t="str">
        <f>IF(HEM!O16="","",HEM!O16)</f>
        <v/>
      </c>
    </row>
    <row r="21" spans="1:21" ht="15" customHeight="1">
      <c r="A21" s="34" t="str">
        <f>HEM!B17</f>
        <v>28 / 19</v>
      </c>
      <c r="B21" s="34" t="str">
        <f>HEM!C17</f>
        <v>Radonjić Anja</v>
      </c>
      <c r="C21" s="31"/>
      <c r="D21" s="12" t="str">
        <f>IF(HEM!Q17="","",HEM!Q17)</f>
        <v/>
      </c>
      <c r="E21" s="12" t="str">
        <f>IF(HEM!R17="","",HEM!R17)</f>
        <v/>
      </c>
      <c r="F21" s="12"/>
      <c r="G21" s="12"/>
      <c r="H21" s="12"/>
      <c r="I21" s="13"/>
      <c r="J21" s="13"/>
      <c r="K21" s="13"/>
      <c r="L21" s="13"/>
      <c r="M21" s="13"/>
      <c r="N21" s="13"/>
      <c r="O21" s="31" t="str">
        <f>IF(HEM!F17="","",HEM!F17)</f>
        <v/>
      </c>
      <c r="P21" s="31"/>
      <c r="Q21" s="29"/>
      <c r="R21" s="70" t="str">
        <f>IF(HEM!I17="","",HEM!I17)</f>
        <v/>
      </c>
      <c r="S21" s="70" t="str">
        <f>IF(HEM!L17="","",HEM!L17)</f>
        <v/>
      </c>
      <c r="T21" s="70" t="str">
        <f>IF(HEM!N17="","",HEM!N17)</f>
        <v/>
      </c>
      <c r="U21" s="31" t="str">
        <f>IF(HEM!O17="","",HEM!O17)</f>
        <v/>
      </c>
    </row>
    <row r="22" spans="1:21" ht="15" customHeight="1">
      <c r="A22" s="34" t="str">
        <f>HEM!B18</f>
        <v>33/19</v>
      </c>
      <c r="B22" s="34" t="str">
        <f>HEM!C18</f>
        <v>Lukovac Sara</v>
      </c>
      <c r="C22" s="31"/>
      <c r="D22" s="12">
        <f>IF(HEM!Q18="","",HEM!Q18)</f>
        <v>14</v>
      </c>
      <c r="E22" s="12">
        <f>IF(HEM!R18="","",HEM!R18)</f>
        <v>36</v>
      </c>
      <c r="F22" s="12"/>
      <c r="G22" s="12"/>
      <c r="H22" s="12"/>
      <c r="I22" s="13"/>
      <c r="J22" s="13"/>
      <c r="K22" s="13"/>
      <c r="L22" s="13"/>
      <c r="M22" s="13"/>
      <c r="N22" s="13"/>
      <c r="O22" s="31">
        <f>IF(HEM!F18="","",HEM!F18)</f>
        <v>14</v>
      </c>
      <c r="P22" s="31"/>
      <c r="Q22" s="29"/>
      <c r="R22" s="70">
        <f>IF(HEM!I18="","",HEM!I18)</f>
        <v>24</v>
      </c>
      <c r="S22" s="70">
        <f>IF(HEM!L18="","",HEM!L18)</f>
        <v>24.5</v>
      </c>
      <c r="T22" s="70">
        <f>IF(HEM!N18="","",HEM!N18)</f>
        <v>50</v>
      </c>
      <c r="U22" s="31" t="str">
        <f>IF(HEM!O18="","",HEM!O18)</f>
        <v>E</v>
      </c>
    </row>
    <row r="23" spans="1:21" ht="15" customHeight="1">
      <c r="A23" s="34" t="str">
        <f>HEM!B19</f>
        <v>34/19</v>
      </c>
      <c r="B23" s="34" t="str">
        <f>HEM!C19</f>
        <v>Šegrt Maša</v>
      </c>
      <c r="C23" s="31"/>
      <c r="D23" s="12" t="str">
        <f>IF(HEM!Q19="","",HEM!Q19)</f>
        <v/>
      </c>
      <c r="E23" s="12" t="str">
        <f>IF(HEM!R19="","",HEM!R19)</f>
        <v/>
      </c>
      <c r="F23" s="12"/>
      <c r="G23" s="12"/>
      <c r="H23" s="12"/>
      <c r="I23" s="13"/>
      <c r="J23" s="13"/>
      <c r="K23" s="13"/>
      <c r="L23" s="13"/>
      <c r="M23" s="13"/>
      <c r="N23" s="13"/>
      <c r="O23" s="31">
        <f>IF(HEM!F19="","",HEM!F19)</f>
        <v>11</v>
      </c>
      <c r="P23" s="31"/>
      <c r="Q23" s="29"/>
      <c r="R23" s="70" t="str">
        <f>IF(HEM!I19="","",HEM!I19)</f>
        <v/>
      </c>
      <c r="S23" s="70" t="str">
        <f>IF(HEM!L19="","",HEM!L19)</f>
        <v/>
      </c>
      <c r="T23" s="70">
        <f>IF(HEM!N19="","",HEM!N19)</f>
        <v>11</v>
      </c>
      <c r="U23" s="31" t="str">
        <f>IF(HEM!O19="","",HEM!O19)</f>
        <v>F</v>
      </c>
    </row>
    <row r="24" spans="1:21" ht="15" customHeight="1">
      <c r="A24" s="34" t="str">
        <f>HEM!B20</f>
        <v>35/19</v>
      </c>
      <c r="B24" s="34" t="str">
        <f>HEM!C20</f>
        <v>Blečić Milica</v>
      </c>
      <c r="C24" s="31"/>
      <c r="D24" s="12">
        <f>IF(HEM!Q20="","",HEM!Q20)</f>
        <v>34.5</v>
      </c>
      <c r="E24" s="12">
        <f>IF(HEM!R20="","",HEM!R20)</f>
        <v>25.5</v>
      </c>
      <c r="F24" s="12"/>
      <c r="G24" s="12"/>
      <c r="H24" s="12"/>
      <c r="I24" s="13"/>
      <c r="J24" s="13"/>
      <c r="K24" s="13"/>
      <c r="L24" s="13"/>
      <c r="M24" s="13"/>
      <c r="N24" s="13"/>
      <c r="O24" s="31">
        <f>IF(HEM!F20="","",HEM!F20)</f>
        <v>34.5</v>
      </c>
      <c r="P24" s="31"/>
      <c r="Q24" s="29"/>
      <c r="R24" s="70" t="str">
        <f>IF(HEM!I20="","",HEM!I20)</f>
        <v/>
      </c>
      <c r="S24" s="70">
        <f>IF(HEM!L20="","",HEM!L20)</f>
        <v>6</v>
      </c>
      <c r="T24" s="70">
        <f>IF(HEM!N20="","",HEM!N20)</f>
        <v>60</v>
      </c>
      <c r="U24" s="31" t="str">
        <f>IF(HEM!O20="","",HEM!O20)</f>
        <v>D</v>
      </c>
    </row>
    <row r="25" spans="1:21" ht="15" customHeight="1">
      <c r="A25" s="34" t="str">
        <f>HEM!B21</f>
        <v>1/18</v>
      </c>
      <c r="B25" s="34" t="str">
        <f>HEM!C21</f>
        <v>Ilinčić Nataša</v>
      </c>
      <c r="C25" s="31"/>
      <c r="D25" s="12" t="str">
        <f>IF(HEM!Q21="","",HEM!Q21)</f>
        <v/>
      </c>
      <c r="E25" s="12" t="str">
        <f>IF(HEM!R21="","",HEM!R21)</f>
        <v/>
      </c>
      <c r="F25" s="12"/>
      <c r="G25" s="12"/>
      <c r="H25" s="12"/>
      <c r="I25" s="13"/>
      <c r="J25" s="13"/>
      <c r="K25" s="13"/>
      <c r="L25" s="13"/>
      <c r="M25" s="13"/>
      <c r="N25" s="13"/>
      <c r="O25" s="31">
        <f>IF(HEM!F21="","",HEM!F21)</f>
        <v>20</v>
      </c>
      <c r="P25" s="31"/>
      <c r="Q25" s="29"/>
      <c r="R25" s="70" t="str">
        <f>IF(HEM!I21="","",HEM!I21)</f>
        <v/>
      </c>
      <c r="S25" s="70" t="str">
        <f>IF(HEM!L21="","",HEM!L21)</f>
        <v/>
      </c>
      <c r="T25" s="70">
        <f>IF(HEM!N21="","",HEM!N21)</f>
        <v>20</v>
      </c>
      <c r="U25" s="31" t="str">
        <f>IF(HEM!O21="","",HEM!O21)</f>
        <v>F</v>
      </c>
    </row>
    <row r="26" spans="1:21" ht="15" customHeight="1">
      <c r="A26" s="34" t="str">
        <f>HEM!B22</f>
        <v>2/18</v>
      </c>
      <c r="B26" s="34" t="str">
        <f>HEM!C22</f>
        <v>Drašković Milica</v>
      </c>
      <c r="C26" s="31"/>
      <c r="D26" s="12" t="str">
        <f>IF(HEM!Q22="","",HEM!Q22)</f>
        <v/>
      </c>
      <c r="E26" s="12" t="str">
        <f>IF(HEM!R22="","",HEM!R22)</f>
        <v/>
      </c>
      <c r="F26" s="12"/>
      <c r="G26" s="12"/>
      <c r="H26" s="12"/>
      <c r="I26" s="13"/>
      <c r="J26" s="13"/>
      <c r="K26" s="13"/>
      <c r="L26" s="13"/>
      <c r="M26" s="13"/>
      <c r="N26" s="13"/>
      <c r="O26" s="31" t="str">
        <f>IF(HEM!F22="","",HEM!F22)</f>
        <v/>
      </c>
      <c r="P26" s="31"/>
      <c r="Q26" s="29"/>
      <c r="R26" s="70" t="str">
        <f>IF(HEM!I22="","",HEM!I22)</f>
        <v/>
      </c>
      <c r="S26" s="70" t="str">
        <f>IF(HEM!L22="","",HEM!L22)</f>
        <v/>
      </c>
      <c r="T26" s="70" t="str">
        <f>IF(HEM!N22="","",HEM!N22)</f>
        <v/>
      </c>
      <c r="U26" s="31" t="str">
        <f>IF(HEM!O22="","",HEM!O22)</f>
        <v/>
      </c>
    </row>
    <row r="27" spans="1:21" ht="15" customHeight="1">
      <c r="A27" s="34" t="str">
        <f>HEM!B23</f>
        <v>5/18</v>
      </c>
      <c r="B27" s="34" t="str">
        <f>HEM!C23</f>
        <v>Đilas Ilija</v>
      </c>
      <c r="C27" s="31"/>
      <c r="D27" s="12" t="str">
        <f>IF(HEM!Q23="","",HEM!Q23)</f>
        <v/>
      </c>
      <c r="E27" s="12">
        <f>IF(HEM!R23="","",HEM!R23)</f>
        <v>27.5</v>
      </c>
      <c r="F27" s="12"/>
      <c r="G27" s="12"/>
      <c r="H27" s="12"/>
      <c r="I27" s="13"/>
      <c r="J27" s="13"/>
      <c r="K27" s="13"/>
      <c r="L27" s="13"/>
      <c r="M27" s="13"/>
      <c r="N27" s="13"/>
      <c r="O27" s="31">
        <f>IF(HEM!F23="","",HEM!F23)</f>
        <v>25.5</v>
      </c>
      <c r="P27" s="31"/>
      <c r="Q27" s="29"/>
      <c r="R27" s="70" t="str">
        <f>IF(HEM!I23="","",HEM!I23)</f>
        <v/>
      </c>
      <c r="S27" s="70">
        <f>IF(HEM!L23="","",HEM!L23)</f>
        <v>19.5</v>
      </c>
      <c r="T27" s="70">
        <f>IF(HEM!N23="","",HEM!N23)</f>
        <v>53</v>
      </c>
      <c r="U27" s="31" t="str">
        <f>IF(HEM!O23="","",HEM!O23)</f>
        <v>E</v>
      </c>
    </row>
    <row r="28" spans="1:21" ht="15" customHeight="1">
      <c r="A28" s="34" t="str">
        <f>HEM!B24</f>
        <v>7/18</v>
      </c>
      <c r="B28" s="34" t="str">
        <f>HEM!C24</f>
        <v>Đukić Ivana</v>
      </c>
      <c r="C28" s="31"/>
      <c r="D28" s="12" t="str">
        <f>IF(HEM!Q24="","",HEM!Q24)</f>
        <v/>
      </c>
      <c r="E28" s="12" t="str">
        <f>IF(HEM!R24="","",HEM!R24)</f>
        <v/>
      </c>
      <c r="F28" s="12"/>
      <c r="G28" s="12"/>
      <c r="H28" s="12"/>
      <c r="I28" s="13"/>
      <c r="J28" s="13"/>
      <c r="K28" s="13"/>
      <c r="L28" s="13"/>
      <c r="M28" s="13"/>
      <c r="N28" s="13"/>
      <c r="O28" s="31">
        <f>IF(HEM!F24="","",HEM!F24)</f>
        <v>19</v>
      </c>
      <c r="P28" s="31"/>
      <c r="Q28" s="29"/>
      <c r="R28" s="70" t="str">
        <f>IF(HEM!I24="","",HEM!I24)</f>
        <v/>
      </c>
      <c r="S28" s="70">
        <f>IF(HEM!L24="","",HEM!L24)</f>
        <v>19.5</v>
      </c>
      <c r="T28" s="70">
        <f>IF(HEM!N24="","",HEM!N24)</f>
        <v>38.5</v>
      </c>
      <c r="U28" s="31" t="str">
        <f>IF(HEM!O24="","",HEM!O24)</f>
        <v>F</v>
      </c>
    </row>
    <row r="29" spans="1:21" ht="15" customHeight="1">
      <c r="A29" s="34" t="str">
        <f>HEM!B25</f>
        <v>14/18</v>
      </c>
      <c r="B29" s="34" t="str">
        <f>HEM!C25</f>
        <v>Petković Ksenija</v>
      </c>
      <c r="C29" s="31"/>
      <c r="D29" s="12">
        <f>IF(HEM!Q25="","",HEM!Q25)</f>
        <v>25</v>
      </c>
      <c r="E29" s="12">
        <f>IF(HEM!R25="","",HEM!R25)</f>
        <v>25</v>
      </c>
      <c r="F29" s="12"/>
      <c r="G29" s="12"/>
      <c r="H29" s="12"/>
      <c r="I29" s="13"/>
      <c r="J29" s="13"/>
      <c r="K29" s="13"/>
      <c r="L29" s="13"/>
      <c r="M29" s="13"/>
      <c r="N29" s="13"/>
      <c r="O29" s="31">
        <f>IF(HEM!F25="","",HEM!F25)</f>
        <v>25</v>
      </c>
      <c r="P29" s="31"/>
      <c r="Q29" s="29"/>
      <c r="R29" s="70" t="str">
        <f>IF(HEM!I25="","",HEM!I25)</f>
        <v/>
      </c>
      <c r="S29" s="70">
        <f>IF(HEM!L25="","",HEM!L25)</f>
        <v>20</v>
      </c>
      <c r="T29" s="70">
        <f>IF(HEM!N25="","",HEM!N25)</f>
        <v>50</v>
      </c>
      <c r="U29" s="31" t="str">
        <f>IF(HEM!O25="","",HEM!O25)</f>
        <v>E</v>
      </c>
    </row>
    <row r="30" spans="1:21" ht="15" customHeight="1">
      <c r="A30" s="34" t="str">
        <f>HEM!B26</f>
        <v>23/18</v>
      </c>
      <c r="B30" s="34" t="str">
        <f>HEM!C26</f>
        <v>Kenjić Srđan</v>
      </c>
      <c r="C30" s="31"/>
      <c r="D30" s="12">
        <f>IF(HEM!Q26="","",HEM!Q26)</f>
        <v>4</v>
      </c>
      <c r="E30" s="12">
        <f>IF(HEM!R26="","",HEM!R26)</f>
        <v>0</v>
      </c>
      <c r="F30" s="12"/>
      <c r="G30" s="12"/>
      <c r="H30" s="12"/>
      <c r="I30" s="13"/>
      <c r="J30" s="13"/>
      <c r="K30" s="13"/>
      <c r="L30" s="13"/>
      <c r="M30" s="13"/>
      <c r="N30" s="13"/>
      <c r="O30" s="31">
        <f>IF(HEM!F26="","",HEM!F26)</f>
        <v>4</v>
      </c>
      <c r="P30" s="31"/>
      <c r="Q30" s="29"/>
      <c r="R30" s="70" t="str">
        <f>IF(HEM!I26="","",HEM!I26)</f>
        <v/>
      </c>
      <c r="S30" s="70" t="str">
        <f>IF(HEM!L26="","",HEM!L26)</f>
        <v/>
      </c>
      <c r="T30" s="70">
        <f>IF(HEM!N26="","",HEM!N26)</f>
        <v>4</v>
      </c>
      <c r="U30" s="31" t="str">
        <f>IF(HEM!O26="","",HEM!O26)</f>
        <v>F</v>
      </c>
    </row>
    <row r="31" spans="1:21" ht="14.25">
      <c r="A31" s="34" t="str">
        <f>HEM!B27</f>
        <v>26/18</v>
      </c>
      <c r="B31" s="34" t="str">
        <f>HEM!C27</f>
        <v>Lalatović Kristina</v>
      </c>
      <c r="C31" s="31"/>
      <c r="D31" s="12" t="str">
        <f>IF(HEM!Q27="","",HEM!Q27)</f>
        <v/>
      </c>
      <c r="E31" s="12">
        <f>IF(HEM!R27="","",HEM!R27)</f>
        <v>18.5</v>
      </c>
      <c r="F31" s="12"/>
      <c r="G31" s="12"/>
      <c r="H31" s="12"/>
      <c r="I31" s="13"/>
      <c r="J31" s="13"/>
      <c r="K31" s="13"/>
      <c r="L31" s="13"/>
      <c r="M31" s="13"/>
      <c r="N31" s="13"/>
      <c r="O31" s="31">
        <f>IF(HEM!F27="","",HEM!F27)</f>
        <v>41.5</v>
      </c>
      <c r="P31" s="31"/>
      <c r="Q31" s="29"/>
      <c r="R31" s="70" t="str">
        <f>IF(HEM!I27="","",HEM!I27)</f>
        <v/>
      </c>
      <c r="S31" s="70">
        <f>IF(HEM!L27="","",HEM!L27)</f>
        <v>0</v>
      </c>
      <c r="T31" s="70">
        <f>IF(HEM!N27="","",HEM!N27)</f>
        <v>60</v>
      </c>
      <c r="U31" s="31" t="str">
        <f>IF(HEM!O27="","",HEM!O27)</f>
        <v>D</v>
      </c>
    </row>
    <row r="32" spans="1:21" ht="14.25">
      <c r="A32" s="34" t="str">
        <f>HEM!B28</f>
        <v>22 / 17</v>
      </c>
      <c r="B32" s="34" t="str">
        <f>HEM!C28</f>
        <v>Vučinić Ksenija</v>
      </c>
      <c r="C32" s="31"/>
      <c r="D32" s="12" t="str">
        <f>IF(HEM!Q28="","",HEM!Q28)</f>
        <v/>
      </c>
      <c r="E32" s="12" t="str">
        <f>IF(HEM!R28="","",HEM!R28)</f>
        <v/>
      </c>
      <c r="F32" s="12"/>
      <c r="G32" s="12"/>
      <c r="H32" s="12"/>
      <c r="I32" s="13"/>
      <c r="J32" s="13"/>
      <c r="K32" s="13"/>
      <c r="L32" s="13"/>
      <c r="M32" s="13"/>
      <c r="N32" s="13"/>
      <c r="O32" s="31" t="str">
        <f>IF(HEM!F28="","",HEM!F28)</f>
        <v/>
      </c>
      <c r="P32" s="31"/>
      <c r="Q32" s="29"/>
      <c r="R32" s="70" t="str">
        <f>IF(HEM!I28="","",HEM!I28)</f>
        <v/>
      </c>
      <c r="S32" s="70" t="str">
        <f>IF(HEM!L28="","",HEM!L28)</f>
        <v/>
      </c>
      <c r="T32" s="70" t="str">
        <f>IF(HEM!N28="","",HEM!N28)</f>
        <v/>
      </c>
      <c r="U32" s="31" t="str">
        <f>IF(HEM!O28="","",HEM!O28)</f>
        <v/>
      </c>
    </row>
    <row r="33" spans="1:21" ht="14.25">
      <c r="A33" s="34" t="str">
        <f>HEM!B29</f>
        <v>26/17</v>
      </c>
      <c r="B33" s="34" t="str">
        <f>HEM!C29</f>
        <v>Zorić Marija</v>
      </c>
      <c r="C33" s="31"/>
      <c r="D33" s="12" t="str">
        <f>IF(HEM!Q29="","",HEM!Q29)</f>
        <v/>
      </c>
      <c r="E33" s="12" t="str">
        <f>IF(HEM!R29="","",HEM!R29)</f>
        <v/>
      </c>
      <c r="F33" s="12"/>
      <c r="G33" s="12"/>
      <c r="H33" s="12"/>
      <c r="I33" s="13"/>
      <c r="J33" s="13"/>
      <c r="K33" s="13"/>
      <c r="L33" s="13"/>
      <c r="M33" s="13"/>
      <c r="N33" s="13"/>
      <c r="O33" s="31">
        <f>IF(HEM!F29="","",HEM!F29)</f>
        <v>7.5</v>
      </c>
      <c r="P33" s="31"/>
      <c r="Q33" s="29"/>
      <c r="R33" s="70" t="str">
        <f>IF(HEM!I29="","",HEM!I29)</f>
        <v/>
      </c>
      <c r="S33" s="70" t="str">
        <f>IF(HEM!L29="","",HEM!L29)</f>
        <v/>
      </c>
      <c r="T33" s="70">
        <f>IF(HEM!N29="","",HEM!N29)</f>
        <v>7.5</v>
      </c>
      <c r="U33" s="31" t="str">
        <f>IF(HEM!O29="","",HEM!O29)</f>
        <v>F</v>
      </c>
    </row>
    <row r="34" spans="1:21" ht="14.25">
      <c r="A34" s="34" t="str">
        <f>HEM!B30</f>
        <v>29/17</v>
      </c>
      <c r="B34" s="34" t="str">
        <f>HEM!C30</f>
        <v>Vojinović Bojana</v>
      </c>
      <c r="C34" s="31"/>
      <c r="D34" s="12" t="str">
        <f>IF(HEM!Q30="","",HEM!Q30)</f>
        <v/>
      </c>
      <c r="E34" s="12" t="str">
        <f>IF(HEM!R30="","",HEM!R30)</f>
        <v/>
      </c>
      <c r="F34" s="12"/>
      <c r="G34" s="12"/>
      <c r="H34" s="12"/>
      <c r="I34" s="13"/>
      <c r="J34" s="13"/>
      <c r="K34" s="13"/>
      <c r="L34" s="13"/>
      <c r="M34" s="13"/>
      <c r="N34" s="13"/>
      <c r="O34" s="31" t="str">
        <f>IF(HEM!F30="","",HEM!F30)</f>
        <v/>
      </c>
      <c r="P34" s="31"/>
      <c r="Q34" s="29"/>
      <c r="R34" s="70" t="str">
        <f>IF(HEM!I30="","",HEM!I30)</f>
        <v/>
      </c>
      <c r="S34" s="70" t="str">
        <f>IF(HEM!L30="","",HEM!L30)</f>
        <v/>
      </c>
      <c r="T34" s="70" t="str">
        <f>IF(HEM!N30="","",HEM!N30)</f>
        <v/>
      </c>
      <c r="U34" s="31" t="str">
        <f>IF(HEM!O30="","",HEM!O30)</f>
        <v/>
      </c>
    </row>
    <row r="35" spans="1:21" ht="14.25">
      <c r="A35" s="34" t="str">
        <f>HEM!B31</f>
        <v>33/17</v>
      </c>
      <c r="B35" s="34" t="str">
        <f>HEM!C31</f>
        <v>Kašćelan Ivana</v>
      </c>
      <c r="C35" s="31"/>
      <c r="D35" s="12" t="str">
        <f>IF(HEM!Q31="","",HEM!Q31)</f>
        <v/>
      </c>
      <c r="E35" s="12" t="str">
        <f>IF(HEM!R31="","",HEM!R31)</f>
        <v/>
      </c>
      <c r="F35" s="12"/>
      <c r="G35" s="12"/>
      <c r="H35" s="12"/>
      <c r="I35" s="13"/>
      <c r="J35" s="13"/>
      <c r="K35" s="13"/>
      <c r="L35" s="13"/>
      <c r="M35" s="13"/>
      <c r="N35" s="13"/>
      <c r="O35" s="31">
        <f>IF(HEM!F31="","",HEM!F31)</f>
        <v>13.5</v>
      </c>
      <c r="P35" s="31"/>
      <c r="Q35" s="29"/>
      <c r="R35" s="70" t="str">
        <f>IF(HEM!I31="","",HEM!I31)</f>
        <v/>
      </c>
      <c r="S35" s="70" t="str">
        <f>IF(HEM!L31="","",HEM!L31)</f>
        <v/>
      </c>
      <c r="T35" s="70">
        <f>IF(HEM!N31="","",HEM!N31)</f>
        <v>13.5</v>
      </c>
      <c r="U35" s="31" t="str">
        <f>IF(HEM!O31="","",HEM!O31)</f>
        <v>F</v>
      </c>
    </row>
    <row r="36" spans="1:21" ht="14.25">
      <c r="A36" s="34" t="str">
        <f>HEM!B32</f>
        <v>1/16</v>
      </c>
      <c r="B36" s="34" t="str">
        <f>HEM!C32</f>
        <v>Nelević Sanja</v>
      </c>
      <c r="C36" s="31"/>
      <c r="D36" s="12">
        <f>IF(HEM!Q32="","",HEM!Q32)</f>
        <v>13</v>
      </c>
      <c r="E36" s="12" t="str">
        <f>IF(HEM!R32="","",HEM!R32)</f>
        <v/>
      </c>
      <c r="F36" s="12"/>
      <c r="G36" s="12"/>
      <c r="H36" s="12"/>
      <c r="I36" s="13"/>
      <c r="J36" s="13"/>
      <c r="K36" s="13"/>
      <c r="L36" s="13"/>
      <c r="M36" s="13"/>
      <c r="N36" s="13"/>
      <c r="O36" s="31">
        <f>IF(HEM!F32="","",HEM!F32)</f>
        <v>13</v>
      </c>
      <c r="P36" s="31"/>
      <c r="Q36" s="29"/>
      <c r="R36" s="70" t="str">
        <f>IF(HEM!I32="","",HEM!I32)</f>
        <v/>
      </c>
      <c r="S36" s="70" t="str">
        <f>IF(HEM!L32="","",HEM!L32)</f>
        <v/>
      </c>
      <c r="T36" s="70">
        <f>IF(HEM!N32="","",HEM!N32)</f>
        <v>13</v>
      </c>
      <c r="U36" s="31" t="str">
        <f>IF(HEM!O32="","",HEM!O32)</f>
        <v>F</v>
      </c>
    </row>
    <row r="37" spans="1:21" ht="14.25">
      <c r="A37" s="34" t="str">
        <f>HEM!B33</f>
        <v>11/15</v>
      </c>
      <c r="B37" s="34" t="str">
        <f>HEM!C33</f>
        <v>Ćinćur Maja</v>
      </c>
      <c r="C37" s="31"/>
      <c r="D37" s="12" t="str">
        <f>IF(HEM!Q33="","",HEM!Q33)</f>
        <v/>
      </c>
      <c r="E37" s="12" t="str">
        <f>IF(HEM!R33="","",HEM!R33)</f>
        <v/>
      </c>
      <c r="F37" s="12"/>
      <c r="G37" s="12"/>
      <c r="H37" s="12"/>
      <c r="I37" s="13"/>
      <c r="J37" s="13"/>
      <c r="K37" s="13"/>
      <c r="L37" s="13"/>
      <c r="M37" s="13"/>
      <c r="N37" s="13"/>
      <c r="O37" s="31" t="str">
        <f>IF(HEM!F33="","",HEM!F33)</f>
        <v/>
      </c>
      <c r="P37" s="31"/>
      <c r="Q37" s="29"/>
      <c r="R37" s="70" t="str">
        <f>IF(HEM!I33="","",HEM!I33)</f>
        <v/>
      </c>
      <c r="S37" s="70" t="str">
        <f>IF(HEM!L33="","",HEM!L33)</f>
        <v/>
      </c>
      <c r="T37" s="70" t="str">
        <f>IF(HEM!N33="","",HEM!N33)</f>
        <v/>
      </c>
      <c r="U37" s="31" t="str">
        <f>IF(HEM!O33="","",HEM!O33)</f>
        <v/>
      </c>
    </row>
    <row r="38" spans="1:21" ht="14.25">
      <c r="A38" s="34" t="str">
        <f>HEM!B34</f>
        <v>22/15</v>
      </c>
      <c r="B38" s="34" t="str">
        <f>HEM!C34</f>
        <v>Ćupić Ana</v>
      </c>
      <c r="C38" s="31"/>
      <c r="D38" s="12" t="str">
        <f>IF(HEM!Q34="","",HEM!Q34)</f>
        <v/>
      </c>
      <c r="E38" s="12" t="str">
        <f>IF(HEM!R34="","",HEM!R34)</f>
        <v/>
      </c>
      <c r="F38" s="12"/>
      <c r="G38" s="12"/>
      <c r="H38" s="12"/>
      <c r="I38" s="13"/>
      <c r="J38" s="13"/>
      <c r="K38" s="13"/>
      <c r="L38" s="13"/>
      <c r="M38" s="13"/>
      <c r="N38" s="13"/>
      <c r="O38" s="31">
        <f>IF(HEM!F34="","",HEM!F34)</f>
        <v>0</v>
      </c>
      <c r="P38" s="31"/>
      <c r="Q38" s="29"/>
      <c r="R38" s="70" t="str">
        <f>IF(HEM!I34="","",HEM!I34)</f>
        <v/>
      </c>
      <c r="S38" s="70" t="str">
        <f>IF(HEM!L34="","",HEM!L34)</f>
        <v/>
      </c>
      <c r="T38" s="70">
        <f>IF(HEM!N34="","",HEM!N34)</f>
        <v>0</v>
      </c>
      <c r="U38" s="31" t="str">
        <f>IF(HEM!O34="","",HEM!O34)</f>
        <v>F</v>
      </c>
    </row>
    <row r="39" spans="1:21" ht="14.25">
      <c r="A39" s="34" t="str">
        <f>HEM!B35</f>
        <v>24/15</v>
      </c>
      <c r="B39" s="34" t="str">
        <f>HEM!C35</f>
        <v>Nikčević Đurđina</v>
      </c>
      <c r="C39" s="31"/>
      <c r="D39" s="12" t="str">
        <f>IF(HEM!Q35="","",HEM!Q35)</f>
        <v/>
      </c>
      <c r="E39" s="12" t="str">
        <f>IF(HEM!R35="","",HEM!R35)</f>
        <v/>
      </c>
      <c r="F39" s="12"/>
      <c r="G39" s="12"/>
      <c r="H39" s="12"/>
      <c r="I39" s="13"/>
      <c r="J39" s="13"/>
      <c r="K39" s="13"/>
      <c r="L39" s="13"/>
      <c r="M39" s="13"/>
      <c r="N39" s="13"/>
      <c r="O39" s="31">
        <f>IF(HEM!F35="","",HEM!F35)</f>
        <v>8</v>
      </c>
      <c r="P39" s="31"/>
      <c r="Q39" s="29"/>
      <c r="R39" s="70">
        <f>IF(HEM!I35="","",HEM!I35)</f>
        <v>18</v>
      </c>
      <c r="S39" s="70" t="str">
        <f>IF(HEM!L35="","",HEM!L35)</f>
        <v/>
      </c>
      <c r="T39" s="70">
        <f>IF(HEM!N35="","",HEM!N35)</f>
        <v>26</v>
      </c>
      <c r="U39" s="31" t="str">
        <f>IF(HEM!O35="","",HEM!O35)</f>
        <v>F</v>
      </c>
    </row>
    <row r="40" spans="1:21" ht="14.25">
      <c r="A40" s="34" t="str">
        <f>HEM!B36</f>
        <v>29/15</v>
      </c>
      <c r="B40" s="34" t="str">
        <f>HEM!C36</f>
        <v>Nikčević Isidora</v>
      </c>
      <c r="C40" s="31"/>
      <c r="D40" s="12" t="str">
        <f>IF(HEM!Q36="","",HEM!Q36)</f>
        <v/>
      </c>
      <c r="E40" s="12">
        <f>IF(HEM!R36="","",HEM!R36)</f>
        <v>16</v>
      </c>
      <c r="F40" s="12"/>
      <c r="G40" s="12"/>
      <c r="H40" s="12"/>
      <c r="I40" s="13"/>
      <c r="J40" s="13"/>
      <c r="K40" s="13"/>
      <c r="L40" s="13"/>
      <c r="M40" s="13"/>
      <c r="N40" s="13"/>
      <c r="O40" s="31">
        <f>IF(HEM!F36="","",HEM!F36)</f>
        <v>13</v>
      </c>
      <c r="P40" s="31"/>
      <c r="Q40" s="29"/>
      <c r="R40" s="70">
        <f>IF(HEM!I36="","",HEM!I36)</f>
        <v>23.5</v>
      </c>
      <c r="S40" s="70" t="str">
        <f>IF(HEM!L36="","",HEM!L36)</f>
        <v/>
      </c>
      <c r="T40" s="70">
        <f>IF(HEM!N36="","",HEM!N36)</f>
        <v>29</v>
      </c>
      <c r="U40" s="31" t="str">
        <f>IF(HEM!O36="","",HEM!O36)</f>
        <v>F</v>
      </c>
    </row>
    <row r="41" spans="1:21" ht="14.25">
      <c r="A41" s="34" t="str">
        <f>HEM!B37</f>
        <v>30/15</v>
      </c>
      <c r="B41" s="34" t="str">
        <f>HEM!C37</f>
        <v>Biga Teodora</v>
      </c>
      <c r="C41" s="31"/>
      <c r="D41" s="12" t="str">
        <f>IF(HEM!Q37="","",HEM!Q37)</f>
        <v/>
      </c>
      <c r="E41" s="12">
        <f>IF(HEM!R37="","",HEM!R37)</f>
        <v>14</v>
      </c>
      <c r="F41" s="12"/>
      <c r="G41" s="12"/>
      <c r="H41" s="12"/>
      <c r="I41" s="13"/>
      <c r="J41" s="13"/>
      <c r="K41" s="13"/>
      <c r="L41" s="13"/>
      <c r="M41" s="13"/>
      <c r="N41" s="13"/>
      <c r="O41" s="31">
        <f>IF(HEM!F37="","",HEM!F37)</f>
        <v>29</v>
      </c>
      <c r="P41" s="31"/>
      <c r="Q41" s="29"/>
      <c r="R41" s="70" t="str">
        <f>IF(HEM!I37="","",HEM!I37)</f>
        <v/>
      </c>
      <c r="S41" s="70">
        <f>IF(HEM!L37="","",HEM!L37)</f>
        <v>9.5</v>
      </c>
      <c r="T41" s="70">
        <f>IF(HEM!N37="","",HEM!N37)</f>
        <v>43</v>
      </c>
      <c r="U41" s="31" t="str">
        <f>IF(HEM!O37="","",HEM!O37)</f>
        <v>F</v>
      </c>
    </row>
    <row r="42" spans="1:21" ht="14.25">
      <c r="A42" s="34" t="str">
        <f>HEM!B38</f>
        <v>13/14</v>
      </c>
      <c r="B42" s="34" t="str">
        <f>HEM!C38</f>
        <v xml:space="preserve">Minić Radana </v>
      </c>
      <c r="C42" s="31"/>
      <c r="D42" s="12" t="str">
        <f>IF(HEM!Q38="","",HEM!Q38)</f>
        <v/>
      </c>
      <c r="E42" s="12">
        <f>IF(HEM!R38="","",HEM!R38)</f>
        <v>22</v>
      </c>
      <c r="F42" s="12"/>
      <c r="G42" s="12"/>
      <c r="H42" s="12"/>
      <c r="I42" s="13"/>
      <c r="J42" s="13"/>
      <c r="K42" s="13"/>
      <c r="L42" s="13"/>
      <c r="M42" s="13"/>
      <c r="N42" s="13"/>
      <c r="O42" s="31">
        <f>IF(HEM!F38="","",HEM!F38)</f>
        <v>33</v>
      </c>
      <c r="P42" s="31"/>
      <c r="Q42" s="29"/>
      <c r="R42" s="70" t="str">
        <f>IF(HEM!I38="","",HEM!I38)</f>
        <v/>
      </c>
      <c r="S42" s="70" t="str">
        <f>IF(HEM!L38="","",HEM!L38)</f>
        <v/>
      </c>
      <c r="T42" s="70">
        <f>IF(HEM!N38="","",HEM!N38)</f>
        <v>55</v>
      </c>
      <c r="U42" s="31" t="str">
        <f>IF(HEM!O38="","",HEM!O38)</f>
        <v>E</v>
      </c>
    </row>
    <row r="43" spans="1:21" ht="14.25">
      <c r="A43" s="34" t="str">
        <f>HEM!B39</f>
        <v>27/13</v>
      </c>
      <c r="B43" s="34" t="str">
        <f>HEM!C39</f>
        <v>Milićević Martina</v>
      </c>
      <c r="C43" s="31"/>
      <c r="D43" s="12" t="str">
        <f>IF(HEM!Q39="","",HEM!Q39)</f>
        <v/>
      </c>
      <c r="E43" s="12" t="str">
        <f>IF(HEM!R39="","",HEM!R39)</f>
        <v/>
      </c>
      <c r="F43" s="12"/>
      <c r="G43" s="12"/>
      <c r="H43" s="12"/>
      <c r="I43" s="13"/>
      <c r="J43" s="13"/>
      <c r="K43" s="13"/>
      <c r="L43" s="13"/>
      <c r="M43" s="13"/>
      <c r="N43" s="13"/>
      <c r="O43" s="31" t="str">
        <f>IF(HEM!F39="","",HEM!F39)</f>
        <v/>
      </c>
      <c r="P43" s="31"/>
      <c r="Q43" s="29"/>
      <c r="R43" s="70">
        <f>IF(HEM!I39="","",HEM!I39)</f>
        <v>1.5</v>
      </c>
      <c r="S43" s="70" t="str">
        <f>IF(HEM!L39="","",HEM!L39)</f>
        <v/>
      </c>
      <c r="T43" s="70">
        <f>IF(HEM!N39="","",HEM!N39)</f>
        <v>1.5</v>
      </c>
      <c r="U43" s="31" t="str">
        <f>IF(HEM!O39="","",HEM!O39)</f>
        <v>F</v>
      </c>
    </row>
    <row r="44" spans="1:21" ht="14.25">
      <c r="A44" s="34" t="str">
        <f>HEM!B40</f>
        <v>24/12</v>
      </c>
      <c r="B44" s="34" t="str">
        <f>HEM!C40</f>
        <v>Janković Marija</v>
      </c>
      <c r="C44" s="31"/>
      <c r="D44" s="12" t="str">
        <f>IF(HEM!Q40="","",HEM!Q40)</f>
        <v/>
      </c>
      <c r="E44" s="12" t="str">
        <f>IF(HEM!R40="","",HEM!R40)</f>
        <v/>
      </c>
      <c r="F44" s="12"/>
      <c r="G44" s="12"/>
      <c r="H44" s="12"/>
      <c r="I44" s="13"/>
      <c r="J44" s="13"/>
      <c r="K44" s="13"/>
      <c r="L44" s="13"/>
      <c r="M44" s="13"/>
      <c r="N44" s="13"/>
      <c r="O44" s="31">
        <f>IF(HEM!F40="","",HEM!F40)</f>
        <v>27</v>
      </c>
      <c r="P44" s="31"/>
      <c r="Q44" s="29"/>
      <c r="R44" s="70" t="str">
        <f>IF(HEM!I40="","",HEM!I40)</f>
        <v/>
      </c>
      <c r="S44" s="70" t="str">
        <f>IF(HEM!L40="","",HEM!L40)</f>
        <v/>
      </c>
      <c r="T44" s="70">
        <f>IF(HEM!N40="","",HEM!N40)</f>
        <v>27</v>
      </c>
      <c r="U44" s="31" t="str">
        <f>IF(HEM!O40="","",HEM!O40)</f>
        <v>F</v>
      </c>
    </row>
    <row r="45" spans="1:21" ht="14.25">
      <c r="A45" s="34" t="str">
        <f>HEM!B41</f>
        <v>38/10</v>
      </c>
      <c r="B45" s="34" t="str">
        <f>HEM!C41</f>
        <v>Perazić Ajka</v>
      </c>
      <c r="C45" s="31"/>
      <c r="D45" s="12" t="str">
        <f>IF(HEM!Q41="","",HEM!Q41)</f>
        <v/>
      </c>
      <c r="E45" s="12" t="str">
        <f>IF(HEM!R41="","",HEM!R41)</f>
        <v/>
      </c>
      <c r="F45" s="12"/>
      <c r="G45" s="12"/>
      <c r="H45" s="12"/>
      <c r="I45" s="13"/>
      <c r="J45" s="13"/>
      <c r="K45" s="13"/>
      <c r="L45" s="13"/>
      <c r="M45" s="13"/>
      <c r="N45" s="13"/>
      <c r="O45" s="31" t="str">
        <f>IF(HEM!F41="","",HEM!F41)</f>
        <v/>
      </c>
      <c r="P45" s="31"/>
      <c r="Q45" s="29"/>
      <c r="R45" s="70" t="str">
        <f>IF(HEM!I41="","",HEM!I41)</f>
        <v/>
      </c>
      <c r="S45" s="70" t="str">
        <f>IF(HEM!L41="","",HEM!L41)</f>
        <v/>
      </c>
      <c r="T45" s="70" t="str">
        <f>IF(HEM!N41="","",HEM!N41)</f>
        <v/>
      </c>
      <c r="U45" s="31" t="str">
        <f>IF(HEM!O41="","",HEM!O41)</f>
        <v/>
      </c>
    </row>
    <row r="46" spans="1:21" ht="14.25">
      <c r="A46" s="34"/>
      <c r="B46" s="34"/>
      <c r="C46" s="31"/>
      <c r="D46" s="12" t="str">
        <f>IF(HEM!Q42="","",HEM!Q42)</f>
        <v/>
      </c>
      <c r="E46" s="12" t="str">
        <f>IF(HEM!R42="","",HEM!R42)</f>
        <v/>
      </c>
      <c r="F46" s="12"/>
      <c r="G46" s="12"/>
      <c r="H46" s="12"/>
      <c r="I46" s="13"/>
      <c r="J46" s="13"/>
      <c r="K46" s="13"/>
      <c r="L46" s="13"/>
      <c r="M46" s="13"/>
      <c r="N46" s="13"/>
      <c r="O46" s="31" t="str">
        <f>IF(HEM!F42="","",HEM!F42)</f>
        <v/>
      </c>
      <c r="P46" s="31"/>
      <c r="Q46" s="29"/>
      <c r="R46" s="70" t="str">
        <f>IF(HEM!I42="","",HEM!I42)</f>
        <v/>
      </c>
      <c r="S46" s="70" t="str">
        <f>IF(HEM!L42="","",HEM!L42)</f>
        <v/>
      </c>
      <c r="T46" s="70" t="str">
        <f>IF(HEM!N42="","",HEM!N42)</f>
        <v/>
      </c>
      <c r="U46" s="31" t="str">
        <f>IF(HEM!O42="","",HEM!O42)</f>
        <v/>
      </c>
    </row>
    <row r="47" spans="1:21" ht="14.25">
      <c r="A47" s="34"/>
      <c r="B47" s="34"/>
      <c r="C47" s="31"/>
      <c r="D47" s="12" t="str">
        <f>IF(HEM!Q43="","",HEM!Q43)</f>
        <v/>
      </c>
      <c r="E47" s="12" t="str">
        <f>IF(HEM!R43="","",HEM!R43)</f>
        <v/>
      </c>
      <c r="F47" s="12"/>
      <c r="G47" s="12"/>
      <c r="H47" s="12"/>
      <c r="I47" s="13"/>
      <c r="J47" s="13"/>
      <c r="K47" s="13"/>
      <c r="L47" s="13"/>
      <c r="M47" s="13"/>
      <c r="N47" s="13"/>
      <c r="O47" s="31" t="str">
        <f>IF(HEM!F43="","",HEM!F43)</f>
        <v/>
      </c>
      <c r="P47" s="31"/>
      <c r="Q47" s="29"/>
      <c r="R47" s="70" t="str">
        <f>IF(HEM!I43="","",HEM!I43)</f>
        <v/>
      </c>
      <c r="S47" s="70" t="str">
        <f>IF(HEM!L43="","",HEM!L43)</f>
        <v/>
      </c>
      <c r="T47" s="70" t="str">
        <f>IF(HEM!N43="","",HEM!N43)</f>
        <v/>
      </c>
      <c r="U47" s="31" t="str">
        <f>IF(HEM!O43="","",HEM!O43)</f>
        <v/>
      </c>
    </row>
    <row r="48" spans="1:21" ht="14.25">
      <c r="A48" s="34"/>
      <c r="B48" s="34"/>
      <c r="C48" s="31"/>
      <c r="D48" s="12" t="str">
        <f>IF(HEM!Q44="","",HEM!Q44)</f>
        <v/>
      </c>
      <c r="E48" s="12" t="str">
        <f>IF(HEM!R44="","",HEM!R44)</f>
        <v/>
      </c>
      <c r="F48" s="12"/>
      <c r="G48" s="12"/>
      <c r="H48" s="12"/>
      <c r="I48" s="13"/>
      <c r="J48" s="13"/>
      <c r="K48" s="13"/>
      <c r="L48" s="13"/>
      <c r="M48" s="13"/>
      <c r="N48" s="13"/>
      <c r="O48" s="31" t="str">
        <f>IF(HEM!F44="","",HEM!F44)</f>
        <v/>
      </c>
      <c r="P48" s="31"/>
      <c r="Q48" s="29"/>
      <c r="R48" s="70" t="str">
        <f>IF(HEM!I44="","",HEM!I44)</f>
        <v/>
      </c>
      <c r="S48" s="70" t="str">
        <f>IF(HEM!L44="","",HEM!L44)</f>
        <v/>
      </c>
      <c r="T48" s="70" t="str">
        <f>IF(HEM!N44="","",HEM!N44)</f>
        <v/>
      </c>
      <c r="U48" s="31" t="str">
        <f>IF(HEM!O44="","",HEM!O44)</f>
        <v/>
      </c>
    </row>
  </sheetData>
  <sheetProtection selectLockedCells="1" selectUnlockedCells="1"/>
  <mergeCells count="18">
    <mergeCell ref="A3:C3"/>
    <mergeCell ref="D3:G3"/>
    <mergeCell ref="A2:B2"/>
    <mergeCell ref="C2:N2"/>
    <mergeCell ref="A1:U1"/>
    <mergeCell ref="O2:U2"/>
    <mergeCell ref="H3:P3"/>
    <mergeCell ref="Q3:U3"/>
    <mergeCell ref="U5:U7"/>
    <mergeCell ref="R6:S6"/>
    <mergeCell ref="A5:A7"/>
    <mergeCell ref="B5:B7"/>
    <mergeCell ref="C5:S5"/>
    <mergeCell ref="D6:H6"/>
    <mergeCell ref="I6:K6"/>
    <mergeCell ref="L6:N6"/>
    <mergeCell ref="O6:Q6"/>
    <mergeCell ref="T5:T7"/>
  </mergeCells>
  <phoneticPr fontId="25" type="noConversion"/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90"/>
  <sheetViews>
    <sheetView tabSelected="1" zoomScaleNormal="165" workbookViewId="0">
      <pane ySplit="7" topLeftCell="A8" activePane="bottomLeft" state="frozen"/>
      <selection pane="bottomLeft" activeCell="E14" sqref="E14:F47"/>
    </sheetView>
  </sheetViews>
  <sheetFormatPr defaultRowHeight="12.75" customHeight="1"/>
  <cols>
    <col min="1" max="1" width="7.28515625" style="14" customWidth="1"/>
    <col min="2" max="2" width="10" style="14" customWidth="1"/>
    <col min="3" max="3" width="26.28515625" style="14" customWidth="1"/>
    <col min="4" max="4" width="0.28515625" style="14" hidden="1" customWidth="1"/>
    <col min="5" max="5" width="14.85546875" style="14" customWidth="1"/>
    <col min="6" max="6" width="14.140625" style="14" customWidth="1"/>
    <col min="7" max="7" width="14.28515625" style="14" customWidth="1"/>
    <col min="8" max="14" width="9.140625" style="14"/>
    <col min="15" max="15" width="15.7109375" style="14" customWidth="1"/>
    <col min="16" max="16384" width="9.140625" style="14"/>
  </cols>
  <sheetData>
    <row r="1" spans="1:7" s="15" customFormat="1" ht="28.5" customHeight="1">
      <c r="A1" s="180" t="s">
        <v>212</v>
      </c>
      <c r="B1" s="181"/>
      <c r="C1" s="181"/>
      <c r="D1" s="181"/>
      <c r="E1" s="181"/>
      <c r="F1" s="181"/>
      <c r="G1" s="157"/>
    </row>
    <row r="2" spans="1:7" ht="30.75" customHeight="1">
      <c r="A2" s="174" t="s">
        <v>109</v>
      </c>
      <c r="B2" s="175"/>
      <c r="C2" s="176"/>
      <c r="D2" s="45"/>
      <c r="E2" s="177" t="s">
        <v>110</v>
      </c>
      <c r="F2" s="178"/>
      <c r="G2" s="179"/>
    </row>
    <row r="3" spans="1:7" ht="27" customHeight="1">
      <c r="A3" s="187" t="s">
        <v>92</v>
      </c>
      <c r="B3" s="188"/>
      <c r="C3" s="188"/>
      <c r="D3" s="44"/>
      <c r="E3" s="171" t="s">
        <v>93</v>
      </c>
      <c r="F3" s="172"/>
      <c r="G3" s="173"/>
    </row>
    <row r="4" spans="1:7" ht="17.25" customHeight="1">
      <c r="A4" s="189" t="s">
        <v>125</v>
      </c>
      <c r="B4" s="190"/>
      <c r="C4" s="190"/>
      <c r="D4" s="190"/>
      <c r="E4" s="186" t="s">
        <v>126</v>
      </c>
      <c r="F4" s="186"/>
      <c r="G4" s="186"/>
    </row>
    <row r="5" spans="1:7" ht="6.75" customHeight="1">
      <c r="A5" s="65"/>
      <c r="B5" s="66"/>
      <c r="C5" s="66"/>
      <c r="D5" s="66"/>
      <c r="E5" s="67"/>
      <c r="F5" s="68"/>
      <c r="G5" s="69"/>
    </row>
    <row r="6" spans="1:7" s="16" customFormat="1" ht="25.5" customHeight="1" thickBot="1">
      <c r="A6" s="182" t="s">
        <v>51</v>
      </c>
      <c r="B6" s="191" t="s">
        <v>7</v>
      </c>
      <c r="C6" s="193" t="s">
        <v>23</v>
      </c>
      <c r="D6" s="193"/>
      <c r="E6" s="184" t="s">
        <v>24</v>
      </c>
      <c r="F6" s="185"/>
      <c r="G6" s="193" t="s">
        <v>25</v>
      </c>
    </row>
    <row r="7" spans="1:7" s="16" customFormat="1" ht="42" customHeight="1" thickTop="1" thickBot="1">
      <c r="A7" s="183"/>
      <c r="B7" s="192"/>
      <c r="C7" s="194"/>
      <c r="D7" s="193"/>
      <c r="E7" s="33" t="s">
        <v>26</v>
      </c>
      <c r="F7" s="17" t="s">
        <v>27</v>
      </c>
      <c r="G7" s="193"/>
    </row>
    <row r="8" spans="1:7" ht="15" customHeight="1" thickTop="1" thickBot="1">
      <c r="A8" s="231" t="s">
        <v>52</v>
      </c>
      <c r="B8" s="40" t="str">
        <f>HEM!B3</f>
        <v>1/19</v>
      </c>
      <c r="C8" s="51" t="str">
        <f>HEM!C3</f>
        <v>Marković Danilo</v>
      </c>
      <c r="D8" s="48"/>
      <c r="E8" s="35">
        <f>IF(AND(HOsvojeni!O8="",HOsvojeni!D8=""),"",IF(HOsvojeni!D8&lt;&gt;"",HOsvojeni!D8,HOsvojeni!O8))</f>
        <v>29</v>
      </c>
      <c r="F8" s="71">
        <f>IF(HOsvojeni!E8&lt;&gt;"",HOsvojeni!E8,IF(AND(HOsvojeni!R8="",HOsvojeni!S8=""),"",IF(HOsvojeni!S8="",HOsvojeni!R8,HOsvojeni!S8)))</f>
        <v>4</v>
      </c>
      <c r="G8" s="36" t="str">
        <f>IF(HOsvojeni!U8="","",HOsvojeni!U8)</f>
        <v>F</v>
      </c>
    </row>
    <row r="9" spans="1:7" ht="15" customHeight="1" thickTop="1" thickBot="1">
      <c r="A9" s="231">
        <v>2</v>
      </c>
      <c r="B9" s="40" t="str">
        <f>HEM!B4</f>
        <v>2/19</v>
      </c>
      <c r="C9" s="51" t="str">
        <f>HEM!C4</f>
        <v>Jukić Aldina</v>
      </c>
      <c r="D9" s="48"/>
      <c r="E9" s="35" t="str">
        <f>IF(AND(HOsvojeni!O9="",HOsvojeni!D9=""),"",IF(HOsvojeni!D9&lt;&gt;"",HOsvojeni!D9,HOsvojeni!O9))</f>
        <v/>
      </c>
      <c r="F9" s="71" t="str">
        <f>IF(HOsvojeni!E9&lt;&gt;"",HOsvojeni!E9,IF(AND(HOsvojeni!R9="",HOsvojeni!S9=""),"",IF(HOsvojeni!S9="",HOsvojeni!R9,HOsvojeni!S9)))</f>
        <v/>
      </c>
      <c r="G9" s="36" t="str">
        <f>IF(HOsvojeni!U9="","",HOsvojeni!U9)</f>
        <v/>
      </c>
    </row>
    <row r="10" spans="1:7" ht="15" customHeight="1" thickTop="1" thickBot="1">
      <c r="A10" s="232" t="s">
        <v>228</v>
      </c>
      <c r="B10" s="40" t="str">
        <f>HEM!B6</f>
        <v>5/19</v>
      </c>
      <c r="C10" s="51" t="str">
        <f>HEM!C6</f>
        <v>Đurković Nikola</v>
      </c>
      <c r="D10" s="48"/>
      <c r="E10" s="35">
        <f>IF(AND(HOsvojeni!O10="",HOsvojeni!D10=""),"",IF(HOsvojeni!D10&lt;&gt;"",HOsvojeni!D10,HOsvojeni!O10))</f>
        <v>28.5</v>
      </c>
      <c r="F10" s="71">
        <f>IF(HOsvojeni!E10&lt;&gt;"",HOsvojeni!E10,IF(AND(HOsvojeni!R10="",HOsvojeni!S10=""),"",IF(HOsvojeni!S10="",HOsvojeni!R10,HOsvojeni!S10)))</f>
        <v>21.5</v>
      </c>
      <c r="G10" s="36" t="str">
        <f>IF(HOsvojeni!U10="","",HOsvojeni!U10)</f>
        <v>E</v>
      </c>
    </row>
    <row r="11" spans="1:7" ht="15" customHeight="1" thickTop="1" thickBot="1">
      <c r="A11" s="231" t="s">
        <v>231</v>
      </c>
      <c r="B11" s="40" t="str">
        <f>HEM!B7</f>
        <v>6/19</v>
      </c>
      <c r="C11" s="51" t="str">
        <f>HEM!C7</f>
        <v>Jovović Andrea</v>
      </c>
      <c r="D11" s="48"/>
      <c r="E11" s="35">
        <f>IF(AND(HOsvojeni!O11="",HOsvojeni!D11=""),"",IF(HOsvojeni!D11&lt;&gt;"",HOsvojeni!D11,HOsvojeni!O11))</f>
        <v>35</v>
      </c>
      <c r="F11" s="71">
        <f>IF(HOsvojeni!E11&lt;&gt;"",HOsvojeni!E11,IF(AND(HOsvojeni!R11="",HOsvojeni!S11=""),"",IF(HOsvojeni!S11="",HOsvojeni!R11,HOsvojeni!S11)))</f>
        <v>25</v>
      </c>
      <c r="G11" s="36" t="str">
        <f>IF(HOsvojeni!U11="","",HOsvojeni!U11)</f>
        <v>D</v>
      </c>
    </row>
    <row r="12" spans="1:7" ht="15" customHeight="1" thickTop="1" thickBot="1">
      <c r="A12" s="231" t="s">
        <v>54</v>
      </c>
      <c r="B12" s="40" t="str">
        <f>HEM!B8</f>
        <v>8/19</v>
      </c>
      <c r="C12" s="51" t="str">
        <f>HEM!C8</f>
        <v>Žurić Aleksandra</v>
      </c>
      <c r="D12" s="48"/>
      <c r="E12" s="35">
        <f>IF(AND(HOsvojeni!O12="",HOsvojeni!D12=""),"",IF(HOsvojeni!D12&lt;&gt;"",HOsvojeni!D12,HOsvojeni!O12))</f>
        <v>31</v>
      </c>
      <c r="F12" s="71">
        <f>IF(HOsvojeni!E12&lt;&gt;"",HOsvojeni!E12,IF(AND(HOsvojeni!R12="",HOsvojeni!S12=""),"",IF(HOsvojeni!S12="",HOsvojeni!R12,HOsvojeni!S12)))</f>
        <v>30.5</v>
      </c>
      <c r="G12" s="36" t="str">
        <f>IF(HOsvojeni!U12="","",HOsvojeni!U12)</f>
        <v>D</v>
      </c>
    </row>
    <row r="13" spans="1:7" ht="15" customHeight="1" thickTop="1" thickBot="1">
      <c r="A13" s="231" t="s">
        <v>55</v>
      </c>
      <c r="B13" s="40" t="str">
        <f>HEM!B9</f>
        <v>9/19</v>
      </c>
      <c r="C13" s="51" t="str">
        <f>HEM!C9</f>
        <v>Vukotić Jelena</v>
      </c>
      <c r="D13" s="48"/>
      <c r="E13" s="35" t="str">
        <f>IF(AND(HOsvojeni!O13="",HOsvojeni!D13=""),"",IF(HOsvojeni!D13&lt;&gt;"",HOsvojeni!D13,HOsvojeni!O13))</f>
        <v/>
      </c>
      <c r="F13" s="71" t="str">
        <f>IF(HOsvojeni!E13&lt;&gt;"",HOsvojeni!E13,IF(AND(HOsvojeni!R13="",HOsvojeni!S13=""),"",IF(HOsvojeni!S13="",HOsvojeni!R13,HOsvojeni!S13)))</f>
        <v/>
      </c>
      <c r="G13" s="36" t="str">
        <f>IF(HOsvojeni!U13="","",HOsvojeni!U13)</f>
        <v/>
      </c>
    </row>
    <row r="14" spans="1:7" ht="15" customHeight="1" thickTop="1" thickBot="1">
      <c r="A14" s="231" t="s">
        <v>232</v>
      </c>
      <c r="B14" s="40" t="str">
        <f>HEM!B10</f>
        <v>10/19</v>
      </c>
      <c r="C14" s="51" t="str">
        <f>HEM!C10</f>
        <v>Manojlović Milica</v>
      </c>
      <c r="D14" s="48"/>
      <c r="E14" s="35">
        <f>IF(AND(HOsvojeni!O14="",HOsvojeni!D14=""),"",IF(HOsvojeni!D14&lt;&gt;"",HOsvojeni!D14,HOsvojeni!O14))</f>
        <v>7</v>
      </c>
      <c r="F14" s="71">
        <f>IF(HOsvojeni!E14&lt;&gt;"",HOsvojeni!E14,IF(AND(HOsvojeni!R14="",HOsvojeni!S14=""),"",IF(HOsvojeni!S14="",HOsvojeni!R14,HOsvojeni!S14)))</f>
        <v>4</v>
      </c>
      <c r="G14" s="36" t="str">
        <f>IF(HOsvojeni!U14="","",HOsvojeni!U14)</f>
        <v>F</v>
      </c>
    </row>
    <row r="15" spans="1:7" ht="15" customHeight="1" thickTop="1" thickBot="1">
      <c r="A15" s="231" t="s">
        <v>56</v>
      </c>
      <c r="B15" s="40" t="str">
        <f>HEM!B11</f>
        <v>11/19</v>
      </c>
      <c r="C15" s="51" t="str">
        <f>HEM!C11</f>
        <v>Kovačević Slađana</v>
      </c>
      <c r="D15" s="48"/>
      <c r="E15" s="35">
        <f>IF(AND(HOsvojeni!O15="",HOsvojeni!D15=""),"",IF(HOsvojeni!D15&lt;&gt;"",HOsvojeni!D15,HOsvojeni!O15))</f>
        <v>27</v>
      </c>
      <c r="F15" s="71">
        <f>IF(HOsvojeni!E15&lt;&gt;"",HOsvojeni!E15,IF(AND(HOsvojeni!R15="",HOsvojeni!S15=""),"",IF(HOsvojeni!S15="",HOsvojeni!R15,HOsvojeni!S15)))</f>
        <v>25.5</v>
      </c>
      <c r="G15" s="36" t="str">
        <f>IF(HOsvojeni!U15="","",HOsvojeni!U15)</f>
        <v>E</v>
      </c>
    </row>
    <row r="16" spans="1:7" ht="15" customHeight="1" thickTop="1" thickBot="1">
      <c r="A16" s="231" t="s">
        <v>57</v>
      </c>
      <c r="B16" s="40" t="str">
        <f>HEM!B12</f>
        <v>12/19</v>
      </c>
      <c r="C16" s="51" t="str">
        <f>HEM!C12</f>
        <v xml:space="preserve">Bakrač Milena </v>
      </c>
      <c r="D16" s="48"/>
      <c r="E16" s="35">
        <f>IF(AND(HOsvojeni!O16="",HOsvojeni!D16=""),"",IF(HOsvojeni!D16&lt;&gt;"",HOsvojeni!D16,HOsvojeni!O16))</f>
        <v>15</v>
      </c>
      <c r="F16" s="71">
        <f>IF(HOsvojeni!E16&lt;&gt;"",HOsvojeni!E16,IF(AND(HOsvojeni!R16="",HOsvojeni!S16=""),"",IF(HOsvojeni!S16="",HOsvojeni!R16,HOsvojeni!S16)))</f>
        <v>35</v>
      </c>
      <c r="G16" s="36" t="str">
        <f>IF(HOsvojeni!U16="","",HOsvojeni!U16)</f>
        <v>E</v>
      </c>
    </row>
    <row r="17" spans="1:7" ht="15" customHeight="1" thickTop="1" thickBot="1">
      <c r="A17" s="231" t="s">
        <v>58</v>
      </c>
      <c r="B17" s="40" t="str">
        <f>HEM!B13</f>
        <v>13 / 19</v>
      </c>
      <c r="C17" s="51" t="str">
        <f>HEM!C13</f>
        <v>Đođić Milica</v>
      </c>
      <c r="D17" s="48"/>
      <c r="E17" s="35">
        <f>IF(AND(HOsvojeni!O17="",HOsvojeni!D17=""),"",IF(HOsvojeni!D17&lt;&gt;"",HOsvojeni!D17,HOsvojeni!O17))</f>
        <v>19</v>
      </c>
      <c r="F17" s="71">
        <f>IF(HOsvojeni!E17&lt;&gt;"",HOsvojeni!E17,IF(AND(HOsvojeni!R17="",HOsvojeni!S17=""),"",IF(HOsvojeni!S17="",HOsvojeni!R17,HOsvojeni!S17)))</f>
        <v>41</v>
      </c>
      <c r="G17" s="36" t="str">
        <f>IF(HOsvojeni!U17="","",HOsvojeni!U17)</f>
        <v>D</v>
      </c>
    </row>
    <row r="18" spans="1:7" ht="15" customHeight="1" thickTop="1" thickBot="1">
      <c r="A18" s="231" t="s">
        <v>59</v>
      </c>
      <c r="B18" s="40" t="str">
        <f>HEM!B14</f>
        <v>14 / 19</v>
      </c>
      <c r="C18" s="51" t="str">
        <f>HEM!C14</f>
        <v>Blagojević Sanja</v>
      </c>
      <c r="D18" s="48"/>
      <c r="E18" s="35">
        <f>IF(AND(HOsvojeni!O18="",HOsvojeni!D18=""),"",IF(HOsvojeni!D18&lt;&gt;"",HOsvojeni!D18,HOsvojeni!O18))</f>
        <v>21</v>
      </c>
      <c r="F18" s="71">
        <f>IF(HOsvojeni!E18&lt;&gt;"",HOsvojeni!E18,IF(AND(HOsvojeni!R18="",HOsvojeni!S18=""),"",IF(HOsvojeni!S18="",HOsvojeni!R18,HOsvojeni!S18)))</f>
        <v>39</v>
      </c>
      <c r="G18" s="36" t="str">
        <f>IF(HOsvojeni!U18="","",HOsvojeni!U18)</f>
        <v>D</v>
      </c>
    </row>
    <row r="19" spans="1:7" ht="15" customHeight="1" thickTop="1" thickBot="1">
      <c r="A19" s="231" t="s">
        <v>60</v>
      </c>
      <c r="B19" s="40" t="str">
        <f>HEM!B15</f>
        <v>22 / 19</v>
      </c>
      <c r="C19" s="51" t="str">
        <f>HEM!C15</f>
        <v>Mrvaljeljević Nikolina</v>
      </c>
      <c r="D19" s="48"/>
      <c r="E19" s="35" t="str">
        <f>IF(AND(HOsvojeni!O19="",HOsvojeni!D19=""),"",IF(HOsvojeni!D19&lt;&gt;"",HOsvojeni!D19,HOsvojeni!O19))</f>
        <v/>
      </c>
      <c r="F19" s="71" t="str">
        <f>IF(HOsvojeni!E19&lt;&gt;"",HOsvojeni!E19,IF(AND(HOsvojeni!R19="",HOsvojeni!S19=""),"",IF(HOsvojeni!S19="",HOsvojeni!R19,HOsvojeni!S19)))</f>
        <v/>
      </c>
      <c r="G19" s="36" t="str">
        <f>IF(HOsvojeni!U19="","",HOsvojeni!U19)</f>
        <v/>
      </c>
    </row>
    <row r="20" spans="1:7" ht="15" customHeight="1" thickTop="1" thickBot="1">
      <c r="A20" s="231" t="s">
        <v>61</v>
      </c>
      <c r="B20" s="40" t="str">
        <f>HEM!B16</f>
        <v>25 / 19</v>
      </c>
      <c r="C20" s="51" t="str">
        <f>HEM!C16</f>
        <v>Bahtijari Ergina</v>
      </c>
      <c r="D20" s="48"/>
      <c r="E20" s="35" t="str">
        <f>IF(AND(HOsvojeni!O20="",HOsvojeni!D20=""),"",IF(HOsvojeni!D20&lt;&gt;"",HOsvojeni!D20,HOsvojeni!O20))</f>
        <v/>
      </c>
      <c r="F20" s="71" t="str">
        <f>IF(HOsvojeni!E20&lt;&gt;"",HOsvojeni!E20,IF(AND(HOsvojeni!R20="",HOsvojeni!S20=""),"",IF(HOsvojeni!S20="",HOsvojeni!R20,HOsvojeni!S20)))</f>
        <v/>
      </c>
      <c r="G20" s="36" t="str">
        <f>IF(HOsvojeni!U20="","",HOsvojeni!U20)</f>
        <v/>
      </c>
    </row>
    <row r="21" spans="1:7" ht="15" customHeight="1" thickTop="1" thickBot="1">
      <c r="A21" s="231" t="s">
        <v>62</v>
      </c>
      <c r="B21" s="40" t="str">
        <f>HEM!B17</f>
        <v>28 / 19</v>
      </c>
      <c r="C21" s="51" t="str">
        <f>HEM!C17</f>
        <v>Radonjić Anja</v>
      </c>
      <c r="D21" s="48"/>
      <c r="E21" s="35" t="str">
        <f>IF(AND(HOsvojeni!O21="",HOsvojeni!D21=""),"",IF(HOsvojeni!D21&lt;&gt;"",HOsvojeni!D21,HOsvojeni!O21))</f>
        <v/>
      </c>
      <c r="F21" s="71" t="str">
        <f>IF(HOsvojeni!E21&lt;&gt;"",HOsvojeni!E21,IF(AND(HOsvojeni!R21="",HOsvojeni!S21=""),"",IF(HOsvojeni!S21="",HOsvojeni!R21,HOsvojeni!S21)))</f>
        <v/>
      </c>
      <c r="G21" s="36" t="str">
        <f>IF(HOsvojeni!U21="","",HOsvojeni!U21)</f>
        <v/>
      </c>
    </row>
    <row r="22" spans="1:7" ht="15" customHeight="1" thickTop="1" thickBot="1">
      <c r="A22" s="231" t="s">
        <v>233</v>
      </c>
      <c r="B22" s="40" t="str">
        <f>HEM!B18</f>
        <v>33/19</v>
      </c>
      <c r="C22" s="51" t="str">
        <f>HEM!C18</f>
        <v>Lukovac Sara</v>
      </c>
      <c r="D22" s="48"/>
      <c r="E22" s="35">
        <f>IF(AND(HOsvojeni!O22="",HOsvojeni!D22=""),"",IF(HOsvojeni!D22&lt;&gt;"",HOsvojeni!D22,HOsvojeni!O22))</f>
        <v>14</v>
      </c>
      <c r="F22" s="71">
        <f>IF(HOsvojeni!E22&lt;&gt;"",HOsvojeni!E22,IF(AND(HOsvojeni!R22="",HOsvojeni!S22=""),"",IF(HOsvojeni!S22="",HOsvojeni!R22,HOsvojeni!S22)))</f>
        <v>36</v>
      </c>
      <c r="G22" s="36" t="str">
        <f>IF(HOsvojeni!U22="","",HOsvojeni!U22)</f>
        <v>E</v>
      </c>
    </row>
    <row r="23" spans="1:7" ht="15" customHeight="1" thickTop="1" thickBot="1">
      <c r="A23" s="231" t="s">
        <v>234</v>
      </c>
      <c r="B23" s="40" t="str">
        <f>HEM!B19</f>
        <v>34/19</v>
      </c>
      <c r="C23" s="51" t="str">
        <f>HEM!C19</f>
        <v>Šegrt Maša</v>
      </c>
      <c r="D23" s="48"/>
      <c r="E23" s="35">
        <f>IF(AND(HOsvojeni!O23="",HOsvojeni!D23=""),"",IF(HOsvojeni!D23&lt;&gt;"",HOsvojeni!D23,HOsvojeni!O23))</f>
        <v>11</v>
      </c>
      <c r="F23" s="71" t="str">
        <f>IF(HOsvojeni!E23&lt;&gt;"",HOsvojeni!E23,IF(AND(HOsvojeni!R23="",HOsvojeni!S23=""),"",IF(HOsvojeni!S23="",HOsvojeni!R23,HOsvojeni!S23)))</f>
        <v/>
      </c>
      <c r="G23" s="36" t="str">
        <f>IF(HOsvojeni!U23="","",HOsvojeni!U23)</f>
        <v>F</v>
      </c>
    </row>
    <row r="24" spans="1:7" ht="15" customHeight="1" thickTop="1" thickBot="1">
      <c r="A24" s="231" t="s">
        <v>235</v>
      </c>
      <c r="B24" s="40" t="str">
        <f>HEM!B20</f>
        <v>35/19</v>
      </c>
      <c r="C24" s="51" t="str">
        <f>HEM!C20</f>
        <v>Blečić Milica</v>
      </c>
      <c r="D24" s="48"/>
      <c r="E24" s="35">
        <f>IF(AND(HOsvojeni!O24="",HOsvojeni!D24=""),"",IF(HOsvojeni!D24&lt;&gt;"",HOsvojeni!D24,HOsvojeni!O24))</f>
        <v>34.5</v>
      </c>
      <c r="F24" s="71">
        <f>IF(HOsvojeni!E24&lt;&gt;"",HOsvojeni!E24,IF(AND(HOsvojeni!R24="",HOsvojeni!S24=""),"",IF(HOsvojeni!S24="",HOsvojeni!R24,HOsvojeni!S24)))</f>
        <v>25.5</v>
      </c>
      <c r="G24" s="36" t="str">
        <f>IF(HOsvojeni!U24="","",HOsvojeni!U24)</f>
        <v>D</v>
      </c>
    </row>
    <row r="25" spans="1:7" ht="15" customHeight="1" thickTop="1" thickBot="1">
      <c r="A25" s="231" t="s">
        <v>236</v>
      </c>
      <c r="B25" s="40" t="str">
        <f>HEM!B21</f>
        <v>1/18</v>
      </c>
      <c r="C25" s="51" t="str">
        <f>HEM!C21</f>
        <v>Ilinčić Nataša</v>
      </c>
      <c r="D25" s="48"/>
      <c r="E25" s="35">
        <f>IF(AND(HOsvojeni!O25="",HOsvojeni!D25=""),"",IF(HOsvojeni!D25&lt;&gt;"",HOsvojeni!D25,HOsvojeni!O25))</f>
        <v>20</v>
      </c>
      <c r="F25" s="71" t="str">
        <f>IF(HOsvojeni!E25&lt;&gt;"",HOsvojeni!E25,IF(AND(HOsvojeni!R25="",HOsvojeni!S25=""),"",IF(HOsvojeni!S25="",HOsvojeni!R25,HOsvojeni!S25)))</f>
        <v/>
      </c>
      <c r="G25" s="36" t="str">
        <f>IF(HOsvojeni!U25="","",HOsvojeni!U25)</f>
        <v>F</v>
      </c>
    </row>
    <row r="26" spans="1:7" ht="15" customHeight="1" thickTop="1" thickBot="1">
      <c r="A26" s="231" t="s">
        <v>237</v>
      </c>
      <c r="B26" s="40" t="str">
        <f>HEM!B22</f>
        <v>2/18</v>
      </c>
      <c r="C26" s="51" t="str">
        <f>HEM!C22</f>
        <v>Drašković Milica</v>
      </c>
      <c r="D26" s="48"/>
      <c r="E26" s="35" t="str">
        <f>IF(AND(HOsvojeni!O26="",HOsvojeni!D26=""),"",IF(HOsvojeni!D26&lt;&gt;"",HOsvojeni!D26,HOsvojeni!O26))</f>
        <v/>
      </c>
      <c r="F26" s="71" t="str">
        <f>IF(HOsvojeni!E26&lt;&gt;"",HOsvojeni!E26,IF(AND(HOsvojeni!R26="",HOsvojeni!S26=""),"",IF(HOsvojeni!S26="",HOsvojeni!R26,HOsvojeni!S26)))</f>
        <v/>
      </c>
      <c r="G26" s="36" t="str">
        <f>IF(HOsvojeni!U26="","",HOsvojeni!U26)</f>
        <v/>
      </c>
    </row>
    <row r="27" spans="1:7" ht="15" customHeight="1" thickTop="1" thickBot="1">
      <c r="A27" s="231" t="s">
        <v>63</v>
      </c>
      <c r="B27" s="40" t="str">
        <f>HEM!B23</f>
        <v>5/18</v>
      </c>
      <c r="C27" s="51" t="str">
        <f>HEM!C23</f>
        <v>Đilas Ilija</v>
      </c>
      <c r="D27" s="48"/>
      <c r="E27" s="35">
        <f>IF(AND(HOsvojeni!O27="",HOsvojeni!D27=""),"",IF(HOsvojeni!D27&lt;&gt;"",HOsvojeni!D27,HOsvojeni!O27))</f>
        <v>25.5</v>
      </c>
      <c r="F27" s="71">
        <f>IF(HOsvojeni!E27&lt;&gt;"",HOsvojeni!E27,IF(AND(HOsvojeni!R27="",HOsvojeni!S27=""),"",IF(HOsvojeni!S27="",HOsvojeni!R27,HOsvojeni!S27)))</f>
        <v>27.5</v>
      </c>
      <c r="G27" s="36" t="str">
        <f>IF(HOsvojeni!U27="","",HOsvojeni!U27)</f>
        <v>E</v>
      </c>
    </row>
    <row r="28" spans="1:7" ht="15" customHeight="1" thickTop="1" thickBot="1">
      <c r="A28" s="231" t="s">
        <v>238</v>
      </c>
      <c r="B28" s="40" t="str">
        <f>HEM!B24</f>
        <v>7/18</v>
      </c>
      <c r="C28" s="51" t="str">
        <f>HEM!C24</f>
        <v>Đukić Ivana</v>
      </c>
      <c r="D28" s="48"/>
      <c r="E28" s="35">
        <f>IF(AND(HOsvojeni!O28="",HOsvojeni!D28=""),"",IF(HOsvojeni!D28&lt;&gt;"",HOsvojeni!D28,HOsvojeni!O28))</f>
        <v>19</v>
      </c>
      <c r="F28" s="71">
        <f>IF(HOsvojeni!E28&lt;&gt;"",HOsvojeni!E28,IF(AND(HOsvojeni!R28="",HOsvojeni!S28=""),"",IF(HOsvojeni!S28="",HOsvojeni!R28,HOsvojeni!S28)))</f>
        <v>19.5</v>
      </c>
      <c r="G28" s="36" t="str">
        <f>IF(HOsvojeni!U28="","",HOsvojeni!U28)</f>
        <v>F</v>
      </c>
    </row>
    <row r="29" spans="1:7" ht="15" customHeight="1" thickTop="1" thickBot="1">
      <c r="A29" s="231" t="s">
        <v>64</v>
      </c>
      <c r="B29" s="40" t="str">
        <f>HEM!B25</f>
        <v>14/18</v>
      </c>
      <c r="C29" s="51" t="str">
        <f>HEM!C25</f>
        <v>Petković Ksenija</v>
      </c>
      <c r="D29" s="48"/>
      <c r="E29" s="35">
        <f>IF(AND(HOsvojeni!O29="",HOsvojeni!D29=""),"",IF(HOsvojeni!D29&lt;&gt;"",HOsvojeni!D29,HOsvojeni!O29))</f>
        <v>25</v>
      </c>
      <c r="F29" s="71">
        <f>IF(HOsvojeni!E29&lt;&gt;"",HOsvojeni!E29,IF(AND(HOsvojeni!R29="",HOsvojeni!S29=""),"",IF(HOsvojeni!S29="",HOsvojeni!R29,HOsvojeni!S29)))</f>
        <v>25</v>
      </c>
      <c r="G29" s="36" t="str">
        <f>IF(HOsvojeni!U29="","",HOsvojeni!U29)</f>
        <v>E</v>
      </c>
    </row>
    <row r="30" spans="1:7" ht="15" customHeight="1" thickTop="1" thickBot="1">
      <c r="A30" s="231" t="s">
        <v>239</v>
      </c>
      <c r="B30" s="40" t="str">
        <f>HEM!B26</f>
        <v>23/18</v>
      </c>
      <c r="C30" s="51" t="str">
        <f>HEM!C26</f>
        <v>Kenjić Srđan</v>
      </c>
      <c r="D30" s="48"/>
      <c r="E30" s="35">
        <f>IF(AND(HOsvojeni!O30="",HOsvojeni!D30=""),"",IF(HOsvojeni!D30&lt;&gt;"",HOsvojeni!D30,HOsvojeni!O30))</f>
        <v>4</v>
      </c>
      <c r="F30" s="71">
        <f>IF(HOsvojeni!E30&lt;&gt;"",HOsvojeni!E30,IF(AND(HOsvojeni!R30="",HOsvojeni!S30=""),"",IF(HOsvojeni!S30="",HOsvojeni!R30,HOsvojeni!S30)))</f>
        <v>0</v>
      </c>
      <c r="G30" s="36" t="str">
        <f>IF(HOsvojeni!U30="","",HOsvojeni!U30)</f>
        <v>F</v>
      </c>
    </row>
    <row r="31" spans="1:7" ht="15" customHeight="1" thickTop="1" thickBot="1">
      <c r="A31" s="231" t="s">
        <v>65</v>
      </c>
      <c r="B31" s="40" t="str">
        <f>HEM!B27</f>
        <v>26/18</v>
      </c>
      <c r="C31" s="51" t="str">
        <f>HEM!C27</f>
        <v>Lalatović Kristina</v>
      </c>
      <c r="D31" s="48"/>
      <c r="E31" s="35">
        <f>IF(AND(HOsvojeni!O31="",HOsvojeni!D31=""),"",IF(HOsvojeni!D31&lt;&gt;"",HOsvojeni!D31,HOsvojeni!O31))</f>
        <v>41.5</v>
      </c>
      <c r="F31" s="71">
        <f>IF(HOsvojeni!E31&lt;&gt;"",HOsvojeni!E31,IF(AND(HOsvojeni!R31="",HOsvojeni!S31=""),"",IF(HOsvojeni!S31="",HOsvojeni!R31,HOsvojeni!S31)))</f>
        <v>18.5</v>
      </c>
      <c r="G31" s="36" t="str">
        <f>IF(HOsvojeni!U31="","",HOsvojeni!U31)</f>
        <v>D</v>
      </c>
    </row>
    <row r="32" spans="1:7" ht="15" customHeight="1" thickTop="1" thickBot="1">
      <c r="A32" s="231" t="s">
        <v>240</v>
      </c>
      <c r="B32" s="40" t="str">
        <f>HEM!B28</f>
        <v>22 / 17</v>
      </c>
      <c r="C32" s="51" t="str">
        <f>HEM!C28</f>
        <v>Vučinić Ksenija</v>
      </c>
      <c r="D32" s="48"/>
      <c r="E32" s="35" t="str">
        <f>IF(AND(HOsvojeni!O32="",HOsvojeni!D32=""),"",IF(HOsvojeni!D32&lt;&gt;"",HOsvojeni!D32,HOsvojeni!O32))</f>
        <v/>
      </c>
      <c r="F32" s="71" t="str">
        <f>IF(HOsvojeni!E32&lt;&gt;"",HOsvojeni!E32,IF(AND(HOsvojeni!R32="",HOsvojeni!S32=""),"",IF(HOsvojeni!S32="",HOsvojeni!R32,HOsvojeni!S32)))</f>
        <v/>
      </c>
      <c r="G32" s="36" t="str">
        <f>IF(HOsvojeni!U32="","",HOsvojeni!U32)</f>
        <v/>
      </c>
    </row>
    <row r="33" spans="1:7" ht="15" customHeight="1" thickTop="1" thickBot="1">
      <c r="A33" s="231" t="s">
        <v>241</v>
      </c>
      <c r="B33" s="40" t="str">
        <f>HEM!B29</f>
        <v>26/17</v>
      </c>
      <c r="C33" s="51" t="str">
        <f>HEM!C29</f>
        <v>Zorić Marija</v>
      </c>
      <c r="D33" s="48"/>
      <c r="E33" s="35">
        <f>IF(AND(HOsvojeni!O33="",HOsvojeni!D33=""),"",IF(HOsvojeni!D33&lt;&gt;"",HOsvojeni!D33,HOsvojeni!O33))</f>
        <v>7.5</v>
      </c>
      <c r="F33" s="71" t="str">
        <f>IF(HOsvojeni!E33&lt;&gt;"",HOsvojeni!E33,IF(AND(HOsvojeni!R33="",HOsvojeni!S33=""),"",IF(HOsvojeni!S33="",HOsvojeni!R33,HOsvojeni!S33)))</f>
        <v/>
      </c>
      <c r="G33" s="36" t="str">
        <f>IF(HOsvojeni!U33="","",HOsvojeni!U33)</f>
        <v>F</v>
      </c>
    </row>
    <row r="34" spans="1:7" ht="15" customHeight="1" thickTop="1" thickBot="1">
      <c r="A34" s="231" t="s">
        <v>66</v>
      </c>
      <c r="B34" s="40" t="str">
        <f>HEM!B30</f>
        <v>29/17</v>
      </c>
      <c r="C34" s="51" t="str">
        <f>HEM!C30</f>
        <v>Vojinović Bojana</v>
      </c>
      <c r="D34" s="48"/>
      <c r="E34" s="35" t="str">
        <f>IF(AND(HOsvojeni!O34="",HOsvojeni!D34=""),"",IF(HOsvojeni!D34&lt;&gt;"",HOsvojeni!D34,HOsvojeni!O34))</f>
        <v/>
      </c>
      <c r="F34" s="71" t="str">
        <f>IF(HOsvojeni!E34&lt;&gt;"",HOsvojeni!E34,IF(AND(HOsvojeni!R34="",HOsvojeni!S34=""),"",IF(HOsvojeni!S34="",HOsvojeni!R34,HOsvojeni!S34)))</f>
        <v/>
      </c>
      <c r="G34" s="36" t="str">
        <f>IF(HOsvojeni!U34="","",HOsvojeni!U34)</f>
        <v/>
      </c>
    </row>
    <row r="35" spans="1:7" ht="15" customHeight="1" thickTop="1" thickBot="1">
      <c r="A35" s="231" t="s">
        <v>242</v>
      </c>
      <c r="B35" s="40" t="str">
        <f>HEM!B31</f>
        <v>33/17</v>
      </c>
      <c r="C35" s="51" t="str">
        <f>HEM!C31</f>
        <v>Kašćelan Ivana</v>
      </c>
      <c r="D35" s="48"/>
      <c r="E35" s="35">
        <f>IF(AND(HOsvojeni!O35="",HOsvojeni!D35=""),"",IF(HOsvojeni!D35&lt;&gt;"",HOsvojeni!D35,HOsvojeni!O35))</f>
        <v>13.5</v>
      </c>
      <c r="F35" s="71" t="str">
        <f>IF(HOsvojeni!E35&lt;&gt;"",HOsvojeni!E35,IF(AND(HOsvojeni!R35="",HOsvojeni!S35=""),"",IF(HOsvojeni!S35="",HOsvojeni!R35,HOsvojeni!S35)))</f>
        <v/>
      </c>
      <c r="G35" s="36" t="str">
        <f>IF(HOsvojeni!U35="","",HOsvojeni!U35)</f>
        <v>F</v>
      </c>
    </row>
    <row r="36" spans="1:7" ht="15" customHeight="1" thickTop="1" thickBot="1">
      <c r="A36" s="231" t="s">
        <v>243</v>
      </c>
      <c r="B36" s="40" t="str">
        <f>HEM!B32</f>
        <v>1/16</v>
      </c>
      <c r="C36" s="51" t="str">
        <f>HEM!C32</f>
        <v>Nelević Sanja</v>
      </c>
      <c r="D36" s="48"/>
      <c r="E36" s="35">
        <f>IF(AND(HOsvojeni!O36="",HOsvojeni!D36=""),"",IF(HOsvojeni!D36&lt;&gt;"",HOsvojeni!D36,HOsvojeni!O36))</f>
        <v>13</v>
      </c>
      <c r="F36" s="71" t="str">
        <f>IF(HOsvojeni!E36&lt;&gt;"",HOsvojeni!E36,IF(AND(HOsvojeni!R36="",HOsvojeni!S36=""),"",IF(HOsvojeni!S36="",HOsvojeni!R36,HOsvojeni!S36)))</f>
        <v/>
      </c>
      <c r="G36" s="36" t="str">
        <f>IF(HOsvojeni!U36="","",HOsvojeni!U36)</f>
        <v>F</v>
      </c>
    </row>
    <row r="37" spans="1:7" ht="15" customHeight="1" thickTop="1" thickBot="1">
      <c r="A37" s="231" t="s">
        <v>244</v>
      </c>
      <c r="B37" s="40" t="str">
        <f>HEM!B33</f>
        <v>11/15</v>
      </c>
      <c r="C37" s="51" t="str">
        <f>HEM!C33</f>
        <v>Ćinćur Maja</v>
      </c>
      <c r="D37" s="48"/>
      <c r="E37" s="35" t="str">
        <f>IF(AND(HOsvojeni!O37="",HOsvojeni!D37=""),"",IF(HOsvojeni!D37&lt;&gt;"",HOsvojeni!D37,HOsvojeni!O37))</f>
        <v/>
      </c>
      <c r="F37" s="71" t="str">
        <f>IF(HOsvojeni!E37&lt;&gt;"",HOsvojeni!E37,IF(AND(HOsvojeni!R37="",HOsvojeni!S37=""),"",IF(HOsvojeni!S37="",HOsvojeni!R37,HOsvojeni!S37)))</f>
        <v/>
      </c>
      <c r="G37" s="36" t="str">
        <f>IF(HOsvojeni!U37="","",HOsvojeni!U37)</f>
        <v/>
      </c>
    </row>
    <row r="38" spans="1:7" ht="15" customHeight="1" thickTop="1" thickBot="1">
      <c r="A38" s="231" t="s">
        <v>245</v>
      </c>
      <c r="B38" s="40" t="str">
        <f>HEM!B34</f>
        <v>22/15</v>
      </c>
      <c r="C38" s="51" t="str">
        <f>HEM!C34</f>
        <v>Ćupić Ana</v>
      </c>
      <c r="D38" s="48"/>
      <c r="E38" s="35">
        <f>IF(AND(HOsvojeni!O38="",HOsvojeni!D38=""),"",IF(HOsvojeni!D38&lt;&gt;"",HOsvojeni!D38,HOsvojeni!O38))</f>
        <v>0</v>
      </c>
      <c r="F38" s="71" t="str">
        <f>IF(HOsvojeni!E38&lt;&gt;"",HOsvojeni!E38,IF(AND(HOsvojeni!R38="",HOsvojeni!S38=""),"",IF(HOsvojeni!S38="",HOsvojeni!R38,HOsvojeni!S38)))</f>
        <v/>
      </c>
      <c r="G38" s="36" t="str">
        <f>IF(HOsvojeni!U38="","",HOsvojeni!U38)</f>
        <v>F</v>
      </c>
    </row>
    <row r="39" spans="1:7" ht="15" customHeight="1" thickTop="1" thickBot="1">
      <c r="A39" s="231" t="s">
        <v>67</v>
      </c>
      <c r="B39" s="40" t="str">
        <f>HEM!B35</f>
        <v>24/15</v>
      </c>
      <c r="C39" s="51" t="str">
        <f>HEM!C35</f>
        <v>Nikčević Đurđina</v>
      </c>
      <c r="D39" s="48"/>
      <c r="E39" s="35">
        <f>IF(AND(HOsvojeni!O39="",HOsvojeni!D39=""),"",IF(HOsvojeni!D39&lt;&gt;"",HOsvojeni!D39,HOsvojeni!O39))</f>
        <v>8</v>
      </c>
      <c r="F39" s="71">
        <f>IF(HOsvojeni!E39&lt;&gt;"",HOsvojeni!E39,IF(AND(HOsvojeni!R39="",HOsvojeni!S39=""),"",IF(HOsvojeni!S39="",HOsvojeni!R39,HOsvojeni!S39)))</f>
        <v>18</v>
      </c>
      <c r="G39" s="36" t="str">
        <f>IF(HOsvojeni!U39="","",HOsvojeni!U39)</f>
        <v>F</v>
      </c>
    </row>
    <row r="40" spans="1:7" ht="15" customHeight="1" thickTop="1" thickBot="1">
      <c r="A40" s="231" t="s">
        <v>68</v>
      </c>
      <c r="B40" s="40" t="str">
        <f>HEM!B36</f>
        <v>29/15</v>
      </c>
      <c r="C40" s="51" t="str">
        <f>HEM!C36</f>
        <v>Nikčević Isidora</v>
      </c>
      <c r="D40" s="48"/>
      <c r="E40" s="35">
        <f>IF(AND(HOsvojeni!O40="",HOsvojeni!D40=""),"",IF(HOsvojeni!D40&lt;&gt;"",HOsvojeni!D40,HOsvojeni!O40))</f>
        <v>13</v>
      </c>
      <c r="F40" s="71">
        <f>IF(HOsvojeni!E40&lt;&gt;"",HOsvojeni!E40,IF(AND(HOsvojeni!R40="",HOsvojeni!S40=""),"",IF(HOsvojeni!S40="",HOsvojeni!R40,HOsvojeni!S40)))</f>
        <v>16</v>
      </c>
      <c r="G40" s="36" t="str">
        <f>IF(HOsvojeni!U40="","",HOsvojeni!U40)</f>
        <v>F</v>
      </c>
    </row>
    <row r="41" spans="1:7" ht="15" customHeight="1" thickTop="1" thickBot="1">
      <c r="A41" s="231" t="s">
        <v>69</v>
      </c>
      <c r="B41" s="40" t="str">
        <f>HEM!B37</f>
        <v>30/15</v>
      </c>
      <c r="C41" s="51" t="str">
        <f>HEM!C37</f>
        <v>Biga Teodora</v>
      </c>
      <c r="D41" s="48"/>
      <c r="E41" s="35">
        <f>IF(AND(HOsvojeni!O41="",HOsvojeni!D41=""),"",IF(HOsvojeni!D41&lt;&gt;"",HOsvojeni!D41,HOsvojeni!O41))</f>
        <v>29</v>
      </c>
      <c r="F41" s="71">
        <f>IF(HOsvojeni!E41&lt;&gt;"",HOsvojeni!E41,IF(AND(HOsvojeni!R41="",HOsvojeni!S41=""),"",IF(HOsvojeni!S41="",HOsvojeni!R41,HOsvojeni!S41)))</f>
        <v>14</v>
      </c>
      <c r="G41" s="36" t="str">
        <f>IF(HOsvojeni!U41="","",HOsvojeni!U41)</f>
        <v>F</v>
      </c>
    </row>
    <row r="42" spans="1:7" ht="15" customHeight="1" thickTop="1" thickBot="1">
      <c r="A42" s="231" t="s">
        <v>246</v>
      </c>
      <c r="B42" s="40" t="str">
        <f>HEM!B38</f>
        <v>13/14</v>
      </c>
      <c r="C42" s="51" t="str">
        <f>HEM!C38</f>
        <v xml:space="preserve">Minić Radana </v>
      </c>
      <c r="D42" s="48"/>
      <c r="E42" s="35">
        <f>IF(AND(HOsvojeni!O42="",HOsvojeni!D42=""),"",IF(HOsvojeni!D42&lt;&gt;"",HOsvojeni!D42,HOsvojeni!O42))</f>
        <v>33</v>
      </c>
      <c r="F42" s="71">
        <f>IF(HOsvojeni!E42&lt;&gt;"",HOsvojeni!E42,IF(AND(HOsvojeni!R42="",HOsvojeni!S42=""),"",IF(HOsvojeni!S42="",HOsvojeni!R42,HOsvojeni!S42)))</f>
        <v>22</v>
      </c>
      <c r="G42" s="36" t="str">
        <f>IF(HOsvojeni!U42="","",HOsvojeni!U42)</f>
        <v>E</v>
      </c>
    </row>
    <row r="43" spans="1:7" ht="15" customHeight="1" thickTop="1" thickBot="1">
      <c r="A43" s="231" t="s">
        <v>70</v>
      </c>
      <c r="B43" s="40" t="str">
        <f>HEM!B39</f>
        <v>27/13</v>
      </c>
      <c r="C43" s="51" t="str">
        <f>HEM!C39</f>
        <v>Milićević Martina</v>
      </c>
      <c r="D43" s="48"/>
      <c r="E43" s="35" t="str">
        <f>IF(AND(HOsvojeni!O43="",HOsvojeni!D43=""),"",IF(HOsvojeni!D43&lt;&gt;"",HOsvojeni!D43,HOsvojeni!O43))</f>
        <v/>
      </c>
      <c r="F43" s="71">
        <f>IF(HOsvojeni!E43&lt;&gt;"",HOsvojeni!E43,IF(AND(HOsvojeni!R43="",HOsvojeni!S43=""),"",IF(HOsvojeni!S43="",HOsvojeni!R43,HOsvojeni!S43)))</f>
        <v>1.5</v>
      </c>
      <c r="G43" s="36" t="str">
        <f>IF(HOsvojeni!U43="","",HOsvojeni!U43)</f>
        <v>F</v>
      </c>
    </row>
    <row r="44" spans="1:7" ht="15" customHeight="1" thickTop="1" thickBot="1">
      <c r="A44" s="231" t="s">
        <v>71</v>
      </c>
      <c r="B44" s="40" t="str">
        <f>HEM!B40</f>
        <v>24/12</v>
      </c>
      <c r="C44" s="51" t="str">
        <f>HEM!C40</f>
        <v>Janković Marija</v>
      </c>
      <c r="D44" s="48"/>
      <c r="E44" s="35">
        <f>IF(AND(HOsvojeni!O44="",HOsvojeni!D44=""),"",IF(HOsvojeni!D44&lt;&gt;"",HOsvojeni!D44,HOsvojeni!O44))</f>
        <v>27</v>
      </c>
      <c r="F44" s="71" t="str">
        <f>IF(HOsvojeni!E44&lt;&gt;"",HOsvojeni!E44,IF(AND(HOsvojeni!R44="",HOsvojeni!S44=""),"",IF(HOsvojeni!S44="",HOsvojeni!R44,HOsvojeni!S44)))</f>
        <v/>
      </c>
      <c r="G44" s="36" t="str">
        <f>IF(HOsvojeni!U44="","",HOsvojeni!U44)</f>
        <v>F</v>
      </c>
    </row>
    <row r="45" spans="1:7" ht="15" customHeight="1" thickTop="1" thickBot="1">
      <c r="A45" s="231" t="s">
        <v>247</v>
      </c>
      <c r="B45" s="40" t="str">
        <f>HEM!B41</f>
        <v>38/10</v>
      </c>
      <c r="C45" s="51" t="str">
        <f>HEM!C41</f>
        <v>Perazić Ajka</v>
      </c>
      <c r="D45" s="48"/>
      <c r="E45" s="35" t="str">
        <f>IF(AND(HOsvojeni!O45="",HOsvojeni!D45=""),"",IF(HOsvojeni!D45&lt;&gt;"",HOsvojeni!D45,HOsvojeni!O45))</f>
        <v/>
      </c>
      <c r="F45" s="71" t="str">
        <f>IF(HOsvojeni!E45&lt;&gt;"",HOsvojeni!E45,IF(AND(HOsvojeni!R45="",HOsvojeni!S45=""),"",IF(HOsvojeni!S45="",HOsvojeni!R45,HOsvojeni!S45)))</f>
        <v/>
      </c>
      <c r="G45" s="36" t="str">
        <f>IF(HOsvojeni!U45="","",HOsvojeni!U45)</f>
        <v/>
      </c>
    </row>
    <row r="46" spans="1:7" ht="15" customHeight="1" thickTop="1" thickBot="1">
      <c r="A46" s="39"/>
      <c r="B46" s="40"/>
      <c r="C46" s="51"/>
      <c r="D46" s="48"/>
      <c r="E46" s="35" t="str">
        <f>IF(AND(HOsvojeni!O46="",HOsvojeni!D46=""),"",IF(HOsvojeni!D46&lt;&gt;"",HOsvojeni!D46,HOsvojeni!O46))</f>
        <v/>
      </c>
      <c r="F46" s="71" t="str">
        <f>IF(HOsvojeni!E46&lt;&gt;"",HOsvojeni!E46,IF(AND(HOsvojeni!R46="",HOsvojeni!S46=""),"",IF(HOsvojeni!S46="",HOsvojeni!R46,HOsvojeni!S46)))</f>
        <v/>
      </c>
      <c r="G46" s="36"/>
    </row>
    <row r="47" spans="1:7" ht="15" customHeight="1" thickTop="1" thickBot="1">
      <c r="A47" s="39"/>
      <c r="B47" s="40"/>
      <c r="C47" s="51"/>
      <c r="D47" s="48"/>
      <c r="E47" s="35" t="str">
        <f>IF(AND(HOsvojeni!O47="",HOsvojeni!D47=""),"",IF(HOsvojeni!D47&lt;&gt;"",HOsvojeni!D47,HOsvojeni!O47))</f>
        <v/>
      </c>
      <c r="F47" s="71" t="str">
        <f>IF(HOsvojeni!E47&lt;&gt;"",HOsvojeni!E47,IF(AND(HOsvojeni!R47="",HOsvojeni!S47=""),"",IF(HOsvojeni!S47="",HOsvojeni!R47,HOsvojeni!S47)))</f>
        <v/>
      </c>
      <c r="G47" s="36"/>
    </row>
    <row r="48" spans="1:7" ht="15" customHeight="1" thickTop="1" thickBot="1">
      <c r="A48" s="39"/>
      <c r="B48" s="40"/>
      <c r="C48" s="51"/>
      <c r="D48" s="48"/>
      <c r="E48" s="35"/>
      <c r="F48" s="71"/>
      <c r="G48" s="36"/>
    </row>
    <row r="49" spans="1:7" ht="15" customHeight="1" thickTop="1" thickBot="1">
      <c r="A49" s="39"/>
      <c r="B49" s="40"/>
      <c r="C49" s="51"/>
      <c r="D49" s="48"/>
      <c r="E49" s="35"/>
      <c r="F49" s="71"/>
      <c r="G49" s="36"/>
    </row>
    <row r="50" spans="1:7" ht="15" customHeight="1" thickTop="1">
      <c r="A50" s="39"/>
      <c r="B50" s="40"/>
      <c r="C50" s="51"/>
      <c r="D50" s="48"/>
      <c r="E50" s="35"/>
      <c r="F50" s="71"/>
      <c r="G50" s="36"/>
    </row>
    <row r="51" spans="1:7" ht="15" customHeight="1">
      <c r="A51" s="39"/>
      <c r="B51" s="40"/>
      <c r="C51" s="51"/>
      <c r="D51" s="47"/>
      <c r="E51" s="35"/>
      <c r="F51" s="71"/>
      <c r="G51" s="36"/>
    </row>
    <row r="52" spans="1:7" ht="15" customHeight="1">
      <c r="A52" s="39"/>
      <c r="B52" s="40"/>
      <c r="C52" s="51"/>
      <c r="D52" s="47"/>
      <c r="E52" s="35"/>
      <c r="F52" s="71"/>
      <c r="G52" s="36"/>
    </row>
    <row r="53" spans="1:7" ht="15" customHeight="1">
      <c r="A53" s="39"/>
      <c r="B53" s="40"/>
      <c r="C53" s="51"/>
      <c r="D53" s="47"/>
      <c r="E53" s="35"/>
      <c r="F53" s="71"/>
      <c r="G53" s="36"/>
    </row>
    <row r="54" spans="1:7" ht="15" customHeight="1">
      <c r="A54" s="39"/>
      <c r="B54" s="40"/>
      <c r="C54" s="51"/>
      <c r="D54" s="47"/>
      <c r="E54" s="35"/>
      <c r="F54" s="71"/>
      <c r="G54" s="36"/>
    </row>
    <row r="55" spans="1:7" ht="15" customHeight="1">
      <c r="A55" s="39"/>
      <c r="B55" s="40"/>
      <c r="C55" s="51"/>
      <c r="D55" s="47"/>
      <c r="E55" s="35"/>
      <c r="F55" s="71"/>
      <c r="G55" s="36"/>
    </row>
    <row r="56" spans="1:7" ht="12.75" customHeight="1">
      <c r="A56" s="39"/>
      <c r="B56" s="40"/>
      <c r="C56" s="51"/>
      <c r="D56" s="47"/>
      <c r="E56" s="35"/>
      <c r="F56" s="71"/>
      <c r="G56" s="36"/>
    </row>
    <row r="57" spans="1:7" ht="12.75" customHeight="1">
      <c r="A57" s="39"/>
      <c r="B57" s="40"/>
      <c r="C57" s="51"/>
      <c r="D57" s="47"/>
      <c r="E57" s="35"/>
      <c r="F57" s="71"/>
      <c r="G57" s="36"/>
    </row>
    <row r="58" spans="1:7" ht="12.75" customHeight="1">
      <c r="A58" s="39"/>
      <c r="B58" s="40"/>
      <c r="C58" s="51"/>
      <c r="D58" s="47"/>
      <c r="E58" s="35"/>
      <c r="F58" s="71"/>
      <c r="G58" s="36"/>
    </row>
    <row r="59" spans="1:7" ht="12.75" customHeight="1">
      <c r="A59" s="39"/>
      <c r="B59" s="40"/>
      <c r="C59" s="51"/>
      <c r="D59" s="47"/>
      <c r="E59" s="35"/>
      <c r="F59" s="71"/>
      <c r="G59" s="36"/>
    </row>
    <row r="60" spans="1:7" ht="12.75" customHeight="1">
      <c r="A60" s="39"/>
      <c r="B60" s="40"/>
      <c r="C60" s="51"/>
      <c r="D60" s="47"/>
      <c r="E60" s="35"/>
      <c r="F60" s="71"/>
      <c r="G60" s="36"/>
    </row>
    <row r="61" spans="1:7" ht="12.75" customHeight="1">
      <c r="A61" s="39"/>
      <c r="B61" s="40"/>
      <c r="C61" s="51"/>
      <c r="D61" s="47"/>
      <c r="E61" s="35"/>
      <c r="F61" s="71"/>
      <c r="G61" s="36"/>
    </row>
    <row r="62" spans="1:7" ht="12.75" customHeight="1">
      <c r="A62" s="39"/>
      <c r="B62" s="40"/>
      <c r="C62" s="51"/>
      <c r="D62" s="47"/>
      <c r="E62" s="35"/>
      <c r="F62" s="71"/>
      <c r="G62" s="36"/>
    </row>
    <row r="63" spans="1:7" ht="12.75" customHeight="1">
      <c r="A63" s="39"/>
      <c r="B63" s="40"/>
      <c r="C63" s="51"/>
      <c r="D63" s="47"/>
      <c r="E63" s="35"/>
      <c r="F63" s="71"/>
      <c r="G63" s="36"/>
    </row>
    <row r="64" spans="1:7" ht="12.75" customHeight="1">
      <c r="A64" s="39"/>
      <c r="B64" s="40"/>
      <c r="C64" s="51"/>
      <c r="D64" s="47"/>
      <c r="E64" s="35"/>
      <c r="F64" s="71"/>
      <c r="G64" s="36"/>
    </row>
    <row r="65" spans="1:7" ht="12.75" customHeight="1">
      <c r="A65" s="39"/>
      <c r="B65" s="40"/>
      <c r="C65" s="51"/>
      <c r="D65" s="47"/>
      <c r="E65" s="35"/>
      <c r="F65" s="71"/>
      <c r="G65" s="36"/>
    </row>
    <row r="66" spans="1:7" ht="12.75" customHeight="1">
      <c r="A66" s="39"/>
      <c r="B66" s="40"/>
      <c r="C66" s="51"/>
      <c r="D66" s="47"/>
      <c r="E66" s="35" t="str">
        <f>IF(AND(HOsvojeni!O66="",HOsvojeni!C66=""),"",SUM(HOsvojeni!O66,HOsvojeni!C66))</f>
        <v/>
      </c>
      <c r="F66" s="71" t="str">
        <f>IF(AND(HOsvojeni!R66="",HOsvojeni!S66=""),"",IF(HOsvojeni!S66="",HOsvojeni!R66,HOsvojeni!S66))</f>
        <v/>
      </c>
      <c r="G66" s="36" t="str">
        <f>IF(HOsvojeni!U66="","",HOsvojeni!U66)</f>
        <v/>
      </c>
    </row>
    <row r="67" spans="1:7" ht="12.75" customHeight="1">
      <c r="A67" s="39"/>
      <c r="B67" s="40"/>
      <c r="C67" s="51"/>
      <c r="D67" s="47"/>
      <c r="E67" s="35" t="str">
        <f>IF(AND(HOsvojeni!O67="",HOsvojeni!C67=""),"",SUM(HOsvojeni!O67,HOsvojeni!C67))</f>
        <v/>
      </c>
      <c r="F67" s="71" t="str">
        <f>IF(AND(HOsvojeni!R67="",HOsvojeni!S67=""),"",IF(HOsvojeni!S67="",HOsvojeni!R67,HOsvojeni!S67))</f>
        <v/>
      </c>
      <c r="G67" s="36" t="str">
        <f>IF(HOsvojeni!U67="","",HOsvojeni!U67)</f>
        <v/>
      </c>
    </row>
    <row r="68" spans="1:7" ht="12.75" customHeight="1">
      <c r="A68" s="39"/>
      <c r="B68" s="40"/>
      <c r="C68" s="51"/>
      <c r="D68" s="47"/>
      <c r="E68" s="35" t="str">
        <f>IF(AND(HOsvojeni!O68="",HOsvojeni!C68=""),"",SUM(HOsvojeni!O68,HOsvojeni!C68))</f>
        <v/>
      </c>
      <c r="F68" s="71" t="str">
        <f>IF(AND(HOsvojeni!R68="",HOsvojeni!S68=""),"",IF(HOsvojeni!S68="",HOsvojeni!R68,HOsvojeni!S68))</f>
        <v/>
      </c>
      <c r="G68" s="36" t="str">
        <f>IF(HOsvojeni!U68="","",HOsvojeni!U68)</f>
        <v/>
      </c>
    </row>
    <row r="69" spans="1:7" ht="12.75" customHeight="1">
      <c r="A69" s="39"/>
      <c r="B69" s="40"/>
      <c r="C69" s="51"/>
      <c r="D69" s="47"/>
      <c r="E69" s="35" t="str">
        <f>IF(AND(HOsvojeni!O69="",HOsvojeni!C69=""),"",SUM(HOsvojeni!O69,HOsvojeni!C69))</f>
        <v/>
      </c>
      <c r="F69" s="71" t="str">
        <f>IF(AND(HOsvojeni!R69="",HOsvojeni!S69=""),"",IF(HOsvojeni!S69="",HOsvojeni!R69,HOsvojeni!S69))</f>
        <v/>
      </c>
      <c r="G69" s="36" t="str">
        <f>IF(HOsvojeni!U69="","",HOsvojeni!U69)</f>
        <v/>
      </c>
    </row>
    <row r="70" spans="1:7" ht="12.75" customHeight="1">
      <c r="A70" s="39"/>
      <c r="B70" s="40"/>
      <c r="C70" s="51"/>
      <c r="D70" s="47"/>
      <c r="E70" s="35" t="str">
        <f>IF(AND(HOsvojeni!O70="",HOsvojeni!C70=""),"",SUM(HOsvojeni!O70,HOsvojeni!C70))</f>
        <v/>
      </c>
      <c r="F70" s="71" t="str">
        <f>IF(AND(HOsvojeni!R70="",HOsvojeni!S70=""),"",IF(HOsvojeni!S70="",HOsvojeni!R70,HOsvojeni!S70))</f>
        <v/>
      </c>
      <c r="G70" s="36" t="str">
        <f>IF(HOsvojeni!U70="","",HOsvojeni!U70)</f>
        <v/>
      </c>
    </row>
    <row r="71" spans="1:7" ht="12.75" customHeight="1">
      <c r="A71" s="39"/>
      <c r="B71" s="40"/>
      <c r="C71" s="51"/>
      <c r="D71" s="47"/>
      <c r="E71" s="35" t="str">
        <f>IF(AND(HOsvojeni!O71="",HOsvojeni!C71=""),"",SUM(HOsvojeni!O71,HOsvojeni!C71))</f>
        <v/>
      </c>
      <c r="F71" s="71" t="str">
        <f>IF(AND(HOsvojeni!R71="",HOsvojeni!S71=""),"",IF(HOsvojeni!S71="",HOsvojeni!R71,HOsvojeni!S71))</f>
        <v/>
      </c>
      <c r="G71" s="36" t="str">
        <f>IF(HOsvojeni!U71="","",HOsvojeni!U71)</f>
        <v/>
      </c>
    </row>
    <row r="72" spans="1:7" ht="12.75" customHeight="1">
      <c r="A72" s="39"/>
      <c r="B72" s="40"/>
      <c r="C72" s="51"/>
      <c r="D72" s="47"/>
      <c r="E72" s="35" t="str">
        <f>IF(AND(HOsvojeni!O72="",HOsvojeni!C72=""),"",SUM(HOsvojeni!O72,HOsvojeni!C72))</f>
        <v/>
      </c>
      <c r="F72" s="71" t="str">
        <f>IF(AND(HOsvojeni!R72="",HOsvojeni!S72=""),"",IF(HOsvojeni!S72="",HOsvojeni!R72,HOsvojeni!S72))</f>
        <v/>
      </c>
      <c r="G72" s="36" t="str">
        <f>IF(HOsvojeni!U72="","",HOsvojeni!U72)</f>
        <v/>
      </c>
    </row>
    <row r="73" spans="1:7" ht="12.75" customHeight="1">
      <c r="A73" s="39"/>
      <c r="B73" s="40"/>
      <c r="C73" s="51"/>
      <c r="D73" s="47"/>
      <c r="E73" s="35" t="str">
        <f>IF(AND(HOsvojeni!O73="",HOsvojeni!C73=""),"",SUM(HOsvojeni!O73,HOsvojeni!C73))</f>
        <v/>
      </c>
      <c r="F73" s="71" t="str">
        <f>IF(AND(HOsvojeni!R73="",HOsvojeni!S73=""),"",IF(HOsvojeni!S73="",HOsvojeni!R73,HOsvojeni!S73))</f>
        <v/>
      </c>
      <c r="G73" s="36" t="str">
        <f>IF(HOsvojeni!U73="","",HOsvojeni!U73)</f>
        <v/>
      </c>
    </row>
    <row r="74" spans="1:7" ht="12.75" customHeight="1">
      <c r="A74" s="39"/>
      <c r="B74" s="40"/>
      <c r="C74" s="51"/>
      <c r="D74" s="47"/>
      <c r="E74" s="35" t="str">
        <f>IF(AND(HOsvojeni!O74="",HOsvojeni!C74=""),"",SUM(HOsvojeni!O74,HOsvojeni!C74))</f>
        <v/>
      </c>
      <c r="F74" s="71" t="str">
        <f>IF(AND(HOsvojeni!R74="",HOsvojeni!S74=""),"",IF(HOsvojeni!S74="",HOsvojeni!R74,HOsvojeni!S74))</f>
        <v/>
      </c>
      <c r="G74" s="36" t="str">
        <f>IF(HOsvojeni!U74="","",HOsvojeni!U74)</f>
        <v/>
      </c>
    </row>
    <row r="75" spans="1:7" ht="12.75" customHeight="1">
      <c r="A75" s="39"/>
      <c r="B75" s="40"/>
      <c r="C75" s="51"/>
      <c r="D75" s="47"/>
      <c r="E75" s="35" t="str">
        <f>IF(AND(HOsvojeni!O75="",HOsvojeni!C75=""),"",SUM(HOsvojeni!O75,HOsvojeni!C75))</f>
        <v/>
      </c>
      <c r="F75" s="71" t="str">
        <f>IF(AND(HOsvojeni!R75="",HOsvojeni!S75=""),"",IF(HOsvojeni!S75="",HOsvojeni!R75,HOsvojeni!S75))</f>
        <v/>
      </c>
      <c r="G75" s="36" t="str">
        <f>IF(HOsvojeni!U75="","",HOsvojeni!U75)</f>
        <v/>
      </c>
    </row>
    <row r="76" spans="1:7" ht="12.75" customHeight="1">
      <c r="A76" s="39"/>
      <c r="B76" s="40"/>
      <c r="C76" s="51"/>
      <c r="D76" s="47"/>
      <c r="E76" s="35" t="str">
        <f>IF(AND(HOsvojeni!O76="",HOsvojeni!C76=""),"",SUM(HOsvojeni!O76,HOsvojeni!C76))</f>
        <v/>
      </c>
      <c r="F76" s="71" t="str">
        <f>IF(AND(HOsvojeni!R76="",HOsvojeni!S76=""),"",IF(HOsvojeni!S76="",HOsvojeni!R76,HOsvojeni!S76))</f>
        <v/>
      </c>
      <c r="G76" s="36" t="str">
        <f>IF(HOsvojeni!U76="","",HOsvojeni!U76)</f>
        <v/>
      </c>
    </row>
    <row r="77" spans="1:7" ht="12.75" customHeight="1">
      <c r="A77" s="39"/>
      <c r="B77" s="40"/>
      <c r="C77" s="51"/>
      <c r="D77" s="47"/>
      <c r="E77" s="35" t="str">
        <f>IF(AND(HOsvojeni!O77="",HOsvojeni!C77=""),"",SUM(HOsvojeni!O77,HOsvojeni!C77))</f>
        <v/>
      </c>
      <c r="F77" s="71" t="str">
        <f>IF(AND(HOsvojeni!R77="",HOsvojeni!S77=""),"",IF(HOsvojeni!S77="",HOsvojeni!R77,HOsvojeni!S77))</f>
        <v/>
      </c>
      <c r="G77" s="36" t="str">
        <f>IF(HOsvojeni!U77="","",HOsvojeni!U77)</f>
        <v/>
      </c>
    </row>
    <row r="78" spans="1:7" ht="12.75" customHeight="1">
      <c r="A78" s="39"/>
      <c r="B78" s="40"/>
      <c r="C78" s="51"/>
      <c r="D78" s="47"/>
      <c r="E78" s="35" t="str">
        <f>IF(AND(HOsvojeni!O78="",HOsvojeni!C78=""),"",SUM(HOsvojeni!O78,HOsvojeni!C78))</f>
        <v/>
      </c>
      <c r="F78" s="71" t="str">
        <f>IF(AND(HOsvojeni!R78="",HOsvojeni!S78=""),"",IF(HOsvojeni!S78="",HOsvojeni!R78,HOsvojeni!S78))</f>
        <v/>
      </c>
      <c r="G78" s="36" t="str">
        <f>IF(HOsvojeni!U78="","",HOsvojeni!U78)</f>
        <v/>
      </c>
    </row>
    <row r="79" spans="1:7" ht="12.75" customHeight="1">
      <c r="A79" s="39"/>
      <c r="B79" s="40"/>
      <c r="C79" s="51"/>
      <c r="D79" s="47"/>
      <c r="E79" s="35" t="str">
        <f>IF(AND(HOsvojeni!O79="",HOsvojeni!C79=""),"",SUM(HOsvojeni!O79,HOsvojeni!C79))</f>
        <v/>
      </c>
      <c r="F79" s="71" t="str">
        <f>IF(AND(HOsvojeni!R79="",HOsvojeni!S79=""),"",IF(HOsvojeni!S79="",HOsvojeni!R79,HOsvojeni!S79))</f>
        <v/>
      </c>
      <c r="G79" s="36" t="str">
        <f>IF(HOsvojeni!U79="","",HOsvojeni!U79)</f>
        <v/>
      </c>
    </row>
    <row r="80" spans="1:7" ht="12.75" customHeight="1">
      <c r="A80" s="39"/>
      <c r="B80" s="40"/>
      <c r="C80" s="51"/>
      <c r="D80" s="47"/>
      <c r="E80" s="35"/>
      <c r="F80" s="71"/>
      <c r="G80" s="36"/>
    </row>
    <row r="81" spans="1:7" ht="12.75" customHeight="1">
      <c r="A81" s="39"/>
      <c r="B81" s="40"/>
      <c r="C81" s="51"/>
      <c r="D81" s="47"/>
      <c r="E81" s="35"/>
      <c r="F81" s="71"/>
      <c r="G81" s="36"/>
    </row>
    <row r="82" spans="1:7" ht="12.75" customHeight="1">
      <c r="A82" s="39"/>
      <c r="B82" s="40"/>
      <c r="C82" s="51"/>
      <c r="D82" s="47"/>
      <c r="E82" s="35"/>
      <c r="F82" s="71"/>
      <c r="G82" s="36"/>
    </row>
    <row r="83" spans="1:7" ht="12.75" customHeight="1">
      <c r="A83" s="39"/>
      <c r="B83" s="40"/>
      <c r="C83" s="51"/>
      <c r="D83" s="47"/>
      <c r="E83" s="35"/>
      <c r="F83" s="71"/>
      <c r="G83" s="36"/>
    </row>
    <row r="84" spans="1:7" ht="12.75" customHeight="1">
      <c r="A84" s="39"/>
      <c r="B84" s="40"/>
      <c r="C84" s="51"/>
      <c r="D84" s="47"/>
      <c r="E84" s="35"/>
      <c r="F84" s="71"/>
      <c r="G84" s="36"/>
    </row>
    <row r="85" spans="1:7" ht="12.75" customHeight="1">
      <c r="A85" s="39"/>
      <c r="B85" s="40"/>
      <c r="C85" s="51"/>
      <c r="D85" s="47"/>
      <c r="E85" s="35"/>
      <c r="F85" s="71"/>
      <c r="G85" s="36"/>
    </row>
    <row r="86" spans="1:7" ht="12.75" customHeight="1">
      <c r="A86" s="39"/>
      <c r="B86" s="40"/>
      <c r="C86" s="51"/>
      <c r="D86" s="47"/>
      <c r="E86" s="35"/>
      <c r="F86" s="71"/>
      <c r="G86" s="36"/>
    </row>
    <row r="87" spans="1:7" ht="12.75" customHeight="1">
      <c r="A87" s="39"/>
      <c r="B87" s="40"/>
      <c r="C87" s="51"/>
      <c r="D87" s="47"/>
      <c r="E87" s="35"/>
      <c r="F87" s="71"/>
      <c r="G87" s="36"/>
    </row>
    <row r="88" spans="1:7" ht="12.75" customHeight="1">
      <c r="A88" s="39"/>
      <c r="B88" s="40"/>
      <c r="C88" s="51"/>
      <c r="D88" s="47"/>
      <c r="E88" s="35"/>
      <c r="F88" s="71"/>
      <c r="G88" s="36"/>
    </row>
    <row r="89" spans="1:7" ht="12.75" customHeight="1">
      <c r="A89" s="39"/>
      <c r="B89" s="40"/>
      <c r="C89" s="51"/>
      <c r="E89" s="35"/>
      <c r="F89" s="71"/>
      <c r="G89" s="36"/>
    </row>
    <row r="90" spans="1:7" ht="12.75" customHeight="1">
      <c r="A90" s="39"/>
      <c r="B90" s="40"/>
    </row>
  </sheetData>
  <sheetProtection selectLockedCells="1" selectUnlockedCells="1"/>
  <mergeCells count="12">
    <mergeCell ref="E3:G3"/>
    <mergeCell ref="A2:C2"/>
    <mergeCell ref="E2:G2"/>
    <mergeCell ref="A1:G1"/>
    <mergeCell ref="A6:A7"/>
    <mergeCell ref="E6:F6"/>
    <mergeCell ref="E4:G4"/>
    <mergeCell ref="A3:C3"/>
    <mergeCell ref="A4:D4"/>
    <mergeCell ref="B6:B7"/>
    <mergeCell ref="C6:D7"/>
    <mergeCell ref="G6:G7"/>
  </mergeCells>
  <phoneticPr fontId="25" type="noConversion"/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&amp;LDATUM:___________________&amp;C&amp;RPREDMETNI NASTAVNIK_______________________PRODEKAN ZA NASTAVU_______________________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S27"/>
  <sheetViews>
    <sheetView topLeftCell="A5" zoomScaleNormal="165" workbookViewId="0">
      <selection activeCell="C18" sqref="C18"/>
    </sheetView>
  </sheetViews>
  <sheetFormatPr defaultRowHeight="12.75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>
      <c r="A2" s="197" t="s">
        <v>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 ht="22.5" customHeight="1">
      <c r="A3" s="197" t="s">
        <v>87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1:19" ht="22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>
      <c r="A6" s="198" t="s">
        <v>88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</row>
    <row r="7" spans="1:19" ht="18.75" customHeight="1">
      <c r="A7" s="198" t="s">
        <v>89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</row>
    <row r="8" spans="1:19" ht="18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>
      <c r="A10" s="195" t="s">
        <v>29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</row>
    <row r="11" spans="1:19" ht="15">
      <c r="A11" s="196" t="s">
        <v>30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2" spans="1:19" ht="15">
      <c r="A12" s="196" t="s">
        <v>211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>
      <c r="A15" s="199" t="s">
        <v>31</v>
      </c>
      <c r="B15" s="202" t="s">
        <v>32</v>
      </c>
      <c r="C15" s="203" t="s">
        <v>33</v>
      </c>
      <c r="D15" s="203" t="s">
        <v>34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4" t="s">
        <v>5</v>
      </c>
      <c r="Q15" s="204"/>
      <c r="R15" s="204"/>
      <c r="S15" s="204"/>
    </row>
    <row r="16" spans="1:19" ht="15.75" customHeight="1">
      <c r="A16" s="199"/>
      <c r="B16" s="202"/>
      <c r="C16" s="203"/>
      <c r="D16" s="204" t="s">
        <v>35</v>
      </c>
      <c r="E16" s="204"/>
      <c r="F16" s="199" t="s">
        <v>36</v>
      </c>
      <c r="G16" s="199"/>
      <c r="H16" s="199" t="s">
        <v>37</v>
      </c>
      <c r="I16" s="199"/>
      <c r="J16" s="199" t="s">
        <v>38</v>
      </c>
      <c r="K16" s="199"/>
      <c r="L16" s="199" t="s">
        <v>39</v>
      </c>
      <c r="M16" s="199"/>
      <c r="N16" s="208" t="s">
        <v>40</v>
      </c>
      <c r="O16" s="208"/>
      <c r="P16" s="206" t="s">
        <v>41</v>
      </c>
      <c r="Q16" s="206"/>
      <c r="R16" s="207" t="s">
        <v>42</v>
      </c>
      <c r="S16" s="207"/>
    </row>
    <row r="17" spans="1:19" ht="23.25" customHeight="1">
      <c r="A17" s="199"/>
      <c r="B17" s="202"/>
      <c r="C17" s="203"/>
      <c r="D17" s="21" t="s">
        <v>31</v>
      </c>
      <c r="E17" s="21" t="s">
        <v>43</v>
      </c>
      <c r="F17" s="21" t="s">
        <v>31</v>
      </c>
      <c r="G17" s="21" t="s">
        <v>43</v>
      </c>
      <c r="H17" s="21" t="s">
        <v>31</v>
      </c>
      <c r="I17" s="21" t="s">
        <v>43</v>
      </c>
      <c r="J17" s="21" t="s">
        <v>31</v>
      </c>
      <c r="K17" s="21" t="s">
        <v>43</v>
      </c>
      <c r="L17" s="21" t="s">
        <v>31</v>
      </c>
      <c r="M17" s="21" t="s">
        <v>43</v>
      </c>
      <c r="N17" s="21" t="s">
        <v>31</v>
      </c>
      <c r="O17" s="22" t="s">
        <v>43</v>
      </c>
      <c r="P17" s="21" t="s">
        <v>31</v>
      </c>
      <c r="Q17" s="22" t="s">
        <v>43</v>
      </c>
      <c r="R17" s="21" t="s">
        <v>31</v>
      </c>
      <c r="S17" s="21" t="s">
        <v>43</v>
      </c>
    </row>
    <row r="18" spans="1:19" ht="15.75">
      <c r="A18" s="23">
        <v>1</v>
      </c>
      <c r="B18" s="24" t="s">
        <v>90</v>
      </c>
      <c r="C18" s="22">
        <f>COUNT(HZakljucne!F8:F88)</f>
        <v>21</v>
      </c>
      <c r="D18" s="21">
        <f>COUNTIF(HEM!O3:O45,"A")</f>
        <v>0</v>
      </c>
      <c r="E18" s="21">
        <f>(D18/C18)*100</f>
        <v>0</v>
      </c>
      <c r="F18" s="21">
        <f>COUNTIF(HEM!O3:O45,"B")</f>
        <v>0</v>
      </c>
      <c r="G18" s="21">
        <f>F18*100/$C18</f>
        <v>0</v>
      </c>
      <c r="H18" s="21">
        <f>COUNTIF(HEM!O3:O45,"C")</f>
        <v>0</v>
      </c>
      <c r="I18" s="21">
        <f>H18*100/$C18</f>
        <v>0</v>
      </c>
      <c r="J18" s="21">
        <f>COUNTIF(HEM!O3:O45,"D")</f>
        <v>6</v>
      </c>
      <c r="K18" s="21">
        <f>J18*100/$C18</f>
        <v>28.571428571428573</v>
      </c>
      <c r="L18" s="21">
        <f>COUNTIF(HEM!O3:O45,"E")</f>
        <v>7</v>
      </c>
      <c r="M18" s="21">
        <f>L18*100/$C18</f>
        <v>33.333333333333336</v>
      </c>
      <c r="N18" s="21">
        <f>C18-SUM(D18,F18,H18,J18,L18)</f>
        <v>8</v>
      </c>
      <c r="O18" s="21">
        <f>N18*100/$C18</f>
        <v>38.095238095238095</v>
      </c>
      <c r="P18" s="21">
        <f>D18+F18+H18+J18+L18</f>
        <v>13</v>
      </c>
      <c r="Q18" s="21">
        <f>P18*100/($P18+$R18)</f>
        <v>61.904761904761905</v>
      </c>
      <c r="R18" s="21">
        <f>C18-P18</f>
        <v>8</v>
      </c>
      <c r="S18" s="21">
        <f>R18*100/($P18+$R18)</f>
        <v>38.095238095238095</v>
      </c>
    </row>
    <row r="19" spans="1:19" ht="15.7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>
      <c r="A25" s="201" t="s">
        <v>210</v>
      </c>
      <c r="B25" s="200"/>
      <c r="D25" s="200" t="s">
        <v>44</v>
      </c>
      <c r="E25" s="200"/>
      <c r="F25" s="200"/>
      <c r="G25" s="200"/>
      <c r="H25" s="200"/>
      <c r="I25" s="200"/>
      <c r="N25" s="200" t="s">
        <v>45</v>
      </c>
      <c r="O25" s="200"/>
      <c r="P25" s="200"/>
      <c r="Q25" s="200"/>
    </row>
    <row r="27" spans="1:19" ht="15">
      <c r="D27" s="205"/>
      <c r="E27" s="205"/>
      <c r="F27" s="205"/>
      <c r="G27" s="205"/>
      <c r="H27" s="205"/>
      <c r="I27" s="205"/>
      <c r="L27" s="196"/>
      <c r="M27" s="196"/>
      <c r="N27" s="196"/>
      <c r="O27" s="196"/>
      <c r="P27" s="196"/>
      <c r="Q27" s="196"/>
    </row>
  </sheetData>
  <sheetProtection selectLockedCells="1" selectUnlockedCells="1"/>
  <mergeCells count="25">
    <mergeCell ref="D27:I27"/>
    <mergeCell ref="L27:Q27"/>
    <mergeCell ref="P16:Q16"/>
    <mergeCell ref="R16:S16"/>
    <mergeCell ref="D16:E16"/>
    <mergeCell ref="F16:G16"/>
    <mergeCell ref="N16:O16"/>
    <mergeCell ref="A12:S12"/>
    <mergeCell ref="A15:A17"/>
    <mergeCell ref="D25:I25"/>
    <mergeCell ref="N25:Q25"/>
    <mergeCell ref="H16:I16"/>
    <mergeCell ref="J16:K16"/>
    <mergeCell ref="L16:M16"/>
    <mergeCell ref="A25:B25"/>
    <mergeCell ref="B15:B17"/>
    <mergeCell ref="C15:C17"/>
    <mergeCell ref="D15:O15"/>
    <mergeCell ref="P15:S15"/>
    <mergeCell ref="A10:S10"/>
    <mergeCell ref="A11:S11"/>
    <mergeCell ref="A2:S2"/>
    <mergeCell ref="A3:S3"/>
    <mergeCell ref="A6:S6"/>
    <mergeCell ref="A7:S7"/>
  </mergeCells>
  <phoneticPr fontId="25" type="noConversion"/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4"/>
  <sheetViews>
    <sheetView zoomScale="110" zoomScaleNormal="110" workbookViewId="0">
      <pane ySplit="2" topLeftCell="A3" activePane="bottomLeft" state="frozen"/>
      <selection pane="bottomLeft" activeCell="M4" sqref="M4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6.5703125" customWidth="1"/>
    <col min="9" max="9" width="6" customWidth="1"/>
    <col min="10" max="10" width="4.5703125" customWidth="1"/>
    <col min="11" max="11" width="7.28515625" customWidth="1"/>
    <col min="12" max="12" width="7" customWidth="1"/>
    <col min="13" max="13" width="7.28515625" customWidth="1"/>
  </cols>
  <sheetData>
    <row r="1" spans="1:1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2.75" customHeight="1">
      <c r="A2" s="3" t="s">
        <v>0</v>
      </c>
      <c r="B2" s="4" t="s">
        <v>1</v>
      </c>
      <c r="C2" s="37" t="s">
        <v>2</v>
      </c>
      <c r="D2" s="28" t="s">
        <v>77</v>
      </c>
      <c r="E2" s="28" t="s">
        <v>78</v>
      </c>
      <c r="F2" s="28" t="s">
        <v>79</v>
      </c>
      <c r="G2" s="27" t="s">
        <v>46</v>
      </c>
      <c r="H2" s="28" t="s">
        <v>47</v>
      </c>
      <c r="I2" s="28" t="s">
        <v>3</v>
      </c>
      <c r="J2" s="28" t="s">
        <v>48</v>
      </c>
      <c r="K2" s="28" t="s">
        <v>49</v>
      </c>
      <c r="L2" s="28" t="s">
        <v>4</v>
      </c>
      <c r="M2" s="28" t="s">
        <v>50</v>
      </c>
      <c r="N2" s="5" t="s">
        <v>5</v>
      </c>
      <c r="O2" s="5" t="s">
        <v>6</v>
      </c>
      <c r="Q2" s="5" t="s">
        <v>222</v>
      </c>
      <c r="R2" s="5" t="s">
        <v>223</v>
      </c>
    </row>
    <row r="3" spans="1:18" ht="15.75" customHeight="1">
      <c r="A3" s="41" t="s">
        <v>59</v>
      </c>
      <c r="B3" s="50" t="s">
        <v>145</v>
      </c>
      <c r="C3" s="46" t="s">
        <v>208</v>
      </c>
      <c r="D3" s="6">
        <v>17</v>
      </c>
      <c r="E3" s="6"/>
      <c r="F3" s="30">
        <f>IF(AND(D3="",E3="",Q3=""),"",IF(Q3&lt;&gt;"",Q3,IF(E3="",D3,E3)))</f>
        <v>4</v>
      </c>
      <c r="G3" s="7"/>
      <c r="H3" s="52"/>
      <c r="I3" s="52" t="str">
        <f t="shared" ref="I3:I8" si="0">IF(AND(G3="",H3=""),"",SUM(G3,H3))</f>
        <v/>
      </c>
      <c r="J3" s="6">
        <v>0</v>
      </c>
      <c r="K3" s="52"/>
      <c r="L3" s="54">
        <f t="shared" ref="L3" si="1">IF(AND(J3="",K3=""),"",SUM(J3,K3))</f>
        <v>0</v>
      </c>
      <c r="M3" s="55">
        <f t="shared" ref="M3" si="2">IF(AND(I3="",L3=""),"",IF(L3="",I3,L3))</f>
        <v>0</v>
      </c>
      <c r="N3" s="53">
        <f>IF(AND(F3="",M3=""),"",SUM(F3,M3))</f>
        <v>4</v>
      </c>
      <c r="O3" s="38" t="str">
        <f t="shared" ref="O3" si="3">IF(AND(F3="",M3=""),"",IF(N3&gt;89,"A",IF(N3&gt;79,"B",IF(N3&gt;69,"C",IF(N3&gt;59,"D",IF(N3&gt;49,"E","F"))))))</f>
        <v>F</v>
      </c>
      <c r="Q3" s="8">
        <v>4</v>
      </c>
    </row>
    <row r="4" spans="1:18" ht="15.75">
      <c r="A4" s="41" t="s">
        <v>63</v>
      </c>
      <c r="B4" s="113" t="s">
        <v>207</v>
      </c>
      <c r="C4" s="42" t="s">
        <v>209</v>
      </c>
      <c r="D4" s="42">
        <v>4</v>
      </c>
      <c r="E4" s="42"/>
      <c r="F4" s="30">
        <f>IF(AND(D4="",E4="",Q4=""),"",IF(Q4&lt;&gt;"",Q4,IF(E4="",D4,E4)))</f>
        <v>18.5</v>
      </c>
      <c r="G4" s="90"/>
      <c r="H4" s="84">
        <v>39</v>
      </c>
      <c r="I4" s="84">
        <f t="shared" ref="I4:I6" si="4">IF(AND(G4="",H4=""),"",SUM(G4,H4))</f>
        <v>39</v>
      </c>
      <c r="J4" s="89">
        <v>2.5</v>
      </c>
      <c r="K4" s="84">
        <v>39</v>
      </c>
      <c r="L4" s="84">
        <f t="shared" ref="L4:L6" si="5">IF(AND(J4="",K4=""),"",SUM(J4,K4))</f>
        <v>41.5</v>
      </c>
      <c r="M4" s="111">
        <f t="shared" ref="M4:M6" si="6">IF(AND(I4="",L4=""),"",IF(L4="",I4,L4))</f>
        <v>41.5</v>
      </c>
      <c r="N4" s="53">
        <f t="shared" ref="N4:N7" si="7">IF(AND(F4="",M4=""),"",SUM(F4,M4))</f>
        <v>60</v>
      </c>
      <c r="O4" s="38" t="str">
        <f t="shared" ref="O4:O6" si="8">IF(AND(F4="",M4=""),"",IF(N4&gt;89,"A",IF(N4&gt;79,"B",IF(N4&gt;69,"C",IF(N4&gt;59,"D",IF(N4&gt;49,"E","F"))))))</f>
        <v>D</v>
      </c>
      <c r="P4" s="42"/>
      <c r="Q4" s="42">
        <v>18.5</v>
      </c>
    </row>
    <row r="5" spans="1:18" ht="15.75">
      <c r="A5" s="41"/>
      <c r="B5" s="112"/>
      <c r="C5" s="42"/>
      <c r="D5" s="42"/>
      <c r="E5" s="42"/>
      <c r="F5" s="30"/>
      <c r="G5" s="90"/>
      <c r="H5" s="84"/>
      <c r="I5" s="84"/>
      <c r="J5" s="89"/>
      <c r="K5" s="84"/>
      <c r="L5" s="84"/>
      <c r="M5" s="111"/>
      <c r="N5" s="53" t="str">
        <f t="shared" si="7"/>
        <v/>
      </c>
      <c r="O5" s="38"/>
      <c r="P5" s="42"/>
      <c r="Q5" s="42"/>
    </row>
    <row r="6" spans="1:18" ht="15.75">
      <c r="B6" s="112"/>
      <c r="C6" s="42"/>
      <c r="D6" s="42"/>
      <c r="E6" s="42"/>
      <c r="F6" s="30" t="str">
        <f t="shared" ref="F6" si="9">IF(AND(D6="",E6=""),"",IF(E6="",D6,E6))</f>
        <v/>
      </c>
      <c r="G6" s="90"/>
      <c r="H6" s="84"/>
      <c r="I6" s="84" t="str">
        <f t="shared" si="4"/>
        <v/>
      </c>
      <c r="J6" s="89"/>
      <c r="K6" s="84"/>
      <c r="L6" s="84" t="str">
        <f t="shared" si="5"/>
        <v/>
      </c>
      <c r="M6" s="111" t="str">
        <f t="shared" si="6"/>
        <v/>
      </c>
      <c r="N6" s="53" t="str">
        <f t="shared" si="7"/>
        <v/>
      </c>
      <c r="O6" s="38" t="str">
        <f t="shared" si="8"/>
        <v/>
      </c>
      <c r="P6" s="42"/>
      <c r="Q6" s="42"/>
    </row>
    <row r="7" spans="1:18" ht="15.75">
      <c r="B7" s="42"/>
      <c r="C7" s="42"/>
      <c r="D7" s="42"/>
      <c r="E7" s="42"/>
      <c r="F7" s="42"/>
      <c r="G7" s="42"/>
      <c r="H7" s="42"/>
      <c r="I7" s="84" t="str">
        <f t="shared" si="0"/>
        <v/>
      </c>
      <c r="J7" s="42"/>
      <c r="K7" s="42"/>
      <c r="L7" s="42"/>
      <c r="N7" s="53" t="str">
        <f t="shared" si="7"/>
        <v/>
      </c>
    </row>
    <row r="8" spans="1:18" ht="15.75">
      <c r="I8" s="87" t="str">
        <f t="shared" si="0"/>
        <v/>
      </c>
    </row>
    <row r="34" ht="15" customHeight="1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9"/>
  <sheetViews>
    <sheetView zoomScaleNormal="165" workbookViewId="0">
      <pane ySplit="7" topLeftCell="A16" activePane="bottomLeft" state="frozen"/>
      <selection pane="bottomLeft" activeCell="U16" sqref="U16:U17"/>
    </sheetView>
  </sheetViews>
  <sheetFormatPr defaultRowHeight="12.75"/>
  <cols>
    <col min="1" max="1" width="8.5703125" customWidth="1"/>
    <col min="2" max="2" width="28" customWidth="1"/>
    <col min="3" max="3" width="8.140625" customWidth="1"/>
    <col min="4" max="4" width="4.85546875" customWidth="1"/>
    <col min="5" max="5" width="5" customWidth="1"/>
    <col min="6" max="14" width="3.85546875" customWidth="1"/>
    <col min="15" max="17" width="5.42578125" customWidth="1"/>
    <col min="18" max="18" width="8.42578125" customWidth="1"/>
    <col min="20" max="20" width="8.28515625" customWidth="1"/>
    <col min="21" max="21" width="5.85546875" customWidth="1"/>
  </cols>
  <sheetData>
    <row r="1" spans="1:21" ht="40.5" customHeight="1">
      <c r="A1" s="161" t="s">
        <v>213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3"/>
      <c r="T1" s="163"/>
      <c r="U1" s="164"/>
    </row>
    <row r="2" spans="1:21" ht="19.5" customHeight="1">
      <c r="A2" s="158" t="s">
        <v>109</v>
      </c>
      <c r="B2" s="213"/>
      <c r="C2" s="158" t="s">
        <v>116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60"/>
      <c r="O2" s="214" t="s">
        <v>117</v>
      </c>
      <c r="P2" s="214"/>
      <c r="Q2" s="214"/>
      <c r="R2" s="214"/>
      <c r="S2" s="214"/>
      <c r="T2" s="214"/>
      <c r="U2" s="214"/>
    </row>
    <row r="3" spans="1:21" ht="24.75" customHeight="1">
      <c r="A3" s="153" t="s">
        <v>122</v>
      </c>
      <c r="B3" s="154"/>
      <c r="C3" s="154"/>
      <c r="D3" s="155" t="s">
        <v>123</v>
      </c>
      <c r="E3" s="155"/>
      <c r="F3" s="155"/>
      <c r="G3" s="155"/>
      <c r="H3" s="167" t="s">
        <v>95</v>
      </c>
      <c r="I3" s="168"/>
      <c r="J3" s="168"/>
      <c r="K3" s="168"/>
      <c r="L3" s="168"/>
      <c r="M3" s="168"/>
      <c r="N3" s="168"/>
      <c r="O3" s="168"/>
      <c r="P3" s="168"/>
      <c r="Q3" s="169" t="s">
        <v>124</v>
      </c>
      <c r="R3" s="170"/>
      <c r="S3" s="170"/>
      <c r="T3" s="170"/>
      <c r="U3" s="170"/>
    </row>
    <row r="4" spans="1:21" ht="6.75" customHeight="1">
      <c r="D4" s="8"/>
      <c r="E4" s="8"/>
      <c r="F4" s="8"/>
      <c r="G4" s="8"/>
      <c r="H4" s="8"/>
    </row>
    <row r="5" spans="1:21" ht="21" customHeight="1" thickBot="1">
      <c r="A5" s="148" t="s">
        <v>7</v>
      </c>
      <c r="B5" s="150" t="s">
        <v>8</v>
      </c>
      <c r="C5" s="151" t="s">
        <v>9</v>
      </c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2" t="s">
        <v>10</v>
      </c>
      <c r="U5" s="146" t="s">
        <v>11</v>
      </c>
    </row>
    <row r="6" spans="1:21" ht="21" customHeight="1" thickTop="1" thickBot="1">
      <c r="A6" s="148"/>
      <c r="B6" s="150"/>
      <c r="C6" s="9"/>
      <c r="D6" s="147" t="s">
        <v>224</v>
      </c>
      <c r="E6" s="147"/>
      <c r="F6" s="147"/>
      <c r="G6" s="147"/>
      <c r="H6" s="147"/>
      <c r="I6" s="147" t="s">
        <v>12</v>
      </c>
      <c r="J6" s="147"/>
      <c r="K6" s="147"/>
      <c r="L6" s="147" t="s">
        <v>13</v>
      </c>
      <c r="M6" s="147"/>
      <c r="N6" s="147"/>
      <c r="O6" s="147" t="s">
        <v>14</v>
      </c>
      <c r="P6" s="147"/>
      <c r="Q6" s="147"/>
      <c r="R6" s="147" t="s">
        <v>15</v>
      </c>
      <c r="S6" s="147"/>
      <c r="T6" s="152"/>
      <c r="U6" s="146"/>
    </row>
    <row r="7" spans="1:21" ht="21" customHeight="1" thickTop="1">
      <c r="A7" s="209"/>
      <c r="B7" s="210"/>
      <c r="C7" s="105" t="s">
        <v>16</v>
      </c>
      <c r="D7" s="106" t="s">
        <v>79</v>
      </c>
      <c r="E7" s="106" t="s">
        <v>227</v>
      </c>
      <c r="F7" s="106"/>
      <c r="G7" s="106"/>
      <c r="H7" s="106" t="s">
        <v>20</v>
      </c>
      <c r="I7" s="106" t="s">
        <v>17</v>
      </c>
      <c r="J7" s="106" t="s">
        <v>18</v>
      </c>
      <c r="K7" s="106" t="s">
        <v>19</v>
      </c>
      <c r="L7" s="106" t="s">
        <v>17</v>
      </c>
      <c r="M7" s="106" t="s">
        <v>18</v>
      </c>
      <c r="N7" s="106" t="s">
        <v>19</v>
      </c>
      <c r="O7" s="106" t="s">
        <v>17</v>
      </c>
      <c r="P7" s="106" t="s">
        <v>18</v>
      </c>
      <c r="Q7" s="106" t="s">
        <v>19</v>
      </c>
      <c r="R7" s="106" t="s">
        <v>21</v>
      </c>
      <c r="S7" s="106" t="s">
        <v>22</v>
      </c>
      <c r="T7" s="211"/>
      <c r="U7" s="212"/>
    </row>
    <row r="8" spans="1:21" ht="14.25">
      <c r="A8" s="107" t="str">
        <f>MM!B3</f>
        <v>12/19</v>
      </c>
      <c r="B8" s="107" t="str">
        <f>MM!C3</f>
        <v>Pudar Vladana</v>
      </c>
      <c r="C8" s="108"/>
      <c r="D8" s="42">
        <f>MM!Q3</f>
        <v>4</v>
      </c>
      <c r="E8" s="42"/>
      <c r="F8" s="42"/>
      <c r="G8" s="42"/>
      <c r="H8" s="42"/>
      <c r="I8" s="42"/>
      <c r="J8" s="42"/>
      <c r="K8" s="42"/>
      <c r="L8" s="42"/>
      <c r="M8" s="42"/>
      <c r="N8" s="42"/>
      <c r="O8" s="108">
        <f>IF(MM!F3="","",MM!F3)</f>
        <v>4</v>
      </c>
      <c r="P8" s="42"/>
      <c r="Q8" s="42"/>
      <c r="R8" s="109" t="str">
        <f>IF(MM!I3="","",MM!I3)</f>
        <v/>
      </c>
      <c r="S8" s="109">
        <f>IF(MM!L3="","",MM!L3)</f>
        <v>0</v>
      </c>
      <c r="T8" s="109">
        <f>IF(MM!N3="","",MM!N3)</f>
        <v>4</v>
      </c>
      <c r="U8" s="107" t="str">
        <f>MM!O3</f>
        <v>F</v>
      </c>
    </row>
    <row r="9" spans="1:21" ht="14.25">
      <c r="A9" s="107" t="str">
        <f>MM!B4</f>
        <v>21/19</v>
      </c>
      <c r="B9" s="107" t="str">
        <f>MM!C4</f>
        <v>Bulajić Miloš</v>
      </c>
      <c r="C9" s="108"/>
      <c r="D9" s="42">
        <f>MM!Q4</f>
        <v>18.5</v>
      </c>
      <c r="E9" s="42"/>
      <c r="F9" s="42"/>
      <c r="G9" s="42"/>
      <c r="H9" s="42"/>
      <c r="I9" s="42"/>
      <c r="J9" s="42"/>
      <c r="K9" s="42"/>
      <c r="L9" s="42"/>
      <c r="M9" s="42"/>
      <c r="N9" s="42"/>
      <c r="O9" s="108">
        <f>IF(MM!F4="","",MM!F4)</f>
        <v>18.5</v>
      </c>
      <c r="P9" s="42"/>
      <c r="Q9" s="42"/>
      <c r="R9" s="109">
        <f>IF(MM!I4="","",MM!I4)</f>
        <v>39</v>
      </c>
      <c r="S9" s="109">
        <f>IF(MM!L4="","",MM!L4)</f>
        <v>41.5</v>
      </c>
      <c r="T9" s="109">
        <f>IF(MM!N4="","",MM!N4)</f>
        <v>60</v>
      </c>
      <c r="U9" s="107" t="str">
        <f>MM!O4</f>
        <v>D</v>
      </c>
    </row>
    <row r="10" spans="1:21" ht="14.25">
      <c r="A10" s="107"/>
      <c r="B10" s="107"/>
      <c r="C10" s="108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108"/>
      <c r="P10" s="42"/>
      <c r="Q10" s="42"/>
      <c r="R10" s="109"/>
      <c r="S10" s="109"/>
      <c r="T10" s="109"/>
      <c r="U10" s="107"/>
    </row>
    <row r="11" spans="1:21" ht="14.25">
      <c r="A11" s="107"/>
      <c r="B11" s="107"/>
      <c r="C11" s="108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108"/>
      <c r="P11" s="42"/>
      <c r="Q11" s="42"/>
      <c r="R11" s="109"/>
      <c r="S11" s="109"/>
      <c r="T11" s="109"/>
      <c r="U11" s="107"/>
    </row>
    <row r="12" spans="1:21" ht="14.25">
      <c r="A12" s="42"/>
      <c r="B12" s="42"/>
      <c r="C12" s="108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107"/>
    </row>
    <row r="13" spans="1:21" ht="14.25">
      <c r="A13" s="42"/>
      <c r="B13" s="42"/>
      <c r="C13" s="10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ht="14.25">
      <c r="A14" s="42"/>
      <c r="B14" s="42"/>
      <c r="C14" s="108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ht="14.25">
      <c r="A15" s="42"/>
      <c r="B15" s="42"/>
      <c r="C15" s="108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>
      <c r="A16" s="112" t="str">
        <f>MM!B3</f>
        <v>12/19</v>
      </c>
      <c r="B16" s="42" t="str">
        <f>MM!C3</f>
        <v>Pudar Vladana</v>
      </c>
      <c r="C16" s="42"/>
      <c r="D16" s="42">
        <f>MM!Q3</f>
        <v>4</v>
      </c>
      <c r="E16" s="42">
        <f>MM!R3</f>
        <v>0</v>
      </c>
      <c r="F16" s="42"/>
      <c r="G16" s="42"/>
      <c r="H16" s="42"/>
      <c r="I16" s="42"/>
      <c r="J16" s="42"/>
      <c r="K16" s="42"/>
      <c r="L16" s="42"/>
      <c r="M16" s="42"/>
      <c r="N16" s="42"/>
      <c r="O16" s="42">
        <f>IF(MM!F3="","",MM!F3)</f>
        <v>4</v>
      </c>
      <c r="P16" s="42"/>
      <c r="Q16" s="42"/>
      <c r="R16" s="42">
        <f>IF(MM!M3="","",MM!M3)</f>
        <v>0</v>
      </c>
      <c r="S16" s="42" t="str">
        <f>IF(MM!L6="","",MM!L6)</f>
        <v/>
      </c>
      <c r="T16" s="42">
        <f>IF(MM!N3="","",MM!N3)</f>
        <v>4</v>
      </c>
      <c r="U16" s="145" t="str">
        <f>IF(MM!O3="","",MM!O3)</f>
        <v>F</v>
      </c>
    </row>
    <row r="17" spans="1:21">
      <c r="A17" s="112" t="str">
        <f>MM!B4</f>
        <v>21/19</v>
      </c>
      <c r="B17" s="42" t="str">
        <f>MM!C4</f>
        <v>Bulajić Miloš</v>
      </c>
      <c r="C17" s="42"/>
      <c r="D17" s="42">
        <f>MM!Q4</f>
        <v>18.5</v>
      </c>
      <c r="E17" s="42">
        <f>MM!R4</f>
        <v>0</v>
      </c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>
        <f>IF(MM!M4="","",MM!M4)</f>
        <v>41.5</v>
      </c>
      <c r="S17" s="42" t="str">
        <f>IF(MM!L7="","",MM!L7)</f>
        <v/>
      </c>
      <c r="T17" s="42">
        <f>IF(MM!N4="","",MM!N4)</f>
        <v>60</v>
      </c>
      <c r="U17" s="145" t="str">
        <f>IF(MM!O4="","",MM!O4)</f>
        <v>D</v>
      </c>
    </row>
    <row r="18" spans="1:2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 t="str">
        <f>IF(MM!L8="","",MM!L8)</f>
        <v/>
      </c>
      <c r="T18" s="42"/>
      <c r="U18" s="42"/>
    </row>
    <row r="19" spans="1:2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</sheetData>
  <sheetProtection selectLockedCells="1" selectUnlockedCells="1"/>
  <mergeCells count="18">
    <mergeCell ref="A1:U1"/>
    <mergeCell ref="A2:B2"/>
    <mergeCell ref="C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35433070866141736" right="0.27559055118110237" top="0.78740157480314965" bottom="1.1811023622047245" header="0.51181102362204722" footer="0.51181102362204722"/>
  <pageSetup paperSize="9" firstPageNumber="0" orientation="landscape" horizontalDpi="300" verticalDpi="300" r:id="rId1"/>
  <headerFooter alignWithMargins="0">
    <oddFooter>&amp;RPOTPIS NASTAVNIKA__________________________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107"/>
  <sheetViews>
    <sheetView zoomScaleNormal="165" workbookViewId="0">
      <pane ySplit="7" topLeftCell="A8" activePane="bottomLeft" state="frozen"/>
      <selection pane="bottomLeft" activeCell="A12" sqref="A12"/>
    </sheetView>
  </sheetViews>
  <sheetFormatPr defaultRowHeight="12.75" customHeight="1"/>
  <cols>
    <col min="1" max="1" width="7.28515625" style="14" customWidth="1"/>
    <col min="2" max="2" width="10" style="14" customWidth="1"/>
    <col min="3" max="3" width="25.42578125" style="14" customWidth="1"/>
    <col min="4" max="4" width="14.85546875" style="14" customWidth="1"/>
    <col min="5" max="5" width="14.140625" style="14" customWidth="1"/>
    <col min="6" max="6" width="14.28515625" style="14" customWidth="1"/>
    <col min="7" max="16384" width="9.140625" style="14"/>
  </cols>
  <sheetData>
    <row r="1" spans="1:6" s="15" customFormat="1" ht="28.5" customHeight="1">
      <c r="A1" s="180" t="s">
        <v>212</v>
      </c>
      <c r="B1" s="181"/>
      <c r="C1" s="181"/>
      <c r="D1" s="181"/>
      <c r="E1" s="181"/>
      <c r="F1" s="157"/>
    </row>
    <row r="2" spans="1:6" ht="32.25" customHeight="1">
      <c r="A2" s="174" t="s">
        <v>109</v>
      </c>
      <c r="B2" s="216"/>
      <c r="C2" s="217"/>
      <c r="D2" s="177" t="s">
        <v>214</v>
      </c>
      <c r="E2" s="178"/>
      <c r="F2" s="179"/>
    </row>
    <row r="3" spans="1:6" ht="27" customHeight="1">
      <c r="A3" s="187" t="s">
        <v>92</v>
      </c>
      <c r="B3" s="188"/>
      <c r="C3" s="188"/>
      <c r="D3" s="218" t="s">
        <v>93</v>
      </c>
      <c r="E3" s="219"/>
      <c r="F3" s="220"/>
    </row>
    <row r="4" spans="1:6" ht="17.25" customHeight="1">
      <c r="A4" s="189" t="s">
        <v>130</v>
      </c>
      <c r="B4" s="190"/>
      <c r="C4" s="190"/>
      <c r="D4" s="186" t="s">
        <v>215</v>
      </c>
      <c r="E4" s="186"/>
      <c r="F4" s="186"/>
    </row>
    <row r="5" spans="1:6" ht="7.5" customHeight="1">
      <c r="A5" s="65"/>
      <c r="B5" s="66"/>
      <c r="C5" s="66"/>
      <c r="D5" s="67"/>
      <c r="E5" s="68"/>
      <c r="F5" s="69"/>
    </row>
    <row r="6" spans="1:6" s="16" customFormat="1" ht="25.5" customHeight="1" thickBot="1">
      <c r="A6" s="182" t="s">
        <v>51</v>
      </c>
      <c r="B6" s="191" t="s">
        <v>7</v>
      </c>
      <c r="C6" s="193" t="s">
        <v>23</v>
      </c>
      <c r="D6" s="184" t="s">
        <v>24</v>
      </c>
      <c r="E6" s="185"/>
      <c r="F6" s="193" t="s">
        <v>25</v>
      </c>
    </row>
    <row r="7" spans="1:6" s="16" customFormat="1" ht="42" customHeight="1" thickTop="1" thickBot="1">
      <c r="A7" s="183"/>
      <c r="B7" s="192"/>
      <c r="C7" s="215"/>
      <c r="D7" s="43" t="s">
        <v>26</v>
      </c>
      <c r="E7" s="17" t="s">
        <v>27</v>
      </c>
      <c r="F7" s="193"/>
    </row>
    <row r="8" spans="1:6" ht="15" customHeight="1" thickTop="1">
      <c r="A8" s="39" t="s">
        <v>52</v>
      </c>
      <c r="B8" s="40" t="str">
        <f>MM!B3</f>
        <v>12/19</v>
      </c>
      <c r="C8" s="49" t="str">
        <f>MM!C3</f>
        <v>Pudar Vladana</v>
      </c>
      <c r="D8" s="35">
        <f>IF(AND(MMOsvojeni!O8="",MMOsvojeni!C8=""),"",SUM(MMOsvojeni!O8,MMOsvojeni!C8))</f>
        <v>4</v>
      </c>
      <c r="E8" s="71">
        <f>IF(AND(MMOsvojeni!R8="",MMOsvojeni!S8=""),"",IF(MMOsvojeni!S8="",MMOsvojeni!R8,MMOsvojeni!S8))</f>
        <v>0</v>
      </c>
      <c r="F8" s="36" t="str">
        <f>IF(MMOsvojeni!U8="","",MMOsvojeni!U8)</f>
        <v>F</v>
      </c>
    </row>
    <row r="9" spans="1:6" ht="12.75" customHeight="1">
      <c r="A9" s="39" t="s">
        <v>53</v>
      </c>
      <c r="B9" s="40" t="str">
        <f>MM!B4</f>
        <v>21/19</v>
      </c>
      <c r="C9" s="49" t="str">
        <f>MM!C4</f>
        <v>Bulajić Miloš</v>
      </c>
      <c r="D9" s="35">
        <f>IF(AND(MMOsvojeni!O9="",MMOsvojeni!C9=""),"",SUM(MMOsvojeni!O9,MMOsvojeni!C9))</f>
        <v>18.5</v>
      </c>
      <c r="E9" s="71">
        <f>IF(AND(MMOsvojeni!R9="",MMOsvojeni!S9=""),"",IF(MMOsvojeni!S9="",MMOsvojeni!R9,MMOsvojeni!S9))</f>
        <v>41.5</v>
      </c>
      <c r="F9" s="36" t="str">
        <f>IF(MMOsvojeni!U9="","",MMOsvojeni!U9)</f>
        <v>D</v>
      </c>
    </row>
    <row r="10" spans="1:6" ht="12.75" customHeight="1">
      <c r="A10" s="114"/>
      <c r="B10" s="115"/>
      <c r="C10" s="116"/>
      <c r="D10" s="117"/>
      <c r="E10" s="118"/>
      <c r="F10" s="119"/>
    </row>
    <row r="11" spans="1:6" ht="12.75" customHeight="1">
      <c r="A11" s="122"/>
      <c r="B11" s="123"/>
      <c r="C11" s="124"/>
      <c r="D11" s="125"/>
      <c r="E11" s="126"/>
      <c r="F11" s="127"/>
    </row>
    <row r="12" spans="1:6" ht="12.75" customHeight="1">
      <c r="A12" s="122"/>
      <c r="B12" s="123"/>
      <c r="C12" s="124"/>
      <c r="D12" s="125"/>
      <c r="E12" s="126"/>
      <c r="F12" s="127"/>
    </row>
    <row r="13" spans="1:6" ht="12.75" customHeight="1">
      <c r="A13" s="122"/>
      <c r="B13" s="123"/>
      <c r="C13" s="124"/>
      <c r="D13" s="125"/>
      <c r="E13" s="126"/>
      <c r="F13" s="127"/>
    </row>
    <row r="14" spans="1:6" ht="12.75" customHeight="1">
      <c r="A14" s="122"/>
      <c r="B14" s="123"/>
      <c r="C14" s="124"/>
      <c r="D14" s="125"/>
      <c r="E14" s="126"/>
      <c r="F14" s="127"/>
    </row>
    <row r="15" spans="1:6" ht="12.75" customHeight="1">
      <c r="A15" s="122"/>
      <c r="B15" s="123"/>
      <c r="C15" s="124"/>
      <c r="D15" s="125"/>
      <c r="E15" s="126"/>
      <c r="F15" s="127"/>
    </row>
    <row r="16" spans="1:6" ht="12.75" customHeight="1">
      <c r="A16" s="122"/>
      <c r="B16" s="123"/>
      <c r="C16" s="124"/>
      <c r="D16" s="125"/>
      <c r="E16" s="126"/>
      <c r="F16" s="127"/>
    </row>
    <row r="17" spans="1:6" ht="12.75" customHeight="1">
      <c r="A17" s="122"/>
      <c r="B17" s="123"/>
      <c r="C17" s="124"/>
      <c r="D17" s="125"/>
      <c r="E17" s="126"/>
      <c r="F17" s="127"/>
    </row>
    <row r="18" spans="1:6" ht="12.75" customHeight="1">
      <c r="A18" s="122"/>
      <c r="B18" s="123"/>
      <c r="C18" s="124"/>
      <c r="D18" s="125"/>
      <c r="E18" s="126"/>
      <c r="F18" s="127"/>
    </row>
    <row r="19" spans="1:6" ht="12.75" customHeight="1">
      <c r="A19" s="122"/>
      <c r="B19" s="123"/>
      <c r="C19" s="124"/>
      <c r="D19" s="125"/>
      <c r="E19" s="126"/>
      <c r="F19" s="127"/>
    </row>
    <row r="20" spans="1:6" ht="12.75" customHeight="1">
      <c r="A20" s="122"/>
      <c r="B20" s="123"/>
      <c r="C20" s="124"/>
      <c r="D20" s="125"/>
      <c r="E20" s="126"/>
      <c r="F20" s="127"/>
    </row>
    <row r="21" spans="1:6" ht="12.75" customHeight="1">
      <c r="A21" s="122"/>
      <c r="B21" s="123"/>
      <c r="C21" s="124"/>
      <c r="D21" s="125" t="str">
        <f>IF(AND(MMOsvojeni!O22="",MMOsvojeni!C22=""),"",SUM(MMOsvojeni!O22,MMOsvojeni!C22))</f>
        <v/>
      </c>
      <c r="E21" s="126" t="str">
        <f>IF(AND(MMOsvojeni!R22="",MMOsvojeni!S22=""),"",IF(MMOsvojeni!S22="",MMOsvojeni!R22,MMOsvojeni!S22))</f>
        <v/>
      </c>
      <c r="F21" s="127" t="str">
        <f>IF(MMOsvojeni!U22="","",MMOsvojeni!U22)</f>
        <v/>
      </c>
    </row>
    <row r="22" spans="1:6" ht="12.75" customHeight="1">
      <c r="A22" s="122"/>
      <c r="B22" s="123"/>
      <c r="C22" s="124"/>
      <c r="D22" s="125" t="str">
        <f>IF(AND(MMOsvojeni!O23="",MMOsvojeni!C23=""),"",SUM(MMOsvojeni!O23,MMOsvojeni!C23))</f>
        <v/>
      </c>
      <c r="E22" s="126" t="str">
        <f>IF(AND(MMOsvojeni!R23="",MMOsvojeni!S23=""),"",IF(MMOsvojeni!S23="",MMOsvojeni!R23,MMOsvojeni!S23))</f>
        <v/>
      </c>
      <c r="F22" s="127" t="str">
        <f>IF(MMOsvojeni!U23="","",MMOsvojeni!U23)</f>
        <v/>
      </c>
    </row>
    <row r="23" spans="1:6" ht="12.75" customHeight="1">
      <c r="A23" s="122"/>
      <c r="B23" s="123"/>
      <c r="C23" s="124"/>
      <c r="D23" s="125" t="str">
        <f>IF(AND(MMOsvojeni!O24="",MMOsvojeni!C24=""),"",SUM(MMOsvojeni!O24,MMOsvojeni!C24))</f>
        <v/>
      </c>
      <c r="E23" s="126" t="str">
        <f>IF(AND(MMOsvojeni!R24="",MMOsvojeni!S24=""),"",IF(MMOsvojeni!S24="",MMOsvojeni!R24,MMOsvojeni!S24))</f>
        <v/>
      </c>
      <c r="F23" s="127" t="str">
        <f>IF(MMOsvojeni!U24="","",MMOsvojeni!U24)</f>
        <v/>
      </c>
    </row>
    <row r="24" spans="1:6" ht="12.75" customHeight="1">
      <c r="A24" s="122"/>
      <c r="B24" s="123"/>
      <c r="C24" s="124"/>
      <c r="D24" s="125" t="str">
        <f>IF(AND(MMOsvojeni!O25="",MMOsvojeni!C25=""),"",SUM(MMOsvojeni!O25,MMOsvojeni!C25))</f>
        <v/>
      </c>
      <c r="E24" s="126" t="str">
        <f>IF(AND(MMOsvojeni!R25="",MMOsvojeni!S25=""),"",IF(MMOsvojeni!S25="",MMOsvojeni!R25,MMOsvojeni!S25))</f>
        <v/>
      </c>
      <c r="F24" s="127" t="str">
        <f>IF(MMOsvojeni!U25="","",MMOsvojeni!U25)</f>
        <v/>
      </c>
    </row>
    <row r="25" spans="1:6" ht="12.75" customHeight="1">
      <c r="B25" s="120"/>
      <c r="C25" s="121"/>
      <c r="D25" s="35" t="str">
        <f>IF(AND(MMOsvojeni!O26="",MMOsvojeni!C26=""),"",SUM(MMOsvojeni!O26,MMOsvojeni!C26))</f>
        <v/>
      </c>
      <c r="E25" s="71" t="str">
        <f>IF(AND(MMOsvojeni!R26="",MMOsvojeni!S26=""),"",IF(MMOsvojeni!S26="",MMOsvojeni!R26,MMOsvojeni!S26))</f>
        <v/>
      </c>
      <c r="F25" s="36" t="str">
        <f>IF(MMOsvojeni!U26="","",MMOsvojeni!U26)</f>
        <v/>
      </c>
    </row>
    <row r="26" spans="1:6" ht="12.75" customHeight="1">
      <c r="B26" s="40"/>
      <c r="C26" s="49"/>
      <c r="D26" s="35" t="str">
        <f>IF(AND(MMOsvojeni!O27="",MMOsvojeni!C27=""),"",SUM(MMOsvojeni!O27,MMOsvojeni!C27))</f>
        <v/>
      </c>
      <c r="E26" s="71" t="str">
        <f>IF(AND(MMOsvojeni!R27="",MMOsvojeni!S27=""),"",IF(MMOsvojeni!S27="",MMOsvojeni!R27,MMOsvojeni!S27))</f>
        <v/>
      </c>
      <c r="F26" s="36" t="str">
        <f>IF(MMOsvojeni!U27="","",MMOsvojeni!U27)</f>
        <v/>
      </c>
    </row>
    <row r="27" spans="1:6" ht="12.75" customHeight="1">
      <c r="B27" s="40"/>
      <c r="C27" s="49"/>
      <c r="D27" s="35" t="str">
        <f>IF(AND(MMOsvojeni!O28="",MMOsvojeni!C28=""),"",SUM(MMOsvojeni!O28,MMOsvojeni!C28))</f>
        <v/>
      </c>
      <c r="E27" s="71" t="str">
        <f>IF(AND(MMOsvojeni!R28="",MMOsvojeni!S28=""),"",IF(MMOsvojeni!S28="",MMOsvojeni!R28,MMOsvojeni!S28))</f>
        <v/>
      </c>
      <c r="F27" s="36" t="str">
        <f>IF(MMOsvojeni!U28="","",MMOsvojeni!U28)</f>
        <v/>
      </c>
    </row>
    <row r="28" spans="1:6" ht="12.75" customHeight="1">
      <c r="B28" s="40"/>
      <c r="C28" s="49"/>
      <c r="D28" s="35" t="str">
        <f>IF(AND(MMOsvojeni!O29="",MMOsvojeni!C29=""),"",SUM(MMOsvojeni!O29,MMOsvojeni!C29))</f>
        <v/>
      </c>
      <c r="E28" s="71" t="str">
        <f>IF(AND(MMOsvojeni!R29="",MMOsvojeni!S29=""),"",IF(MMOsvojeni!S29="",MMOsvojeni!R29,MMOsvojeni!S29))</f>
        <v/>
      </c>
      <c r="F28" s="36" t="str">
        <f>IF(MMOsvojeni!U29="","",MMOsvojeni!U29)</f>
        <v/>
      </c>
    </row>
    <row r="29" spans="1:6" ht="12.75" customHeight="1">
      <c r="B29" s="40"/>
      <c r="C29" s="49"/>
      <c r="D29" s="35" t="str">
        <f>IF(AND(MMOsvojeni!O30="",MMOsvojeni!C30=""),"",SUM(MMOsvojeni!O30,MMOsvojeni!C30))</f>
        <v/>
      </c>
      <c r="E29" s="71" t="str">
        <f>IF(AND(MMOsvojeni!R30="",MMOsvojeni!S30=""),"",IF(MMOsvojeni!S30="",MMOsvojeni!R30,MMOsvojeni!S30))</f>
        <v/>
      </c>
      <c r="F29" s="36" t="str">
        <f>IF(MMOsvojeni!U30="","",MMOsvojeni!U30)</f>
        <v/>
      </c>
    </row>
    <row r="30" spans="1:6" ht="12.75" customHeight="1">
      <c r="B30" s="40"/>
      <c r="C30" s="49"/>
      <c r="D30" s="35" t="str">
        <f>IF(AND(MMOsvojeni!O31="",MMOsvojeni!C31=""),"",SUM(MMOsvojeni!O31,MMOsvojeni!C31))</f>
        <v/>
      </c>
      <c r="E30" s="71" t="str">
        <f>IF(AND(MMOsvojeni!R31="",MMOsvojeni!S31=""),"",IF(MMOsvojeni!S31="",MMOsvojeni!R31,MMOsvojeni!S31))</f>
        <v/>
      </c>
      <c r="F30" s="36" t="str">
        <f>IF(MMOsvojeni!U31="","",MMOsvojeni!U31)</f>
        <v/>
      </c>
    </row>
    <row r="31" spans="1:6" ht="12.75" customHeight="1">
      <c r="B31" s="40"/>
      <c r="C31" s="49"/>
      <c r="D31" s="35" t="str">
        <f>IF(AND(MMOsvojeni!O32="",MMOsvojeni!C32=""),"",SUM(MMOsvojeni!O32,MMOsvojeni!C32))</f>
        <v/>
      </c>
      <c r="E31" s="71" t="str">
        <f>IF(AND(MMOsvojeni!R32="",MMOsvojeni!S32=""),"",IF(MMOsvojeni!S32="",MMOsvojeni!R32,MMOsvojeni!S32))</f>
        <v/>
      </c>
      <c r="F31" s="36" t="str">
        <f>IF(MMOsvojeni!U32="","",MMOsvojeni!U32)</f>
        <v/>
      </c>
    </row>
    <row r="32" spans="1:6" ht="12.75" customHeight="1">
      <c r="B32" s="40"/>
      <c r="C32" s="49"/>
      <c r="D32" s="35" t="str">
        <f>IF(AND(MMOsvojeni!O33="",MMOsvojeni!C33=""),"",SUM(MMOsvojeni!O33,MMOsvojeni!C33))</f>
        <v/>
      </c>
      <c r="E32" s="71" t="str">
        <f>IF(AND(MMOsvojeni!R33="",MMOsvojeni!S33=""),"",IF(MMOsvojeni!S33="",MMOsvojeni!R33,MMOsvojeni!S33))</f>
        <v/>
      </c>
      <c r="F32" s="36" t="str">
        <f>IF(MMOsvojeni!U33="","",MMOsvojeni!U33)</f>
        <v/>
      </c>
    </row>
    <row r="33" spans="3:6" ht="12.75" customHeight="1">
      <c r="C33" s="49"/>
      <c r="D33" s="35" t="str">
        <f>IF(AND(MMOsvojeni!O34="",MMOsvojeni!C34=""),"",SUM(MMOsvojeni!O34,MMOsvojeni!C34))</f>
        <v/>
      </c>
      <c r="E33" s="71" t="str">
        <f>IF(AND(MMOsvojeni!R34="",MMOsvojeni!S34=""),"",IF(MMOsvojeni!S34="",MMOsvojeni!R34,MMOsvojeni!S34))</f>
        <v/>
      </c>
      <c r="F33" s="36" t="str">
        <f>IF(MMOsvojeni!U34="","",MMOsvojeni!U34)</f>
        <v/>
      </c>
    </row>
    <row r="34" spans="3:6" ht="12.75" customHeight="1">
      <c r="C34" s="49"/>
      <c r="D34" s="35" t="str">
        <f>IF(AND(MMOsvojeni!O35="",MMOsvojeni!C35=""),"",SUM(MMOsvojeni!O35,MMOsvojeni!C35))</f>
        <v/>
      </c>
      <c r="E34" s="71" t="str">
        <f>IF(AND(MMOsvojeni!R35="",MMOsvojeni!S35=""),"",IF(MMOsvojeni!S35="",MMOsvojeni!R35,MMOsvojeni!S35))</f>
        <v/>
      </c>
      <c r="F34" s="36" t="str">
        <f>IF(MMOsvojeni!U35="","",MMOsvojeni!U35)</f>
        <v/>
      </c>
    </row>
    <row r="35" spans="3:6" ht="12.75" customHeight="1">
      <c r="C35" s="49"/>
      <c r="D35" s="35" t="str">
        <f>IF(AND(MMOsvojeni!O36="",MMOsvojeni!C36=""),"",SUM(MMOsvojeni!O36,MMOsvojeni!C36))</f>
        <v/>
      </c>
    </row>
    <row r="36" spans="3:6" ht="12.75" customHeight="1">
      <c r="C36" s="49"/>
      <c r="D36" s="35" t="str">
        <f>IF(AND(MMOsvojeni!O37="",MMOsvojeni!C37=""),"",SUM(MMOsvojeni!O37,MMOsvojeni!C37))</f>
        <v/>
      </c>
    </row>
    <row r="37" spans="3:6" ht="12.75" customHeight="1">
      <c r="C37" s="49"/>
      <c r="D37" s="35" t="str">
        <f>IF(AND(MMOsvojeni!O38="",MMOsvojeni!C38=""),"",SUM(MMOsvojeni!O38,MMOsvojeni!C38))</f>
        <v/>
      </c>
    </row>
    <row r="38" spans="3:6" ht="12.75" customHeight="1">
      <c r="C38" s="49"/>
      <c r="D38" s="35" t="str">
        <f>IF(AND(MMOsvojeni!O39="",MMOsvojeni!C39=""),"",SUM(MMOsvojeni!O39,MMOsvojeni!C39))</f>
        <v/>
      </c>
    </row>
    <row r="39" spans="3:6" ht="12.75" customHeight="1">
      <c r="C39" s="49"/>
    </row>
    <row r="40" spans="3:6" ht="12.75" customHeight="1">
      <c r="C40" s="49"/>
    </row>
    <row r="41" spans="3:6" ht="12.75" customHeight="1">
      <c r="C41" s="49"/>
    </row>
    <row r="42" spans="3:6" ht="12.75" customHeight="1">
      <c r="C42" s="49"/>
    </row>
    <row r="43" spans="3:6" ht="12.75" customHeight="1">
      <c r="C43" s="49"/>
    </row>
    <row r="44" spans="3:6" ht="12.75" customHeight="1">
      <c r="C44" s="49"/>
    </row>
    <row r="45" spans="3:6" ht="12.75" customHeight="1">
      <c r="C45" s="49"/>
    </row>
    <row r="46" spans="3:6" ht="12.75" customHeight="1">
      <c r="C46" s="49"/>
    </row>
    <row r="47" spans="3:6" ht="12.75" customHeight="1">
      <c r="C47" s="49"/>
    </row>
    <row r="48" spans="3:6" ht="12.75" customHeight="1">
      <c r="C48" s="49"/>
    </row>
    <row r="49" spans="3:3" ht="12.75" customHeight="1">
      <c r="C49" s="49"/>
    </row>
    <row r="50" spans="3:3" ht="12.75" customHeight="1">
      <c r="C50" s="49"/>
    </row>
    <row r="51" spans="3:3" ht="12.75" customHeight="1">
      <c r="C51" s="49"/>
    </row>
    <row r="52" spans="3:3" ht="12.75" customHeight="1">
      <c r="C52" s="49"/>
    </row>
    <row r="53" spans="3:3" ht="12.75" customHeight="1">
      <c r="C53" s="49"/>
    </row>
    <row r="54" spans="3:3" ht="12.75" customHeight="1">
      <c r="C54" s="49"/>
    </row>
    <row r="55" spans="3:3" ht="12.75" customHeight="1">
      <c r="C55" s="49"/>
    </row>
    <row r="56" spans="3:3" ht="12.75" customHeight="1">
      <c r="C56" s="49"/>
    </row>
    <row r="57" spans="3:3" ht="12.75" customHeight="1">
      <c r="C57" s="49"/>
    </row>
    <row r="58" spans="3:3" ht="12.75" customHeight="1">
      <c r="C58" s="49"/>
    </row>
    <row r="59" spans="3:3" ht="12.75" customHeight="1">
      <c r="C59" s="49"/>
    </row>
    <row r="60" spans="3:3" ht="12.75" customHeight="1">
      <c r="C60" s="49"/>
    </row>
    <row r="61" spans="3:3" ht="12.75" customHeight="1">
      <c r="C61" s="49"/>
    </row>
    <row r="62" spans="3:3" ht="12.75" customHeight="1">
      <c r="C62" s="49"/>
    </row>
    <row r="63" spans="3:3" ht="12.75" customHeight="1">
      <c r="C63" s="49"/>
    </row>
    <row r="64" spans="3:3" ht="12.75" customHeight="1">
      <c r="C64" s="49"/>
    </row>
    <row r="65" spans="3:3" ht="12.75" customHeight="1">
      <c r="C65" s="49"/>
    </row>
    <row r="66" spans="3:3" ht="12.75" customHeight="1">
      <c r="C66" s="49"/>
    </row>
    <row r="67" spans="3:3" ht="12.75" customHeight="1">
      <c r="C67" s="49"/>
    </row>
    <row r="68" spans="3:3" ht="12.75" customHeight="1">
      <c r="C68" s="49"/>
    </row>
    <row r="69" spans="3:3" ht="12.75" customHeight="1">
      <c r="C69" s="49"/>
    </row>
    <row r="70" spans="3:3" ht="12.75" customHeight="1">
      <c r="C70" s="49"/>
    </row>
    <row r="71" spans="3:3" ht="12.75" customHeight="1">
      <c r="C71" s="49"/>
    </row>
    <row r="72" spans="3:3" ht="12.75" customHeight="1">
      <c r="C72" s="49"/>
    </row>
    <row r="73" spans="3:3" ht="12.75" customHeight="1">
      <c r="C73" s="49"/>
    </row>
    <row r="74" spans="3:3" ht="12.75" customHeight="1">
      <c r="C74" s="49"/>
    </row>
    <row r="75" spans="3:3" ht="12.75" customHeight="1">
      <c r="C75" s="49"/>
    </row>
    <row r="76" spans="3:3" ht="12.75" customHeight="1">
      <c r="C76" s="49"/>
    </row>
    <row r="77" spans="3:3" ht="12.75" customHeight="1">
      <c r="C77" s="49"/>
    </row>
    <row r="78" spans="3:3" ht="12.75" customHeight="1">
      <c r="C78" s="49"/>
    </row>
    <row r="79" spans="3:3" ht="12.75" customHeight="1">
      <c r="C79" s="49"/>
    </row>
    <row r="80" spans="3:3" ht="12.75" customHeight="1">
      <c r="C80" s="49"/>
    </row>
    <row r="81" spans="3:3" ht="12.75" customHeight="1">
      <c r="C81" s="49"/>
    </row>
    <row r="82" spans="3:3" ht="12.75" customHeight="1">
      <c r="C82" s="49"/>
    </row>
    <row r="83" spans="3:3" ht="12.75" customHeight="1">
      <c r="C83" s="49"/>
    </row>
    <row r="84" spans="3:3" ht="12.75" customHeight="1">
      <c r="C84" s="49"/>
    </row>
    <row r="85" spans="3:3" ht="12.75" customHeight="1">
      <c r="C85" s="49"/>
    </row>
    <row r="86" spans="3:3" ht="12.75" customHeight="1">
      <c r="C86" s="49"/>
    </row>
    <row r="87" spans="3:3" ht="12.75" customHeight="1">
      <c r="C87" s="49"/>
    </row>
    <row r="88" spans="3:3" ht="12.75" customHeight="1">
      <c r="C88" s="49"/>
    </row>
    <row r="89" spans="3:3" ht="12.75" customHeight="1">
      <c r="C89" s="49"/>
    </row>
    <row r="90" spans="3:3" ht="12.75" customHeight="1">
      <c r="C90" s="49"/>
    </row>
    <row r="91" spans="3:3" ht="12.75" customHeight="1">
      <c r="C91" s="49"/>
    </row>
    <row r="92" spans="3:3" ht="12.75" customHeight="1">
      <c r="C92" s="49"/>
    </row>
    <row r="93" spans="3:3" ht="12.75" customHeight="1">
      <c r="C93" s="49"/>
    </row>
    <row r="94" spans="3:3" ht="12.75" customHeight="1">
      <c r="C94" s="49"/>
    </row>
    <row r="95" spans="3:3" ht="12.75" customHeight="1">
      <c r="C95" s="49"/>
    </row>
    <row r="96" spans="3:3" ht="12.75" customHeight="1">
      <c r="C96" s="49"/>
    </row>
    <row r="97" spans="3:3" ht="12.75" customHeight="1">
      <c r="C97" s="49"/>
    </row>
    <row r="98" spans="3:3" ht="12.75" customHeight="1">
      <c r="C98" s="49"/>
    </row>
    <row r="99" spans="3:3" ht="12.75" customHeight="1">
      <c r="C99" s="49"/>
    </row>
    <row r="100" spans="3:3" ht="12.75" customHeight="1">
      <c r="C100" s="49"/>
    </row>
    <row r="101" spans="3:3" ht="12.75" customHeight="1">
      <c r="C101" s="49"/>
    </row>
    <row r="102" spans="3:3" ht="12.75" customHeight="1">
      <c r="C102" s="49"/>
    </row>
    <row r="103" spans="3:3" ht="12.75" customHeight="1">
      <c r="C103" s="49"/>
    </row>
    <row r="104" spans="3:3" ht="12.75" customHeight="1">
      <c r="C104" s="49"/>
    </row>
    <row r="105" spans="3:3" ht="12.75" customHeight="1">
      <c r="C105" s="49"/>
    </row>
    <row r="106" spans="3:3" ht="12.75" customHeight="1">
      <c r="C106" s="49"/>
    </row>
    <row r="107" spans="3:3" ht="12.75" customHeight="1">
      <c r="C107" s="49"/>
    </row>
  </sheetData>
  <sheetProtection selectLockedCells="1" selectUnlockedCells="1"/>
  <mergeCells count="12">
    <mergeCell ref="A4:C4"/>
    <mergeCell ref="D4:F4"/>
    <mergeCell ref="A1:F1"/>
    <mergeCell ref="A2:C2"/>
    <mergeCell ref="D2:F2"/>
    <mergeCell ref="A3:C3"/>
    <mergeCell ref="D3:F3"/>
    <mergeCell ref="A6:A7"/>
    <mergeCell ref="B6:B7"/>
    <mergeCell ref="C6:C7"/>
    <mergeCell ref="D6:E6"/>
    <mergeCell ref="F6:F7"/>
  </mergeCells>
  <pageMargins left="0.55118110236220474" right="0.55118110236220474" top="0.98425196850393704" bottom="1.1811023622047245" header="0.51181102362204722" footer="0.51181102362204722"/>
  <pageSetup paperSize="9" firstPageNumber="0" orientation="portrait" horizontalDpi="300" verticalDpi="300" r:id="rId1"/>
  <headerFooter alignWithMargins="0">
    <oddFooter>&amp;LDATUM:___________________&amp;C&amp;RPREDMETNI NASTAVNIK_______________________PRODEKAN ZA NASTAVU________________________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S27"/>
  <sheetViews>
    <sheetView topLeftCell="A5" zoomScaleNormal="165" workbookViewId="0">
      <selection activeCell="E18" sqref="E18"/>
    </sheetView>
  </sheetViews>
  <sheetFormatPr defaultRowHeight="12.75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</cols>
  <sheetData>
    <row r="2" spans="1:19" ht="24.75" customHeight="1">
      <c r="A2" s="197" t="s">
        <v>28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</row>
    <row r="3" spans="1:19" ht="22.5" customHeight="1">
      <c r="A3" s="197" t="s">
        <v>87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</row>
    <row r="4" spans="1:19" ht="22.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16.5" customHeight="1">
      <c r="A6" s="198" t="s">
        <v>88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</row>
    <row r="7" spans="1:19" ht="18.75" customHeight="1">
      <c r="A7" s="198" t="s">
        <v>89</v>
      </c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198"/>
      <c r="Q7" s="198"/>
      <c r="R7" s="198"/>
      <c r="S7" s="198"/>
    </row>
    <row r="8" spans="1:19" ht="18.7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10" spans="1:19" ht="24" customHeight="1">
      <c r="A10" s="195" t="s">
        <v>29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</row>
    <row r="11" spans="1:19" ht="15">
      <c r="A11" s="196" t="s">
        <v>30</v>
      </c>
      <c r="B11" s="196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</row>
    <row r="12" spans="1:19" ht="15">
      <c r="A12" s="196" t="s">
        <v>86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</row>
    <row r="15" spans="1:19" ht="24.75" customHeight="1">
      <c r="A15" s="199" t="s">
        <v>31</v>
      </c>
      <c r="B15" s="202" t="s">
        <v>32</v>
      </c>
      <c r="C15" s="203" t="s">
        <v>33</v>
      </c>
      <c r="D15" s="203" t="s">
        <v>34</v>
      </c>
      <c r="E15" s="203"/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4" t="s">
        <v>5</v>
      </c>
      <c r="Q15" s="204"/>
      <c r="R15" s="204"/>
      <c r="S15" s="204"/>
    </row>
    <row r="16" spans="1:19" ht="15.75" customHeight="1">
      <c r="A16" s="199"/>
      <c r="B16" s="202"/>
      <c r="C16" s="203"/>
      <c r="D16" s="204" t="s">
        <v>35</v>
      </c>
      <c r="E16" s="204"/>
      <c r="F16" s="199" t="s">
        <v>36</v>
      </c>
      <c r="G16" s="199"/>
      <c r="H16" s="199" t="s">
        <v>37</v>
      </c>
      <c r="I16" s="199"/>
      <c r="J16" s="199" t="s">
        <v>38</v>
      </c>
      <c r="K16" s="199"/>
      <c r="L16" s="199" t="s">
        <v>39</v>
      </c>
      <c r="M16" s="199"/>
      <c r="N16" s="208" t="s">
        <v>40</v>
      </c>
      <c r="O16" s="208"/>
      <c r="P16" s="206" t="s">
        <v>41</v>
      </c>
      <c r="Q16" s="206"/>
      <c r="R16" s="207" t="s">
        <v>42</v>
      </c>
      <c r="S16" s="207"/>
    </row>
    <row r="17" spans="1:19" ht="23.25" customHeight="1">
      <c r="A17" s="199"/>
      <c r="B17" s="202"/>
      <c r="C17" s="203"/>
      <c r="D17" s="21" t="s">
        <v>31</v>
      </c>
      <c r="E17" s="21" t="s">
        <v>43</v>
      </c>
      <c r="F17" s="21" t="s">
        <v>31</v>
      </c>
      <c r="G17" s="21" t="s">
        <v>43</v>
      </c>
      <c r="H17" s="21" t="s">
        <v>31</v>
      </c>
      <c r="I17" s="21" t="s">
        <v>43</v>
      </c>
      <c r="J17" s="21" t="s">
        <v>31</v>
      </c>
      <c r="K17" s="21" t="s">
        <v>43</v>
      </c>
      <c r="L17" s="21" t="s">
        <v>31</v>
      </c>
      <c r="M17" s="21" t="s">
        <v>43</v>
      </c>
      <c r="N17" s="21" t="s">
        <v>31</v>
      </c>
      <c r="O17" s="22" t="s">
        <v>43</v>
      </c>
      <c r="P17" s="21" t="s">
        <v>31</v>
      </c>
      <c r="Q17" s="22" t="s">
        <v>43</v>
      </c>
      <c r="R17" s="21" t="s">
        <v>31</v>
      </c>
      <c r="S17" s="21" t="s">
        <v>43</v>
      </c>
    </row>
    <row r="18" spans="1:19" ht="15.75">
      <c r="A18" s="23">
        <v>1</v>
      </c>
      <c r="B18" s="24" t="s">
        <v>90</v>
      </c>
      <c r="C18" s="22">
        <f>COUNT(HZakljucne!F8:F88)</f>
        <v>21</v>
      </c>
      <c r="D18" s="21">
        <f>COUNTIF(HEM!O3:O34,"A")</f>
        <v>0</v>
      </c>
      <c r="E18" s="21">
        <f>(D18/C18)*100</f>
        <v>0</v>
      </c>
      <c r="F18" s="21">
        <f>COUNTIF(HEM!O3:O34,"B")</f>
        <v>0</v>
      </c>
      <c r="G18" s="21">
        <f>F18*100/$C18</f>
        <v>0</v>
      </c>
      <c r="H18" s="21">
        <f>COUNTIF(HEM!O3:O34,"C")</f>
        <v>0</v>
      </c>
      <c r="I18" s="21">
        <f>H18*100/$C18</f>
        <v>0</v>
      </c>
      <c r="J18" s="21">
        <f>COUNTIF(HEM!O3:O34,"D")</f>
        <v>6</v>
      </c>
      <c r="K18" s="21">
        <f>J18*100/$C18</f>
        <v>28.571428571428573</v>
      </c>
      <c r="L18" s="21">
        <f>COUNTIF(HEM!O3:O34,"E")</f>
        <v>6</v>
      </c>
      <c r="M18" s="21">
        <f>L18*100/$C18</f>
        <v>28.571428571428573</v>
      </c>
      <c r="N18" s="21">
        <f>C18-SUM(D18,F18,H18,J18,L18)</f>
        <v>9</v>
      </c>
      <c r="O18" s="21">
        <f>N18*100/$C18</f>
        <v>42.857142857142854</v>
      </c>
      <c r="P18" s="21">
        <f>D18+F18+H18+J18+L18</f>
        <v>12</v>
      </c>
      <c r="Q18" s="21">
        <f>P18*100/($P18+$R18)</f>
        <v>57.142857142857146</v>
      </c>
      <c r="R18" s="21">
        <f>C18-P18</f>
        <v>9</v>
      </c>
      <c r="S18" s="21">
        <f>R18*100/($P18+$R18)</f>
        <v>42.857142857142854</v>
      </c>
    </row>
    <row r="19" spans="1:19" ht="15.75">
      <c r="A19" s="23"/>
      <c r="B19" s="24"/>
      <c r="C19" s="22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2"/>
      <c r="P19" s="21"/>
      <c r="Q19" s="22"/>
      <c r="R19" s="21"/>
      <c r="S19" s="21"/>
    </row>
    <row r="20" spans="1:19" ht="15.75">
      <c r="A20" s="23"/>
      <c r="B20" s="24"/>
      <c r="C20" s="22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2"/>
      <c r="P20" s="21"/>
      <c r="Q20" s="22"/>
      <c r="R20" s="21"/>
      <c r="S20" s="21"/>
    </row>
    <row r="21" spans="1:19" ht="15.75">
      <c r="A21" s="23"/>
      <c r="B21" s="24"/>
      <c r="C21" s="22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2"/>
      <c r="P21" s="21"/>
      <c r="Q21" s="22"/>
      <c r="R21" s="21"/>
      <c r="S21" s="21"/>
    </row>
    <row r="22" spans="1:19" ht="15.75">
      <c r="A22" s="23"/>
      <c r="B22" s="24"/>
      <c r="C22" s="22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2"/>
      <c r="P22" s="21"/>
      <c r="Q22" s="22"/>
      <c r="R22" s="21"/>
      <c r="S22" s="21"/>
    </row>
    <row r="23" spans="1:19" ht="15.75">
      <c r="A23" s="25"/>
      <c r="B23" s="26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5" spans="1:19">
      <c r="A25" s="201" t="s">
        <v>91</v>
      </c>
      <c r="B25" s="200"/>
      <c r="D25" s="200" t="s">
        <v>44</v>
      </c>
      <c r="E25" s="200"/>
      <c r="F25" s="200"/>
      <c r="G25" s="200"/>
      <c r="H25" s="200"/>
      <c r="I25" s="200"/>
      <c r="N25" s="200" t="s">
        <v>45</v>
      </c>
      <c r="O25" s="200"/>
      <c r="P25" s="200"/>
      <c r="Q25" s="200"/>
    </row>
    <row r="27" spans="1:19" ht="15">
      <c r="D27" s="205"/>
      <c r="E27" s="205"/>
      <c r="F27" s="205"/>
      <c r="G27" s="205"/>
      <c r="H27" s="205"/>
      <c r="I27" s="205"/>
      <c r="L27" s="196"/>
      <c r="M27" s="196"/>
      <c r="N27" s="196"/>
      <c r="O27" s="196"/>
      <c r="P27" s="196"/>
      <c r="Q27" s="196"/>
    </row>
  </sheetData>
  <sheetProtection selectLockedCells="1" selectUnlockedCells="1"/>
  <mergeCells count="25">
    <mergeCell ref="A11:S11"/>
    <mergeCell ref="A2:S2"/>
    <mergeCell ref="A3:S3"/>
    <mergeCell ref="A6:S6"/>
    <mergeCell ref="A7:S7"/>
    <mergeCell ref="A10:S10"/>
    <mergeCell ref="R16:S16"/>
    <mergeCell ref="A25:B25"/>
    <mergeCell ref="D25:I25"/>
    <mergeCell ref="N25:Q25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D27:I27"/>
    <mergeCell ref="L27:Q27"/>
    <mergeCell ref="L16:M16"/>
    <mergeCell ref="N16:O16"/>
    <mergeCell ref="P16:Q16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6"/>
  <sheetViews>
    <sheetView zoomScale="110" zoomScaleNormal="110" workbookViewId="0">
      <pane ySplit="2" topLeftCell="A3" activePane="bottomLeft" state="frozen"/>
      <selection pane="bottomLeft" activeCell="R4" sqref="R4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5.140625" customWidth="1"/>
    <col min="9" max="9" width="4.85546875" customWidth="1"/>
    <col min="10" max="10" width="4.5703125" customWidth="1"/>
    <col min="11" max="13" width="5.28515625" customWidth="1"/>
  </cols>
  <sheetData>
    <row r="1" spans="1:1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2.75" customHeight="1">
      <c r="A2" s="3" t="s">
        <v>0</v>
      </c>
      <c r="B2" s="4" t="s">
        <v>1</v>
      </c>
      <c r="C2" s="37" t="s">
        <v>2</v>
      </c>
      <c r="D2" s="28" t="s">
        <v>77</v>
      </c>
      <c r="E2" s="28" t="s">
        <v>78</v>
      </c>
      <c r="F2" s="28" t="s">
        <v>79</v>
      </c>
      <c r="G2" s="27" t="s">
        <v>46</v>
      </c>
      <c r="H2" s="28" t="s">
        <v>47</v>
      </c>
      <c r="I2" s="28" t="s">
        <v>3</v>
      </c>
      <c r="J2" s="28" t="s">
        <v>48</v>
      </c>
      <c r="K2" s="28" t="s">
        <v>49</v>
      </c>
      <c r="L2" s="28" t="s">
        <v>4</v>
      </c>
      <c r="M2" s="28" t="s">
        <v>50</v>
      </c>
      <c r="N2" s="5" t="s">
        <v>5</v>
      </c>
      <c r="O2" s="5" t="s">
        <v>6</v>
      </c>
      <c r="Q2" s="5" t="s">
        <v>225</v>
      </c>
      <c r="R2" s="5" t="s">
        <v>223</v>
      </c>
    </row>
    <row r="3" spans="1:18" ht="15.75">
      <c r="A3" s="32" t="s">
        <v>52</v>
      </c>
      <c r="B3" s="131" t="s">
        <v>216</v>
      </c>
      <c r="C3" s="132" t="s">
        <v>127</v>
      </c>
      <c r="D3" s="42">
        <v>11</v>
      </c>
      <c r="E3" s="42">
        <v>20.5</v>
      </c>
      <c r="F3" s="30">
        <f>IF(AND(D3="",E3=""),"",IF(E3="",D3,E3))</f>
        <v>20.5</v>
      </c>
      <c r="G3" s="7"/>
      <c r="H3" s="52"/>
      <c r="I3" s="52" t="str">
        <f>IF(AND(G3="",H3=""),"",SUM(G3,H3))</f>
        <v/>
      </c>
      <c r="J3" s="89">
        <v>2</v>
      </c>
      <c r="K3" s="84">
        <v>5.5</v>
      </c>
      <c r="L3" s="54">
        <f>IF(AND(J3="",K3=""),"",SUM(J3,K3))</f>
        <v>7.5</v>
      </c>
      <c r="M3" s="55">
        <f>IF(AND(I3="",L3="",R3=""),"",IF(R3&lt;&gt;"",R3,IF(L3="",I3,L3)))</f>
        <v>5</v>
      </c>
      <c r="N3" s="53">
        <f>IF(AND(F3="",M3=""),"",SUM(F3,M3))</f>
        <v>25.5</v>
      </c>
      <c r="O3" s="38" t="str">
        <f>IF(AND(F3="",M3=""),"",IF(N3&gt;89,"A",IF(N3&gt;79,"B",IF(N3&gt;69,"C",IF(N3&gt;59,"D",IF(N3&gt;49,"E","F"))))))</f>
        <v>F</v>
      </c>
      <c r="R3">
        <v>5</v>
      </c>
    </row>
    <row r="4" spans="1:18" ht="15.75">
      <c r="A4" s="32" t="s">
        <v>53</v>
      </c>
      <c r="B4" s="130" t="s">
        <v>128</v>
      </c>
      <c r="C4" s="132" t="s">
        <v>129</v>
      </c>
      <c r="D4" s="42">
        <v>18.5</v>
      </c>
      <c r="E4" s="42">
        <v>21.5</v>
      </c>
      <c r="F4" s="30">
        <f>IF(AND(D4="",E4=""),"",IF(E4="",D4,E4))</f>
        <v>21.5</v>
      </c>
      <c r="G4" s="7"/>
      <c r="H4" s="52"/>
      <c r="I4" s="52" t="str">
        <f t="shared" ref="I4" si="0">IF(AND(G4="",H4=""),"",SUM(G4,H4))</f>
        <v/>
      </c>
      <c r="J4" s="89">
        <v>0</v>
      </c>
      <c r="K4" s="84">
        <v>17.5</v>
      </c>
      <c r="L4" s="54">
        <f t="shared" ref="L4" si="1">IF(AND(J4="",K4=""),"",SUM(J4,K4))</f>
        <v>17.5</v>
      </c>
      <c r="M4" s="55">
        <f>IF(AND(I4="",L4="",R4=""),"",IF(R4&lt;&gt;"",R4,IF(L4="",I4,L4)))</f>
        <v>31</v>
      </c>
      <c r="N4" s="53">
        <f t="shared" ref="N4" si="2">IF(AND(F4="",M4="",Q4),"",SUM(F4,M4,Q4))</f>
        <v>52.5</v>
      </c>
      <c r="O4" s="38" t="str">
        <f t="shared" ref="O4" si="3">IF(AND(F4="",M4=""),"",IF(N4&gt;89,"A",IF(N4&gt;79,"B",IF(N4&gt;69,"C",IF(N4&gt;59,"D",IF(N4&gt;49,"E","F"))))))</f>
        <v>E</v>
      </c>
      <c r="R4">
        <v>31</v>
      </c>
    </row>
    <row r="5" spans="1:18" ht="15.75">
      <c r="A5" s="32" t="s">
        <v>54</v>
      </c>
      <c r="B5" s="86"/>
      <c r="C5" s="88"/>
      <c r="D5" s="89"/>
      <c r="E5" s="89"/>
      <c r="F5" s="30"/>
      <c r="G5" s="90"/>
      <c r="H5" s="84"/>
      <c r="I5" s="84"/>
      <c r="J5" s="89"/>
      <c r="K5" s="84"/>
      <c r="L5" s="84"/>
      <c r="M5" s="55"/>
      <c r="N5" s="85"/>
      <c r="O5" s="38"/>
    </row>
    <row r="6" spans="1:18">
      <c r="B6" s="86"/>
      <c r="C6" s="88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</row>
    <row r="46" ht="15" customHeight="1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HEM</vt:lpstr>
      <vt:lpstr>HOsvojeni</vt:lpstr>
      <vt:lpstr>HZakljucne</vt:lpstr>
      <vt:lpstr>HStatistika</vt:lpstr>
      <vt:lpstr>MM</vt:lpstr>
      <vt:lpstr>MMOsvojeni</vt:lpstr>
      <vt:lpstr>MMZakljucne</vt:lpstr>
      <vt:lpstr>MMStatistika</vt:lpstr>
      <vt:lpstr>MG</vt:lpstr>
      <vt:lpstr>MGOsvojeni</vt:lpstr>
      <vt:lpstr>MGZakljucne</vt:lpstr>
      <vt:lpstr>MGStatistika</vt:lpstr>
      <vt:lpstr>HEM!Print_Titles</vt:lpstr>
      <vt:lpstr>HOsvojeni!Print_Titles</vt:lpstr>
      <vt:lpstr>HZakljucne!Print_Titles</vt:lpstr>
      <vt:lpstr>MGOsvojeni!Print_Titles</vt:lpstr>
      <vt:lpstr>MGZakljucne!Print_Titles</vt:lpstr>
      <vt:lpstr>MMOsvojeni!Print_Titles</vt:lpstr>
      <vt:lpstr>MMZakljucne!Print_Titles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Your User Name</cp:lastModifiedBy>
  <cp:revision>20</cp:revision>
  <cp:lastPrinted>2020-09-22T10:50:45Z</cp:lastPrinted>
  <dcterms:created xsi:type="dcterms:W3CDTF">2005-10-19T21:32:06Z</dcterms:created>
  <dcterms:modified xsi:type="dcterms:W3CDTF">2020-09-22T10:50:52Z</dcterms:modified>
</cp:coreProperties>
</file>