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Farmacija\"/>
    </mc:Choice>
  </mc:AlternateContent>
  <xr:revisionPtr revIDLastSave="0" documentId="13_ncr:1_{C0AF6CBC-1ED6-4948-A45C-8417A5FC2BB3}" xr6:coauthVersionLast="45" xr6:coauthVersionMax="45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7" state="hidden" r:id="rId4"/>
    <sheet name="Zakljucne" sheetId="145" state="hidden" r:id="rId5"/>
    <sheet name="Zavrsni statistika" sheetId="146" state="hidden" r:id="rId6"/>
  </sheets>
  <definedNames>
    <definedName name="_xlnm._FilterDatabase" localSheetId="1" hidden="1">Spisak!$A$1:$V$56</definedName>
    <definedName name="Ocjene">Parametri!$K$5:$L$10</definedName>
    <definedName name="_xlnm.Print_Area" localSheetId="3">Evidencija!$A$1:$P$61</definedName>
    <definedName name="_xlnm.Print_Area" localSheetId="4">Zakljucne!$A$1:$G$61</definedName>
    <definedName name="_xlnm.Print_Area" localSheetId="5">'Zavrsni statistika'!$A$1:$S$20</definedName>
    <definedName name="_xlnm.Print_Titles" localSheetId="3">Evidencija!$1:$7</definedName>
    <definedName name="_xlnm.Print_Titles" localSheetId="1">Spisak!$1:$2</definedName>
    <definedName name="_xlnm.Print_Titles" localSheetId="4">Zakljucne!$1:$7</definedName>
    <definedName name="Tabela" localSheetId="3">#REF!</definedName>
    <definedName name="Tabela">Spisak!$A$3:$O$56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0" i="111" l="1"/>
  <c r="U50" i="111" s="1"/>
  <c r="V50" i="111" s="1"/>
  <c r="T49" i="111"/>
  <c r="U49" i="111" s="1"/>
  <c r="V49" i="111" s="1"/>
  <c r="T42" i="111"/>
  <c r="U42" i="111" s="1"/>
  <c r="V42" i="111" s="1"/>
  <c r="T34" i="111"/>
  <c r="U34" i="111" s="1"/>
  <c r="V34" i="111" s="1"/>
  <c r="T33" i="111"/>
  <c r="U33" i="111" s="1"/>
  <c r="V33" i="111" s="1"/>
  <c r="T26" i="111"/>
  <c r="U26" i="111" s="1"/>
  <c r="V26" i="111" s="1"/>
  <c r="T25" i="111"/>
  <c r="U25" i="111" s="1"/>
  <c r="V25" i="111" s="1"/>
  <c r="T18" i="111"/>
  <c r="U18" i="111" s="1"/>
  <c r="V18" i="111" s="1"/>
  <c r="T17" i="111"/>
  <c r="U17" i="111" s="1"/>
  <c r="V17" i="111" s="1"/>
  <c r="S56" i="111"/>
  <c r="T56" i="111" s="1"/>
  <c r="U56" i="111" s="1"/>
  <c r="V56" i="111" s="1"/>
  <c r="S55" i="111"/>
  <c r="T55" i="111" s="1"/>
  <c r="U55" i="111" s="1"/>
  <c r="V55" i="111" s="1"/>
  <c r="S54" i="111"/>
  <c r="T54" i="111" s="1"/>
  <c r="U54" i="111" s="1"/>
  <c r="V54" i="111" s="1"/>
  <c r="S53" i="111"/>
  <c r="T53" i="111" s="1"/>
  <c r="U53" i="111" s="1"/>
  <c r="V53" i="111" s="1"/>
  <c r="S52" i="111"/>
  <c r="S51" i="111"/>
  <c r="T51" i="111" s="1"/>
  <c r="U51" i="111" s="1"/>
  <c r="V51" i="111" s="1"/>
  <c r="S50" i="111"/>
  <c r="S49" i="111"/>
  <c r="S48" i="111"/>
  <c r="T48" i="111" s="1"/>
  <c r="U48" i="111" s="1"/>
  <c r="V48" i="111" s="1"/>
  <c r="S47" i="111"/>
  <c r="S46" i="111"/>
  <c r="T46" i="111" s="1"/>
  <c r="U46" i="111" s="1"/>
  <c r="V46" i="111" s="1"/>
  <c r="S45" i="111"/>
  <c r="T45" i="111" s="1"/>
  <c r="U45" i="111" s="1"/>
  <c r="V45" i="111" s="1"/>
  <c r="S44" i="111"/>
  <c r="T44" i="111" s="1"/>
  <c r="U44" i="111" s="1"/>
  <c r="V44" i="111" s="1"/>
  <c r="S43" i="111"/>
  <c r="T43" i="111" s="1"/>
  <c r="U43" i="111" s="1"/>
  <c r="V43" i="111" s="1"/>
  <c r="S42" i="111"/>
  <c r="S41" i="111"/>
  <c r="S40" i="111"/>
  <c r="S39" i="111"/>
  <c r="T39" i="111" s="1"/>
  <c r="U39" i="111" s="1"/>
  <c r="V39" i="111" s="1"/>
  <c r="S38" i="111"/>
  <c r="T38" i="111" s="1"/>
  <c r="U38" i="111" s="1"/>
  <c r="V38" i="111" s="1"/>
  <c r="S37" i="111"/>
  <c r="T37" i="111" s="1"/>
  <c r="U37" i="111" s="1"/>
  <c r="V37" i="111" s="1"/>
  <c r="S36" i="111"/>
  <c r="T36" i="111" s="1"/>
  <c r="U36" i="111" s="1"/>
  <c r="V36" i="111" s="1"/>
  <c r="S35" i="111"/>
  <c r="T35" i="111" s="1"/>
  <c r="U35" i="111" s="1"/>
  <c r="V35" i="111" s="1"/>
  <c r="S34" i="111"/>
  <c r="S33" i="111"/>
  <c r="S32" i="111"/>
  <c r="S31" i="111"/>
  <c r="T31" i="111" s="1"/>
  <c r="U31" i="111" s="1"/>
  <c r="V31" i="111" s="1"/>
  <c r="S30" i="111"/>
  <c r="T30" i="111" s="1"/>
  <c r="U30" i="111" s="1"/>
  <c r="V30" i="111" s="1"/>
  <c r="S29" i="111"/>
  <c r="T29" i="111" s="1"/>
  <c r="U29" i="111" s="1"/>
  <c r="V29" i="111" s="1"/>
  <c r="S28" i="111"/>
  <c r="S27" i="111"/>
  <c r="T27" i="111" s="1"/>
  <c r="U27" i="111" s="1"/>
  <c r="V27" i="111" s="1"/>
  <c r="S26" i="111"/>
  <c r="S25" i="111"/>
  <c r="S24" i="111"/>
  <c r="T24" i="111" s="1"/>
  <c r="U24" i="111" s="1"/>
  <c r="V24" i="111" s="1"/>
  <c r="S23" i="111"/>
  <c r="T23" i="111" s="1"/>
  <c r="U23" i="111" s="1"/>
  <c r="V23" i="111" s="1"/>
  <c r="S22" i="111"/>
  <c r="S21" i="111"/>
  <c r="T21" i="111" s="1"/>
  <c r="U21" i="111" s="1"/>
  <c r="V21" i="111" s="1"/>
  <c r="S20" i="111"/>
  <c r="T20" i="111" s="1"/>
  <c r="U20" i="111" s="1"/>
  <c r="V20" i="111" s="1"/>
  <c r="S19" i="111"/>
  <c r="T19" i="111" s="1"/>
  <c r="U19" i="111" s="1"/>
  <c r="V19" i="111" s="1"/>
  <c r="S18" i="111"/>
  <c r="S17" i="111"/>
  <c r="S16" i="111"/>
  <c r="T16" i="111" s="1"/>
  <c r="U16" i="111" s="1"/>
  <c r="V16" i="111" s="1"/>
  <c r="S15" i="111"/>
  <c r="T15" i="111" s="1"/>
  <c r="U15" i="111" s="1"/>
  <c r="V15" i="111" s="1"/>
  <c r="S14" i="111"/>
  <c r="T14" i="111" s="1"/>
  <c r="U14" i="111" s="1"/>
  <c r="V14" i="111" s="1"/>
  <c r="S13" i="111"/>
  <c r="T13" i="111" s="1"/>
  <c r="U13" i="111" s="1"/>
  <c r="V13" i="111" s="1"/>
  <c r="S12" i="111"/>
  <c r="T12" i="111" s="1"/>
  <c r="U12" i="111" s="1"/>
  <c r="V12" i="111" s="1"/>
  <c r="S11" i="111"/>
  <c r="T11" i="111" s="1"/>
  <c r="U11" i="111" s="1"/>
  <c r="V11" i="111" s="1"/>
  <c r="S10" i="111"/>
  <c r="S9" i="111"/>
  <c r="S8" i="111"/>
  <c r="T8" i="111" s="1"/>
  <c r="U8" i="111" s="1"/>
  <c r="V8" i="111" s="1"/>
  <c r="S7" i="111"/>
  <c r="T7" i="111" s="1"/>
  <c r="U7" i="111" s="1"/>
  <c r="V7" i="111" s="1"/>
  <c r="S6" i="111"/>
  <c r="T6" i="111" s="1"/>
  <c r="U6" i="111" s="1"/>
  <c r="V6" i="111" s="1"/>
  <c r="S5" i="111"/>
  <c r="S4" i="111"/>
  <c r="T4" i="111" s="1"/>
  <c r="U4" i="111" s="1"/>
  <c r="V4" i="111" s="1"/>
  <c r="S3" i="111"/>
  <c r="T3" i="111" s="1"/>
  <c r="U3" i="111" s="1"/>
  <c r="V3" i="111" s="1"/>
  <c r="B61" i="147" l="1"/>
  <c r="A61" i="147"/>
  <c r="B60" i="147"/>
  <c r="A60" i="147"/>
  <c r="B59" i="147"/>
  <c r="A59" i="147"/>
  <c r="B58" i="147"/>
  <c r="A58" i="147"/>
  <c r="B57" i="147"/>
  <c r="A57" i="147"/>
  <c r="B56" i="147"/>
  <c r="A56" i="147"/>
  <c r="B55" i="147"/>
  <c r="A55" i="147"/>
  <c r="B54" i="147"/>
  <c r="A54" i="147"/>
  <c r="B53" i="147"/>
  <c r="A53" i="147"/>
  <c r="B52" i="147"/>
  <c r="A52" i="147"/>
  <c r="B51" i="147"/>
  <c r="A51" i="147"/>
  <c r="B50" i="147"/>
  <c r="A50" i="147"/>
  <c r="B49" i="147"/>
  <c r="A49" i="147"/>
  <c r="B48" i="147"/>
  <c r="A48" i="147"/>
  <c r="B47" i="147"/>
  <c r="A47" i="147"/>
  <c r="B46" i="147"/>
  <c r="A46" i="147"/>
  <c r="B45" i="147"/>
  <c r="A45" i="147"/>
  <c r="B44" i="147"/>
  <c r="A44" i="147"/>
  <c r="B43" i="147"/>
  <c r="A43" i="147"/>
  <c r="B42" i="147"/>
  <c r="A42" i="147"/>
  <c r="B41" i="147"/>
  <c r="A41" i="147"/>
  <c r="B40" i="147"/>
  <c r="A40" i="147"/>
  <c r="B39" i="147"/>
  <c r="A39" i="147"/>
  <c r="B38" i="147"/>
  <c r="A38" i="147"/>
  <c r="B37" i="147"/>
  <c r="A37" i="147"/>
  <c r="B36" i="147"/>
  <c r="A36" i="147"/>
  <c r="B35" i="147"/>
  <c r="A35" i="147"/>
  <c r="B34" i="147"/>
  <c r="A34" i="147"/>
  <c r="B33" i="147"/>
  <c r="A33" i="147"/>
  <c r="B32" i="147"/>
  <c r="A32" i="147"/>
  <c r="B31" i="147"/>
  <c r="A31" i="147"/>
  <c r="B30" i="147"/>
  <c r="A30" i="147"/>
  <c r="B29" i="147"/>
  <c r="A29" i="147"/>
  <c r="B28" i="147"/>
  <c r="A28" i="147"/>
  <c r="B27" i="147"/>
  <c r="A27" i="147"/>
  <c r="B26" i="147"/>
  <c r="A26" i="147"/>
  <c r="B25" i="147"/>
  <c r="A25" i="147"/>
  <c r="B24" i="147"/>
  <c r="A24" i="147"/>
  <c r="B23" i="147"/>
  <c r="A23" i="147"/>
  <c r="B22" i="147"/>
  <c r="A22" i="147"/>
  <c r="B21" i="147"/>
  <c r="A21" i="147"/>
  <c r="B20" i="147"/>
  <c r="A20" i="147"/>
  <c r="B19" i="147"/>
  <c r="A19" i="147"/>
  <c r="B18" i="147"/>
  <c r="A18" i="147"/>
  <c r="B17" i="147"/>
  <c r="A17" i="147"/>
  <c r="B16" i="147"/>
  <c r="A16" i="147"/>
  <c r="B15" i="147"/>
  <c r="A15" i="147"/>
  <c r="B14" i="147"/>
  <c r="A14" i="147"/>
  <c r="B13" i="147"/>
  <c r="A13" i="147"/>
  <c r="B12" i="147"/>
  <c r="A12" i="147"/>
  <c r="B11" i="147"/>
  <c r="A11" i="147"/>
  <c r="B10" i="147"/>
  <c r="A10" i="147"/>
  <c r="B9" i="147"/>
  <c r="A9" i="147"/>
  <c r="B8" i="147"/>
  <c r="A8" i="147"/>
  <c r="M21" i="111" l="1"/>
  <c r="K56" i="111"/>
  <c r="N61" i="147" s="1"/>
  <c r="K55" i="111"/>
  <c r="N60" i="147" s="1"/>
  <c r="K54" i="111"/>
  <c r="N59" i="147" s="1"/>
  <c r="K53" i="111"/>
  <c r="N58" i="147" s="1"/>
  <c r="K52" i="111"/>
  <c r="N57" i="147" s="1"/>
  <c r="K51" i="111"/>
  <c r="N56" i="147" s="1"/>
  <c r="K50" i="111"/>
  <c r="N55" i="147" s="1"/>
  <c r="K49" i="111"/>
  <c r="N54" i="147" s="1"/>
  <c r="K48" i="111"/>
  <c r="N53" i="147" s="1"/>
  <c r="K47" i="111"/>
  <c r="N52" i="147" s="1"/>
  <c r="K46" i="111"/>
  <c r="N51" i="147" s="1"/>
  <c r="K45" i="111"/>
  <c r="N50" i="147" s="1"/>
  <c r="K44" i="111"/>
  <c r="N49" i="147" s="1"/>
  <c r="K43" i="111"/>
  <c r="N48" i="147" s="1"/>
  <c r="K42" i="111"/>
  <c r="N47" i="147" s="1"/>
  <c r="K41" i="111"/>
  <c r="N46" i="147" s="1"/>
  <c r="K40" i="111"/>
  <c r="N45" i="147" s="1"/>
  <c r="K39" i="111"/>
  <c r="N44" i="147" s="1"/>
  <c r="K38" i="111"/>
  <c r="N43" i="147" s="1"/>
  <c r="K37" i="111"/>
  <c r="N42" i="147" s="1"/>
  <c r="K36" i="111"/>
  <c r="N41" i="147" s="1"/>
  <c r="K35" i="111"/>
  <c r="N40" i="147" s="1"/>
  <c r="K34" i="111"/>
  <c r="N39" i="147" s="1"/>
  <c r="K33" i="111"/>
  <c r="N38" i="147" s="1"/>
  <c r="K32" i="111"/>
  <c r="K31" i="111"/>
  <c r="K30" i="111"/>
  <c r="N35" i="147" s="1"/>
  <c r="K29" i="111"/>
  <c r="N34" i="147" s="1"/>
  <c r="K28" i="111"/>
  <c r="K27" i="111"/>
  <c r="N32" i="147" s="1"/>
  <c r="K26" i="111"/>
  <c r="N31" i="147" s="1"/>
  <c r="K25" i="111"/>
  <c r="N30" i="147" s="1"/>
  <c r="K24" i="111"/>
  <c r="N29" i="147" s="1"/>
  <c r="K23" i="111"/>
  <c r="N28" i="147" s="1"/>
  <c r="K22" i="111"/>
  <c r="K21" i="111"/>
  <c r="N26" i="147" s="1"/>
  <c r="K20" i="111"/>
  <c r="N25" i="147" s="1"/>
  <c r="K19" i="111"/>
  <c r="N24" i="147" s="1"/>
  <c r="K18" i="111"/>
  <c r="K17" i="111"/>
  <c r="N22" i="147" s="1"/>
  <c r="K16" i="111"/>
  <c r="N21" i="147" s="1"/>
  <c r="K15" i="111"/>
  <c r="K14" i="111"/>
  <c r="N19" i="147" s="1"/>
  <c r="K13" i="111"/>
  <c r="N18" i="147" s="1"/>
  <c r="K12" i="111"/>
  <c r="N17" i="147" s="1"/>
  <c r="K11" i="111"/>
  <c r="N16" i="147" s="1"/>
  <c r="K10" i="111"/>
  <c r="N15" i="147" s="1"/>
  <c r="K9" i="111"/>
  <c r="K8" i="111"/>
  <c r="K7" i="111"/>
  <c r="N12" i="147" s="1"/>
  <c r="K6" i="111"/>
  <c r="N11" i="147" s="1"/>
  <c r="K5" i="111"/>
  <c r="K4" i="111"/>
  <c r="N9" i="147" s="1"/>
  <c r="K3" i="111"/>
  <c r="N8" i="147" s="1"/>
  <c r="H56" i="111"/>
  <c r="M61" i="147" s="1"/>
  <c r="H55" i="111"/>
  <c r="M60" i="147" s="1"/>
  <c r="H54" i="111"/>
  <c r="M59" i="147" s="1"/>
  <c r="H53" i="111"/>
  <c r="M58" i="147" s="1"/>
  <c r="H52" i="111"/>
  <c r="M57" i="147" s="1"/>
  <c r="H51" i="111"/>
  <c r="M56" i="147" s="1"/>
  <c r="H50" i="111"/>
  <c r="M55" i="147" s="1"/>
  <c r="H49" i="111"/>
  <c r="M54" i="147" s="1"/>
  <c r="H48" i="111"/>
  <c r="M53" i="147" s="1"/>
  <c r="H47" i="111"/>
  <c r="M52" i="147" s="1"/>
  <c r="H46" i="111"/>
  <c r="M51" i="147" s="1"/>
  <c r="H45" i="111"/>
  <c r="M50" i="147" s="1"/>
  <c r="H44" i="111"/>
  <c r="M49" i="147" s="1"/>
  <c r="H43" i="111"/>
  <c r="M48" i="147" s="1"/>
  <c r="H42" i="111"/>
  <c r="M47" i="147" s="1"/>
  <c r="H41" i="111"/>
  <c r="M46" i="147" s="1"/>
  <c r="H40" i="111"/>
  <c r="M45" i="147" s="1"/>
  <c r="H39" i="111"/>
  <c r="M44" i="147" s="1"/>
  <c r="H38" i="111"/>
  <c r="M43" i="147" s="1"/>
  <c r="H37" i="111"/>
  <c r="M42" i="147" s="1"/>
  <c r="H36" i="111"/>
  <c r="M41" i="147" s="1"/>
  <c r="H35" i="111"/>
  <c r="M40" i="147" s="1"/>
  <c r="H34" i="111"/>
  <c r="M39" i="147" s="1"/>
  <c r="H33" i="111"/>
  <c r="M38" i="147" s="1"/>
  <c r="H32" i="111"/>
  <c r="M37" i="147" s="1"/>
  <c r="H31" i="111"/>
  <c r="M36" i="147" s="1"/>
  <c r="H30" i="111"/>
  <c r="M35" i="147" s="1"/>
  <c r="H29" i="111"/>
  <c r="M34" i="147" s="1"/>
  <c r="H28" i="111"/>
  <c r="M33" i="147" s="1"/>
  <c r="H27" i="111"/>
  <c r="M32" i="147" s="1"/>
  <c r="H26" i="111"/>
  <c r="M31" i="147" s="1"/>
  <c r="H25" i="111"/>
  <c r="M30" i="147" s="1"/>
  <c r="H24" i="111"/>
  <c r="M29" i="147" s="1"/>
  <c r="H23" i="111"/>
  <c r="M28" i="147" s="1"/>
  <c r="H22" i="111"/>
  <c r="M27" i="147" s="1"/>
  <c r="H21" i="111"/>
  <c r="M26" i="147" s="1"/>
  <c r="H20" i="111"/>
  <c r="M25" i="147" s="1"/>
  <c r="H19" i="111"/>
  <c r="M24" i="147" s="1"/>
  <c r="H18" i="111"/>
  <c r="M23" i="147" s="1"/>
  <c r="H17" i="111"/>
  <c r="M22" i="147" s="1"/>
  <c r="H16" i="111"/>
  <c r="M21" i="147" s="1"/>
  <c r="H15" i="111"/>
  <c r="M20" i="147" s="1"/>
  <c r="H14" i="111"/>
  <c r="M19" i="147" s="1"/>
  <c r="H13" i="111"/>
  <c r="M18" i="147" s="1"/>
  <c r="H12" i="111"/>
  <c r="M17" i="147" s="1"/>
  <c r="H11" i="111"/>
  <c r="M16" i="147" s="1"/>
  <c r="H10" i="111"/>
  <c r="M15" i="147" s="1"/>
  <c r="H9" i="111"/>
  <c r="M14" i="147" s="1"/>
  <c r="H8" i="111"/>
  <c r="M13" i="147" s="1"/>
  <c r="H7" i="111"/>
  <c r="M12" i="147" s="1"/>
  <c r="H6" i="111"/>
  <c r="M11" i="147" s="1"/>
  <c r="H5" i="111"/>
  <c r="M10" i="147" s="1"/>
  <c r="H4" i="111"/>
  <c r="M9" i="147" s="1"/>
  <c r="H3" i="111"/>
  <c r="M8" i="147" s="1"/>
  <c r="M41" i="111" l="1"/>
  <c r="T41" i="111" s="1"/>
  <c r="U41" i="111" s="1"/>
  <c r="V41" i="111" s="1"/>
  <c r="M42" i="111"/>
  <c r="M33" i="111"/>
  <c r="M49" i="111"/>
  <c r="M10" i="111"/>
  <c r="T10" i="111" s="1"/>
  <c r="U10" i="111" s="1"/>
  <c r="V10" i="111" s="1"/>
  <c r="M50" i="111"/>
  <c r="M34" i="111"/>
  <c r="M11" i="111"/>
  <c r="M51" i="111"/>
  <c r="M8" i="111"/>
  <c r="N13" i="147"/>
  <c r="M32" i="111"/>
  <c r="T32" i="111" s="1"/>
  <c r="U32" i="111" s="1"/>
  <c r="V32" i="111" s="1"/>
  <c r="N37" i="147"/>
  <c r="M13" i="111"/>
  <c r="M35" i="111"/>
  <c r="M14" i="111"/>
  <c r="M25" i="111"/>
  <c r="M44" i="111"/>
  <c r="M18" i="111"/>
  <c r="N23" i="147"/>
  <c r="M4" i="111"/>
  <c r="M16" i="111"/>
  <c r="M26" i="111"/>
  <c r="M37" i="111"/>
  <c r="M45" i="111"/>
  <c r="M53" i="111"/>
  <c r="M31" i="111"/>
  <c r="N36" i="147"/>
  <c r="M6" i="111"/>
  <c r="M17" i="111"/>
  <c r="M27" i="111"/>
  <c r="M38" i="111"/>
  <c r="M46" i="111"/>
  <c r="M54" i="111"/>
  <c r="M28" i="111"/>
  <c r="T28" i="111" s="1"/>
  <c r="U28" i="111" s="1"/>
  <c r="V28" i="111" s="1"/>
  <c r="N33" i="147"/>
  <c r="M7" i="111"/>
  <c r="M19" i="111"/>
  <c r="M29" i="111"/>
  <c r="M39" i="111"/>
  <c r="M47" i="111"/>
  <c r="T47" i="111" s="1"/>
  <c r="U47" i="111" s="1"/>
  <c r="V47" i="111" s="1"/>
  <c r="M55" i="111"/>
  <c r="M5" i="111"/>
  <c r="T5" i="111" s="1"/>
  <c r="U5" i="111" s="1"/>
  <c r="V5" i="111" s="1"/>
  <c r="N10" i="147"/>
  <c r="M20" i="111"/>
  <c r="M30" i="111"/>
  <c r="M40" i="111"/>
  <c r="T40" i="111" s="1"/>
  <c r="U40" i="111" s="1"/>
  <c r="V40" i="111" s="1"/>
  <c r="M48" i="111"/>
  <c r="M56" i="111"/>
  <c r="M22" i="111"/>
  <c r="T22" i="111" s="1"/>
  <c r="U22" i="111" s="1"/>
  <c r="V22" i="111" s="1"/>
  <c r="N27" i="147"/>
  <c r="M15" i="111"/>
  <c r="N20" i="147"/>
  <c r="M12" i="111"/>
  <c r="M23" i="111"/>
  <c r="M24" i="111"/>
  <c r="M43" i="111"/>
  <c r="M9" i="111"/>
  <c r="T9" i="111" s="1"/>
  <c r="U9" i="111" s="1"/>
  <c r="V9" i="111" s="1"/>
  <c r="N14" i="147"/>
  <c r="M3" i="111"/>
  <c r="M36" i="111"/>
  <c r="M52" i="111"/>
  <c r="T52" i="111" s="1"/>
  <c r="U52" i="111" s="1"/>
  <c r="V52" i="111" s="1"/>
  <c r="L3" i="111"/>
  <c r="J8" i="147" s="1"/>
  <c r="N52" i="111" l="1"/>
  <c r="O57" i="147" s="1"/>
  <c r="N16" i="111"/>
  <c r="O21" i="147" s="1"/>
  <c r="O36" i="111"/>
  <c r="C15" i="146"/>
  <c r="E1" i="113"/>
  <c r="N3" i="111"/>
  <c r="N20" i="111"/>
  <c r="O25" i="147" s="1"/>
  <c r="D8" i="145"/>
  <c r="L4" i="111"/>
  <c r="J9" i="147" s="1"/>
  <c r="L5" i="111"/>
  <c r="J10" i="147" s="1"/>
  <c r="L6" i="111"/>
  <c r="J11" i="147" s="1"/>
  <c r="L7" i="111"/>
  <c r="J12" i="147" s="1"/>
  <c r="L8" i="111"/>
  <c r="J13" i="147" s="1"/>
  <c r="L9" i="111"/>
  <c r="J14" i="147" s="1"/>
  <c r="L10" i="111"/>
  <c r="L11" i="111"/>
  <c r="L12" i="111"/>
  <c r="J17" i="147" s="1"/>
  <c r="L13" i="111"/>
  <c r="J18" i="147" s="1"/>
  <c r="L14" i="111"/>
  <c r="J19" i="147" s="1"/>
  <c r="L15" i="111"/>
  <c r="J20" i="147" s="1"/>
  <c r="L16" i="111"/>
  <c r="J21" i="147" s="1"/>
  <c r="L17" i="111"/>
  <c r="J22" i="147" s="1"/>
  <c r="L18" i="111"/>
  <c r="J23" i="147" s="1"/>
  <c r="L19" i="111"/>
  <c r="J24" i="147" s="1"/>
  <c r="L20" i="111"/>
  <c r="J25" i="147" s="1"/>
  <c r="L21" i="111"/>
  <c r="L22" i="111"/>
  <c r="J27" i="147" s="1"/>
  <c r="L23" i="111"/>
  <c r="J28" i="147" s="1"/>
  <c r="L24" i="111"/>
  <c r="J29" i="147" s="1"/>
  <c r="L25" i="111"/>
  <c r="J30" i="147" s="1"/>
  <c r="L26" i="111"/>
  <c r="J31" i="147" s="1"/>
  <c r="L27" i="111"/>
  <c r="J32" i="147" s="1"/>
  <c r="L28" i="111"/>
  <c r="J33" i="147" s="1"/>
  <c r="L29" i="111"/>
  <c r="J34" i="147" s="1"/>
  <c r="L30" i="111"/>
  <c r="J35" i="147" s="1"/>
  <c r="L31" i="111"/>
  <c r="J36" i="147" s="1"/>
  <c r="L32" i="111"/>
  <c r="J37" i="147" s="1"/>
  <c r="L33" i="111"/>
  <c r="L34" i="111"/>
  <c r="L35" i="111"/>
  <c r="J40" i="147" s="1"/>
  <c r="L36" i="111"/>
  <c r="J41" i="147" s="1"/>
  <c r="L37" i="111"/>
  <c r="J42" i="147" s="1"/>
  <c r="L38" i="111"/>
  <c r="J43" i="147" s="1"/>
  <c r="L39" i="111"/>
  <c r="J44" i="147" s="1"/>
  <c r="L40" i="111"/>
  <c r="J45" i="147" s="1"/>
  <c r="L41" i="111"/>
  <c r="L42" i="111"/>
  <c r="L43" i="111"/>
  <c r="J48" i="147" s="1"/>
  <c r="L44" i="111"/>
  <c r="J49" i="147" s="1"/>
  <c r="L45" i="111"/>
  <c r="J50" i="147" s="1"/>
  <c r="L46" i="111"/>
  <c r="J51" i="147" s="1"/>
  <c r="L47" i="111"/>
  <c r="J52" i="147" s="1"/>
  <c r="L48" i="111"/>
  <c r="J53" i="147" s="1"/>
  <c r="L49" i="111"/>
  <c r="L50" i="111"/>
  <c r="L51" i="111"/>
  <c r="L52" i="111"/>
  <c r="J57" i="147" s="1"/>
  <c r="L53" i="111"/>
  <c r="J58" i="147" s="1"/>
  <c r="L54" i="111"/>
  <c r="J59" i="147" s="1"/>
  <c r="L55" i="111"/>
  <c r="J60" i="147" s="1"/>
  <c r="L56" i="111"/>
  <c r="J61" i="147" s="1"/>
  <c r="E23" i="113"/>
  <c r="C5" i="113"/>
  <c r="C23" i="113"/>
  <c r="B11" i="113"/>
  <c r="D11" i="113"/>
  <c r="E5" i="113"/>
  <c r="D5" i="113"/>
  <c r="D17" i="113"/>
  <c r="E11" i="113"/>
  <c r="B17" i="113"/>
  <c r="B23" i="113"/>
  <c r="C11" i="113"/>
  <c r="E17" i="113"/>
  <c r="B5" i="113"/>
  <c r="C17" i="113"/>
  <c r="D23" i="113"/>
  <c r="N15" i="111" l="1"/>
  <c r="O20" i="147" s="1"/>
  <c r="N48" i="111"/>
  <c r="O53" i="147" s="1"/>
  <c r="N24" i="111"/>
  <c r="O29" i="147" s="1"/>
  <c r="N23" i="111"/>
  <c r="O28" i="147" s="1"/>
  <c r="N56" i="111"/>
  <c r="O61" i="147" s="1"/>
  <c r="N53" i="111"/>
  <c r="O58" i="147" s="1"/>
  <c r="N19" i="111"/>
  <c r="O24" i="147" s="1"/>
  <c r="O31" i="111"/>
  <c r="G36" i="145" s="1"/>
  <c r="N43" i="111"/>
  <c r="O48" i="147" s="1"/>
  <c r="O23" i="111"/>
  <c r="P28" i="147" s="1"/>
  <c r="N31" i="111"/>
  <c r="O36" i="147" s="1"/>
  <c r="N5" i="111"/>
  <c r="O10" i="147" s="1"/>
  <c r="D24" i="113"/>
  <c r="E18" i="113"/>
  <c r="C18" i="113"/>
  <c r="D12" i="113"/>
  <c r="C24" i="113"/>
  <c r="C6" i="113"/>
  <c r="D6" i="113"/>
  <c r="D18" i="113"/>
  <c r="E6" i="113"/>
  <c r="E12" i="113"/>
  <c r="E24" i="113"/>
  <c r="C12" i="113"/>
  <c r="N9" i="111"/>
  <c r="O14" i="147" s="1"/>
  <c r="N36" i="111"/>
  <c r="O41" i="147" s="1"/>
  <c r="N12" i="111"/>
  <c r="N14" i="111"/>
  <c r="O56" i="111"/>
  <c r="P61" i="147" s="1"/>
  <c r="N27" i="111"/>
  <c r="N22" i="111"/>
  <c r="N54" i="111"/>
  <c r="N30" i="111"/>
  <c r="J26" i="147"/>
  <c r="N21" i="111"/>
  <c r="O26" i="147" s="1"/>
  <c r="N29" i="111"/>
  <c r="O34" i="147" s="1"/>
  <c r="P41" i="147"/>
  <c r="G41" i="145"/>
  <c r="O5" i="111"/>
  <c r="J56" i="147"/>
  <c r="N51" i="111"/>
  <c r="O56" i="147" s="1"/>
  <c r="J16" i="147"/>
  <c r="N11" i="111"/>
  <c r="O16" i="147" s="1"/>
  <c r="O11" i="111"/>
  <c r="N8" i="111"/>
  <c r="O13" i="147" s="1"/>
  <c r="N18" i="111"/>
  <c r="N6" i="111"/>
  <c r="O20" i="111"/>
  <c r="N4" i="111"/>
  <c r="O9" i="147" s="1"/>
  <c r="N13" i="111"/>
  <c r="O52" i="111"/>
  <c r="P57" i="147" s="1"/>
  <c r="N37" i="111"/>
  <c r="O24" i="111"/>
  <c r="O43" i="111"/>
  <c r="J47" i="147"/>
  <c r="N42" i="111"/>
  <c r="O47" i="147" s="1"/>
  <c r="O42" i="111"/>
  <c r="J15" i="147"/>
  <c r="N10" i="111"/>
  <c r="J55" i="147"/>
  <c r="N50" i="111"/>
  <c r="J39" i="147"/>
  <c r="N34" i="111"/>
  <c r="O39" i="147" s="1"/>
  <c r="O34" i="111"/>
  <c r="N46" i="111"/>
  <c r="J54" i="147"/>
  <c r="O49" i="111"/>
  <c r="N49" i="111"/>
  <c r="O54" i="147" s="1"/>
  <c r="O25" i="111"/>
  <c r="P36" i="147"/>
  <c r="J46" i="147"/>
  <c r="O41" i="111"/>
  <c r="N41" i="111"/>
  <c r="O46" i="147" s="1"/>
  <c r="N7" i="111"/>
  <c r="O12" i="147" s="1"/>
  <c r="N35" i="111"/>
  <c r="O15" i="111"/>
  <c r="N39" i="111"/>
  <c r="O44" i="147" s="1"/>
  <c r="O16" i="111"/>
  <c r="N40" i="111"/>
  <c r="N17" i="111"/>
  <c r="O22" i="147" s="1"/>
  <c r="N25" i="111"/>
  <c r="O30" i="147" s="1"/>
  <c r="N44" i="111"/>
  <c r="G28" i="145"/>
  <c r="J38" i="147"/>
  <c r="N33" i="111"/>
  <c r="O38" i="147" s="1"/>
  <c r="O53" i="111"/>
  <c r="P58" i="147" s="1"/>
  <c r="O7" i="111"/>
  <c r="N55" i="111"/>
  <c r="N32" i="111"/>
  <c r="O37" i="147" s="1"/>
  <c r="O3" i="111"/>
  <c r="O8" i="147"/>
  <c r="O39" i="111"/>
  <c r="N47" i="111"/>
  <c r="N26" i="111"/>
  <c r="N28" i="111"/>
  <c r="N45" i="111"/>
  <c r="N38" i="111"/>
  <c r="O48" i="111"/>
  <c r="D15" i="145"/>
  <c r="D38" i="145"/>
  <c r="D53" i="145"/>
  <c r="D45" i="145"/>
  <c r="D37" i="145"/>
  <c r="D29" i="145"/>
  <c r="D21" i="145"/>
  <c r="D13" i="145"/>
  <c r="D46" i="145"/>
  <c r="D52" i="145"/>
  <c r="D44" i="145"/>
  <c r="D36" i="145"/>
  <c r="D28" i="145"/>
  <c r="D20" i="145"/>
  <c r="D12" i="145"/>
  <c r="D51" i="145"/>
  <c r="D43" i="145"/>
  <c r="D35" i="145"/>
  <c r="D27" i="145"/>
  <c r="D19" i="145"/>
  <c r="D11" i="145"/>
  <c r="D31" i="145"/>
  <c r="D42" i="145"/>
  <c r="D26" i="145"/>
  <c r="D17" i="145"/>
  <c r="D39" i="145"/>
  <c r="D23" i="145"/>
  <c r="D50" i="145"/>
  <c r="D34" i="145"/>
  <c r="D18" i="145"/>
  <c r="D10" i="145"/>
  <c r="D49" i="145"/>
  <c r="D41" i="145"/>
  <c r="D33" i="145"/>
  <c r="D25" i="145"/>
  <c r="D9" i="145"/>
  <c r="D48" i="145"/>
  <c r="D40" i="145"/>
  <c r="D32" i="145"/>
  <c r="D24" i="145"/>
  <c r="D16" i="145"/>
  <c r="D47" i="145"/>
  <c r="D54" i="145"/>
  <c r="D30" i="145"/>
  <c r="D22" i="145"/>
  <c r="D14" i="145"/>
  <c r="O51" i="111" l="1"/>
  <c r="P56" i="147" s="1"/>
  <c r="O19" i="111"/>
  <c r="P21" i="147"/>
  <c r="G21" i="145"/>
  <c r="O46" i="111"/>
  <c r="O51" i="147"/>
  <c r="P47" i="147"/>
  <c r="G47" i="145"/>
  <c r="P53" i="147"/>
  <c r="G53" i="145"/>
  <c r="P8" i="147"/>
  <c r="G8" i="145"/>
  <c r="P20" i="147"/>
  <c r="G20" i="145"/>
  <c r="O6" i="111"/>
  <c r="O11" i="147"/>
  <c r="O30" i="111"/>
  <c r="O35" i="147"/>
  <c r="O4" i="111"/>
  <c r="O38" i="111"/>
  <c r="O43" i="147"/>
  <c r="O32" i="111"/>
  <c r="P48" i="147"/>
  <c r="G48" i="145"/>
  <c r="O18" i="111"/>
  <c r="O23" i="147"/>
  <c r="P10" i="147"/>
  <c r="G10" i="145"/>
  <c r="O54" i="111"/>
  <c r="P59" i="147" s="1"/>
  <c r="O59" i="147"/>
  <c r="O29" i="111"/>
  <c r="O50" i="147"/>
  <c r="O45" i="111"/>
  <c r="P24" i="147"/>
  <c r="G24" i="145"/>
  <c r="O49" i="147"/>
  <c r="O44" i="111"/>
  <c r="O50" i="111"/>
  <c r="P55" i="147" s="1"/>
  <c r="O55" i="147"/>
  <c r="O42" i="147"/>
  <c r="O37" i="111"/>
  <c r="P30" i="147"/>
  <c r="G30" i="145"/>
  <c r="O33" i="147"/>
  <c r="O28" i="111"/>
  <c r="O26" i="111"/>
  <c r="O31" i="147"/>
  <c r="O17" i="111"/>
  <c r="O60" i="147"/>
  <c r="O55" i="111"/>
  <c r="P60" i="147" s="1"/>
  <c r="O40" i="147"/>
  <c r="O35" i="111"/>
  <c r="P29" i="147"/>
  <c r="G29" i="145"/>
  <c r="O22" i="111"/>
  <c r="O27" i="147"/>
  <c r="P12" i="147"/>
  <c r="G12" i="145"/>
  <c r="P16" i="147"/>
  <c r="G16" i="145"/>
  <c r="O32" i="147"/>
  <c r="O27" i="111"/>
  <c r="P54" i="147"/>
  <c r="G54" i="145"/>
  <c r="O10" i="111"/>
  <c r="O15" i="147"/>
  <c r="O8" i="111"/>
  <c r="O52" i="147"/>
  <c r="O47" i="111"/>
  <c r="O33" i="111"/>
  <c r="O45" i="147"/>
  <c r="O40" i="111"/>
  <c r="O18" i="147"/>
  <c r="O13" i="111"/>
  <c r="O21" i="111"/>
  <c r="O14" i="111"/>
  <c r="O19" i="147"/>
  <c r="P46" i="147"/>
  <c r="G46" i="145"/>
  <c r="O17" i="147"/>
  <c r="O12" i="111"/>
  <c r="P25" i="147"/>
  <c r="G25" i="145"/>
  <c r="P44" i="147"/>
  <c r="G44" i="145"/>
  <c r="P39" i="147"/>
  <c r="G39" i="145"/>
  <c r="O9" i="111"/>
  <c r="C54" i="145"/>
  <c r="B54" i="145"/>
  <c r="C53" i="145"/>
  <c r="B53" i="145"/>
  <c r="C52" i="145"/>
  <c r="B52" i="145"/>
  <c r="C51" i="145"/>
  <c r="B51" i="145"/>
  <c r="C50" i="145"/>
  <c r="B50" i="145"/>
  <c r="C49" i="145"/>
  <c r="B49" i="145"/>
  <c r="C48" i="145"/>
  <c r="B48" i="145"/>
  <c r="C47" i="145"/>
  <c r="B47" i="145"/>
  <c r="C46" i="145"/>
  <c r="B46" i="145"/>
  <c r="C45" i="145"/>
  <c r="B45" i="145"/>
  <c r="C44" i="145"/>
  <c r="B44" i="145"/>
  <c r="C43" i="145"/>
  <c r="B43" i="145"/>
  <c r="C42" i="145"/>
  <c r="B42" i="145"/>
  <c r="C41" i="145"/>
  <c r="B41" i="145"/>
  <c r="C40" i="145"/>
  <c r="B40" i="145"/>
  <c r="C39" i="145"/>
  <c r="B39" i="145"/>
  <c r="C38" i="145"/>
  <c r="B38" i="145"/>
  <c r="C37" i="145"/>
  <c r="B37" i="145"/>
  <c r="C36" i="145"/>
  <c r="B36" i="145"/>
  <c r="C35" i="145"/>
  <c r="B35" i="145"/>
  <c r="C34" i="145"/>
  <c r="B34" i="145"/>
  <c r="C33" i="145"/>
  <c r="B33" i="145"/>
  <c r="C32" i="145"/>
  <c r="B32" i="145"/>
  <c r="C31" i="145"/>
  <c r="B31" i="145"/>
  <c r="C30" i="145"/>
  <c r="B30" i="145"/>
  <c r="C29" i="145"/>
  <c r="B29" i="145"/>
  <c r="C28" i="145"/>
  <c r="B28" i="145"/>
  <c r="C27" i="145"/>
  <c r="B27" i="145"/>
  <c r="C26" i="145"/>
  <c r="B26" i="145"/>
  <c r="C25" i="145"/>
  <c r="B25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E54" i="145"/>
  <c r="E53" i="145"/>
  <c r="E52" i="145"/>
  <c r="E51" i="145"/>
  <c r="E50" i="145"/>
  <c r="E49" i="145"/>
  <c r="E48" i="145"/>
  <c r="E47" i="145"/>
  <c r="E46" i="145"/>
  <c r="E45" i="145"/>
  <c r="E44" i="145"/>
  <c r="E43" i="145"/>
  <c r="E42" i="145"/>
  <c r="E41" i="145"/>
  <c r="E40" i="145"/>
  <c r="E39" i="145"/>
  <c r="E38" i="145"/>
  <c r="E37" i="145"/>
  <c r="E36" i="145"/>
  <c r="E35" i="145"/>
  <c r="E34" i="145"/>
  <c r="E33" i="145"/>
  <c r="E32" i="145"/>
  <c r="E31" i="145"/>
  <c r="E30" i="145"/>
  <c r="E29" i="145"/>
  <c r="E28" i="145"/>
  <c r="E27" i="145"/>
  <c r="E26" i="145"/>
  <c r="E25" i="145"/>
  <c r="E24" i="145"/>
  <c r="E23" i="145"/>
  <c r="E22" i="145"/>
  <c r="E21" i="145"/>
  <c r="E20" i="145"/>
  <c r="E19" i="145"/>
  <c r="E18" i="145"/>
  <c r="E17" i="145"/>
  <c r="E16" i="145"/>
  <c r="E15" i="145"/>
  <c r="E14" i="145"/>
  <c r="E13" i="145"/>
  <c r="E12" i="145"/>
  <c r="E11" i="145"/>
  <c r="E10" i="145"/>
  <c r="E9" i="145"/>
  <c r="E8" i="145"/>
  <c r="L15" i="146" l="1"/>
  <c r="M15" i="146" s="1"/>
  <c r="P32" i="147"/>
  <c r="G32" i="145"/>
  <c r="P31" i="147"/>
  <c r="G31" i="145"/>
  <c r="P52" i="147"/>
  <c r="G52" i="145"/>
  <c r="P33" i="147"/>
  <c r="G33" i="145"/>
  <c r="P19" i="147"/>
  <c r="G19" i="145"/>
  <c r="P40" i="147"/>
  <c r="G40" i="145"/>
  <c r="P43" i="147"/>
  <c r="G43" i="145"/>
  <c r="P26" i="147"/>
  <c r="G26" i="145"/>
  <c r="P13" i="147"/>
  <c r="G13" i="145"/>
  <c r="P9" i="147"/>
  <c r="G9" i="145"/>
  <c r="F15" i="146"/>
  <c r="G15" i="146" s="1"/>
  <c r="D15" i="146"/>
  <c r="P18" i="147"/>
  <c r="G18" i="145"/>
  <c r="P23" i="147"/>
  <c r="G23" i="145"/>
  <c r="P17" i="147"/>
  <c r="G17" i="145"/>
  <c r="P15" i="147"/>
  <c r="G15" i="145"/>
  <c r="P42" i="147"/>
  <c r="G42" i="145"/>
  <c r="P50" i="147"/>
  <c r="G50" i="145"/>
  <c r="P35" i="147"/>
  <c r="G35" i="145"/>
  <c r="H15" i="146"/>
  <c r="I15" i="146" s="1"/>
  <c r="P14" i="147"/>
  <c r="G14" i="145"/>
  <c r="P45" i="147"/>
  <c r="G45" i="145"/>
  <c r="P22" i="147"/>
  <c r="G22" i="145"/>
  <c r="J15" i="146"/>
  <c r="K15" i="146" s="1"/>
  <c r="P27" i="147"/>
  <c r="G27" i="145"/>
  <c r="P34" i="147"/>
  <c r="G34" i="145"/>
  <c r="P11" i="147"/>
  <c r="G11" i="145"/>
  <c r="N15" i="146"/>
  <c r="R15" i="146" s="1"/>
  <c r="P51" i="147"/>
  <c r="G51" i="145"/>
  <c r="P38" i="147"/>
  <c r="G38" i="145"/>
  <c r="P37" i="147"/>
  <c r="G37" i="145"/>
  <c r="P49" i="147"/>
  <c r="G49" i="145"/>
  <c r="F37" i="145"/>
  <c r="F25" i="145"/>
  <c r="F29" i="145"/>
  <c r="F41" i="145"/>
  <c r="F13" i="145"/>
  <c r="F18" i="145"/>
  <c r="F45" i="145"/>
  <c r="F10" i="145"/>
  <c r="F16" i="145"/>
  <c r="F27" i="145"/>
  <c r="F48" i="145"/>
  <c r="F51" i="145"/>
  <c r="F44" i="145"/>
  <c r="F11" i="145"/>
  <c r="F32" i="145"/>
  <c r="F19" i="145"/>
  <c r="F54" i="145"/>
  <c r="F38" i="145"/>
  <c r="F52" i="145"/>
  <c r="F46" i="145"/>
  <c r="F42" i="145"/>
  <c r="F40" i="145"/>
  <c r="F36" i="145"/>
  <c r="F30" i="145"/>
  <c r="F28" i="145"/>
  <c r="F20" i="145"/>
  <c r="F12" i="145"/>
  <c r="F8" i="145"/>
  <c r="F53" i="145"/>
  <c r="F49" i="145"/>
  <c r="F47" i="145"/>
  <c r="F43" i="145"/>
  <c r="F39" i="145"/>
  <c r="F35" i="145"/>
  <c r="F33" i="145"/>
  <c r="F31" i="145"/>
  <c r="F23" i="145"/>
  <c r="F15" i="145"/>
  <c r="F9" i="145"/>
  <c r="E15" i="146" l="1"/>
  <c r="O15" i="146" s="1"/>
  <c r="S15" i="146" s="1"/>
  <c r="P15" i="146"/>
  <c r="Q15" i="146" s="1"/>
  <c r="F24" i="145"/>
  <c r="F17" i="145"/>
  <c r="F26" i="145"/>
  <c r="F22" i="145"/>
  <c r="F21" i="145"/>
  <c r="F14" i="145"/>
  <c r="F50" i="145"/>
  <c r="F34" i="145"/>
  <c r="A4" i="111" l="1"/>
  <c r="A5" i="111"/>
  <c r="A6" i="111" s="1"/>
  <c r="A7" i="111" s="1"/>
  <c r="A8" i="111" s="1"/>
  <c r="A9" i="111" s="1"/>
  <c r="A10" i="111" s="1"/>
  <c r="A11" i="111" s="1"/>
  <c r="A12" i="111" s="1"/>
  <c r="A13" i="111" s="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A32" i="111" s="1"/>
  <c r="A33" i="111" s="1"/>
  <c r="A34" i="111" s="1"/>
  <c r="A35" i="111" s="1"/>
  <c r="A36" i="111" s="1"/>
  <c r="A37" i="111" s="1"/>
  <c r="A38" i="111" s="1"/>
  <c r="A39" i="111" s="1"/>
  <c r="A40" i="111" s="1"/>
  <c r="A41" i="111" s="1"/>
  <c r="A42" i="111" s="1"/>
  <c r="A43" i="111" s="1"/>
  <c r="A44" i="111" s="1"/>
  <c r="A45" i="111" s="1"/>
  <c r="A46" i="111" s="1"/>
  <c r="A47" i="111" s="1"/>
  <c r="A48" i="111" s="1"/>
  <c r="A49" i="111" s="1"/>
  <c r="A50" i="111" s="1"/>
  <c r="A51" i="111" s="1"/>
  <c r="A52" i="111" s="1"/>
  <c r="A53" i="111" s="1"/>
  <c r="A54" i="111" s="1"/>
  <c r="A55" i="111" s="1"/>
  <c r="A56" i="111" s="1"/>
</calcChain>
</file>

<file path=xl/sharedStrings.xml><?xml version="1.0" encoding="utf-8"?>
<sst xmlns="http://schemas.openxmlformats.org/spreadsheetml/2006/main" count="285" uniqueCount="230">
  <si>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</si>
  <si>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</si>
  <si>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</si>
  <si>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</si>
  <si>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</si>
  <si>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</si>
  <si>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</si>
  <si>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</si>
  <si>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</si>
  <si>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</si>
  <si>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</si>
  <si>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</si>
  <si>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</si>
  <si>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</si>
  <si>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</si>
  <si>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</si>
  <si>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</si>
  <si>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</si>
  <si>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</si>
  <si>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</si>
  <si>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</si>
  <si>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Red.</t>
  </si>
  <si>
    <t>Pop.</t>
  </si>
  <si>
    <t>Ukupno</t>
  </si>
  <si>
    <t>IspitU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</si>
  <si>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</si>
  <si>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</si>
  <si>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</si>
  <si>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</si>
  <si>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</si>
  <si>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</si>
  <si>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</si>
  <si>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</si>
  <si>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</si>
  <si>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</si>
  <si>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</si>
  <si>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</si>
  <si>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</si>
  <si>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</si>
  <si>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</si>
  <si>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</si>
  <si>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Indeks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</si>
  <si>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</si>
  <si>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</si>
  <si>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</si>
  <si>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</si>
  <si>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</si>
  <si>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</si>
  <si>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</si>
  <si>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</si>
  <si>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</si>
  <si>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</si>
  <si>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</si>
  <si>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</si>
  <si>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</si>
  <si>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</si>
  <si>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</si>
  <si>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</si>
  <si>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</si>
  <si>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</si>
  <si>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</si>
  <si>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</si>
  <si>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</si>
  <si>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</si>
  <si>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</si>
  <si>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</si>
  <si>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</si>
  <si>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</si>
  <si>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</si>
  <si>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</si>
  <si>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</si>
  <si>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</si>
  <si>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</si>
  <si>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</si>
  <si>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t>Matematika I</t>
  </si>
  <si>
    <t>Prof. dr Jela Šušić</t>
  </si>
  <si>
    <r>
      <t>Semestar:</t>
    </r>
    <r>
      <rPr>
        <sz val="11"/>
        <rFont val="Arial"/>
        <family val="2"/>
        <charset val="238"/>
      </rPr>
      <t xml:space="preserve"> I</t>
    </r>
  </si>
  <si>
    <t>2020/2021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</si>
  <si>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</si>
  <si>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</si>
  <si>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</si>
  <si>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</si>
  <si>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</si>
  <si>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</si>
  <si>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</si>
  <si>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</si>
  <si>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</si>
  <si>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</si>
  <si>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</si>
  <si>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</si>
  <si>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</si>
  <si>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</si>
  <si>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</si>
  <si>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</si>
  <si>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</si>
  <si>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</si>
  <si>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</si>
  <si>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</si>
  <si>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</si>
  <si>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</si>
  <si>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</si>
  <si>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</si>
  <si>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</si>
  <si>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</si>
  <si>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</si>
  <si>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</si>
  <si>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</si>
  <si>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</si>
  <si>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21/2018</t>
  </si>
  <si>
    <r>
      <t>Godina:</t>
    </r>
    <r>
      <rPr>
        <sz val="11"/>
        <rFont val="Arial"/>
        <family val="2"/>
        <charset val="238"/>
      </rPr>
      <t xml:space="preserve"> 2020/2021</t>
    </r>
  </si>
  <si>
    <t>po završetku zimskog semestra studijske 2020/2021 godine</t>
  </si>
  <si>
    <t>Bojić Ivana</t>
  </si>
  <si>
    <t>Vujačić Ivana</t>
  </si>
  <si>
    <t>Vujačić Jelena</t>
  </si>
  <si>
    <t>Vujačić Milena</t>
  </si>
  <si>
    <t>Amidović Tea</t>
  </si>
  <si>
    <t>Nikčević Marija</t>
  </si>
  <si>
    <t>Šunjević Anabela</t>
  </si>
  <si>
    <t>Fatić Arijana</t>
  </si>
  <si>
    <t>Mirković Sanja</t>
  </si>
  <si>
    <t>Dacić Ajna</t>
  </si>
  <si>
    <t>Damjanović Ivana</t>
  </si>
  <si>
    <t>Lutovac Marica</t>
  </si>
  <si>
    <t>Jokić Kristina</t>
  </si>
  <si>
    <t>Ajković Irena</t>
  </si>
  <si>
    <t>Grujičić Ana</t>
  </si>
  <si>
    <t>Vojinović Jelena</t>
  </si>
  <si>
    <t>Šćekić Sara</t>
  </si>
  <si>
    <t>Milošević Deja</t>
  </si>
  <si>
    <t>Šabotić Kanita</t>
  </si>
  <si>
    <t>Pačariz Amina</t>
  </si>
  <si>
    <t>Mijušković Ksenija</t>
  </si>
  <si>
    <t>Mijušković Danica</t>
  </si>
  <si>
    <t>Manojlović Slađana</t>
  </si>
  <si>
    <t>Dajević Nikola</t>
  </si>
  <si>
    <t>Maraš Nikola</t>
  </si>
  <si>
    <t>Tabaković Dina</t>
  </si>
  <si>
    <t>Vešović Tina</t>
  </si>
  <si>
    <t>Malagić Edina</t>
  </si>
  <si>
    <t>Vujošević Nađa</t>
  </si>
  <si>
    <t>Radović Maše</t>
  </si>
  <si>
    <t>31/2020</t>
  </si>
  <si>
    <t>Lalatović Teodora</t>
  </si>
  <si>
    <t>32/2020</t>
  </si>
  <si>
    <t>Vlahović Vladimir</t>
  </si>
  <si>
    <t>4/2019</t>
  </si>
  <si>
    <t>Jolić Luka</t>
  </si>
  <si>
    <t>10/2019</t>
  </si>
  <si>
    <t>Miljanić Tijana</t>
  </si>
  <si>
    <t>11/2019</t>
  </si>
  <si>
    <t>Raičević Nina</t>
  </si>
  <si>
    <t>17/2019</t>
  </si>
  <si>
    <t>Đurić Maša</t>
  </si>
  <si>
    <t>27/2019</t>
  </si>
  <si>
    <t>Vujačić Kristina</t>
  </si>
  <si>
    <t>31/2019</t>
  </si>
  <si>
    <t>Marini Agnesa</t>
  </si>
  <si>
    <t>5/2018</t>
  </si>
  <si>
    <t>Selmanović Dalila</t>
  </si>
  <si>
    <t>7/2018</t>
  </si>
  <si>
    <t>Guberinić Jelena</t>
  </si>
  <si>
    <t>13/2018</t>
  </si>
  <si>
    <t>Milićević Nikola</t>
  </si>
  <si>
    <t>18/2018</t>
  </si>
  <si>
    <t>Bezmarević Luka</t>
  </si>
  <si>
    <t>Ajković Lazar</t>
  </si>
  <si>
    <t>22/2018</t>
  </si>
  <si>
    <t>Pantović Tamara</t>
  </si>
  <si>
    <t>29/2018</t>
  </si>
  <si>
    <t>Bjelajac Isidora</t>
  </si>
  <si>
    <t>34/2018</t>
  </si>
  <si>
    <t>Mandžukić Aldina</t>
  </si>
  <si>
    <t>35/2018</t>
  </si>
  <si>
    <t>Brajković Milica</t>
  </si>
  <si>
    <t>37/2018</t>
  </si>
  <si>
    <t>Rupčić Ena</t>
  </si>
  <si>
    <t>39/2018</t>
  </si>
  <si>
    <t>Vuksanović Tijana</t>
  </si>
  <si>
    <t>9/2017</t>
  </si>
  <si>
    <t>Hadžibegović Emina</t>
  </si>
  <si>
    <t>17/2017</t>
  </si>
  <si>
    <t>Milović Nikolina</t>
  </si>
  <si>
    <t>19/2017</t>
  </si>
  <si>
    <t>Zogović Natalija</t>
  </si>
  <si>
    <t>31/2017</t>
  </si>
  <si>
    <t>Tuzović Selma</t>
  </si>
  <si>
    <t>35/2017</t>
  </si>
  <si>
    <t>Brnović Jovana</t>
  </si>
  <si>
    <t>Farmacija</t>
  </si>
  <si>
    <t>Kolokvijum</t>
  </si>
  <si>
    <t>Popr.</t>
  </si>
  <si>
    <t>Teor.</t>
  </si>
  <si>
    <t>Zad.</t>
  </si>
  <si>
    <t>Uk.</t>
  </si>
  <si>
    <t>KU</t>
  </si>
  <si>
    <t>Matematika</t>
  </si>
  <si>
    <t>0-49</t>
  </si>
  <si>
    <t>50-59</t>
  </si>
  <si>
    <t>60-69</t>
  </si>
  <si>
    <t>70-79</t>
  </si>
  <si>
    <t>80-89</t>
  </si>
  <si>
    <t>90-100</t>
  </si>
  <si>
    <t>Mr Vladimir Ivanović</t>
  </si>
  <si>
    <r>
      <t>NASTAVNIK:</t>
    </r>
    <r>
      <rPr>
        <sz val="11"/>
        <rFont val="Arial"/>
        <family val="2"/>
        <charset val="238"/>
      </rPr>
      <t xml:space="preserve"> Prof. dr Jela Šušić</t>
    </r>
  </si>
  <si>
    <r>
      <t>SARADNIK:</t>
    </r>
    <r>
      <rPr>
        <sz val="11"/>
        <rFont val="Arial"/>
        <family val="2"/>
        <charset val="238"/>
      </rPr>
      <t xml:space="preserve"> Mr Vladimir Ivanović</t>
    </r>
  </si>
  <si>
    <t>OBRAZAC za evidenciju osvojenih poena na predmetu i predlog ocjene, studijske 2020/2021. zimski semestar</t>
  </si>
  <si>
    <r>
      <t>STUDIJSKI PROGRAM:</t>
    </r>
    <r>
      <rPr>
        <sz val="11"/>
        <rFont val="Arial"/>
        <family val="2"/>
        <charset val="238"/>
      </rPr>
      <t xml:space="preserve"> Farmacija</t>
    </r>
  </si>
  <si>
    <r>
      <t>PREDMET:</t>
    </r>
    <r>
      <rPr>
        <sz val="11"/>
        <rFont val="Arial"/>
        <family val="2"/>
        <charset val="238"/>
      </rPr>
      <t xml:space="preserve"> Matematika</t>
    </r>
  </si>
  <si>
    <r>
      <t>Studijski program:</t>
    </r>
    <r>
      <rPr>
        <sz val="11"/>
        <rFont val="Arial"/>
        <family val="2"/>
        <charset val="238"/>
      </rPr>
      <t xml:space="preserve"> Farmacija</t>
    </r>
  </si>
  <si>
    <t>MEDICINSKI FAKULTET</t>
  </si>
  <si>
    <t>dr Aleksandra Vuksanović-Božarić</t>
  </si>
  <si>
    <t>OBRAZAC ZA ZAKLJUČNE OCJENE, STUDIJSKE 2020/2021. ZIMSKI SEMESTAR</t>
  </si>
  <si>
    <t>Prisustvo nastavi</t>
  </si>
  <si>
    <t>Domaći zadaci/grafički radovi</t>
  </si>
  <si>
    <t>II</t>
  </si>
  <si>
    <t>III</t>
  </si>
  <si>
    <t>IV</t>
  </si>
  <si>
    <t>V</t>
  </si>
  <si>
    <t>VI</t>
  </si>
  <si>
    <t>Statistika K1 Popravni</t>
  </si>
  <si>
    <t>Statistika Zavrsni</t>
  </si>
  <si>
    <t>Statistika Popravni Zavrsni</t>
  </si>
  <si>
    <r>
      <t>Broj ECTS kredita:</t>
    </r>
    <r>
      <rPr>
        <sz val="11"/>
        <rFont val="Arial"/>
        <family val="2"/>
        <charset val="238"/>
      </rPr>
      <t xml:space="preserve"> 4</t>
    </r>
  </si>
  <si>
    <t>zavrsni ukupno</t>
  </si>
  <si>
    <t>zavrsni teorija</t>
  </si>
  <si>
    <t>zavrsni zadaci</t>
  </si>
  <si>
    <t xml:space="preserve">kolokvijum </t>
  </si>
  <si>
    <t>SEPTEMBAR PRVI TERMIN</t>
  </si>
  <si>
    <t>OCJENA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</si>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</sst>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rgb="FFCCFFCC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4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3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3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0" fillId="0" borderId="23" xfId="0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2" fillId="4" borderId="26" xfId="0" applyFont="1" applyFill="1" applyBorder="1" applyAlignment="1">
      <alignment horizontal="center"/>
    </xf>
    <xf numFmtId="0" fontId="2" fillId="7" borderId="26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2" fillId="4" borderId="26" xfId="0" applyFont="1" applyFill="1" applyBorder="1" applyAlignment="1" applyProtection="1">
      <alignment horizontal="center"/>
    </xf>
    <xf numFmtId="49" fontId="2" fillId="7" borderId="26" xfId="0" applyNumberFormat="1" applyFont="1" applyFill="1" applyBorder="1" applyAlignment="1" applyProtection="1">
      <alignment horizontal="left" vertical="center"/>
      <protection locked="0"/>
    </xf>
    <xf numFmtId="0" fontId="2" fillId="7" borderId="26" xfId="0" applyFont="1" applyFill="1" applyBorder="1" applyAlignment="1" applyProtection="1">
      <alignment horizontal="left" vertical="center"/>
      <protection locked="0"/>
    </xf>
    <xf numFmtId="0" fontId="2" fillId="8" borderId="26" xfId="0" applyFon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2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14" fillId="0" borderId="0" xfId="2"/>
    <xf numFmtId="0" fontId="14" fillId="0" borderId="0" xfId="2" applyAlignment="1">
      <alignment vertical="center"/>
    </xf>
    <xf numFmtId="0" fontId="2" fillId="0" borderId="26" xfId="2" applyFont="1" applyBorder="1" applyAlignment="1">
      <alignment horizontal="center" vertical="center" wrapText="1"/>
    </xf>
    <xf numFmtId="49" fontId="2" fillId="0" borderId="26" xfId="2" applyNumberFormat="1" applyFont="1" applyBorder="1" applyAlignment="1">
      <alignment horizontal="center" vertical="center"/>
    </xf>
    <xf numFmtId="0" fontId="2" fillId="0" borderId="26" xfId="2" applyFont="1" applyBorder="1" applyAlignment="1">
      <alignment horizontal="left" vertical="center"/>
    </xf>
    <xf numFmtId="0" fontId="2" fillId="0" borderId="26" xfId="2" applyFont="1" applyBorder="1" applyAlignment="1">
      <alignment horizontal="right" vertical="center"/>
    </xf>
    <xf numFmtId="0" fontId="2" fillId="0" borderId="26" xfId="2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0" xfId="0" applyNumberFormat="1" applyProtection="1">
      <protection locked="0"/>
    </xf>
    <xf numFmtId="0" fontId="0" fillId="2" borderId="26" xfId="0" applyFill="1" applyBorder="1" applyProtection="1">
      <protection locked="0"/>
    </xf>
    <xf numFmtId="0" fontId="15" fillId="9" borderId="28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vertical="center"/>
    </xf>
    <xf numFmtId="0" fontId="15" fillId="9" borderId="0" xfId="0" applyFont="1" applyFill="1" applyAlignment="1">
      <alignment vertical="center"/>
    </xf>
    <xf numFmtId="0" fontId="0" fillId="0" borderId="26" xfId="0" applyBorder="1"/>
    <xf numFmtId="0" fontId="14" fillId="2" borderId="26" xfId="0" applyFont="1" applyFill="1" applyBorder="1" applyProtection="1">
      <protection locked="0"/>
    </xf>
    <xf numFmtId="0" fontId="6" fillId="3" borderId="27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0" fillId="5" borderId="0" xfId="0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5" fillId="9" borderId="0" xfId="0" applyFont="1" applyFill="1" applyAlignment="1">
      <alignment horizontal="center" vertical="center"/>
    </xf>
    <xf numFmtId="0" fontId="12" fillId="4" borderId="26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 wrapText="1"/>
    </xf>
    <xf numFmtId="0" fontId="5" fillId="4" borderId="26" xfId="0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/>
    </xf>
    <xf numFmtId="0" fontId="5" fillId="4" borderId="26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26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7" fillId="0" borderId="9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2BB109ED-759C-47CF-A926-06C74D3D4F7D}"/>
    <cellStyle name="Normal 3" xfId="2" xr:uid="{11CDB5A8-2915-452C-BDF8-65DA5170C6AD}"/>
  </cellStyles>
  <dxfs count="5"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7</xdr:row>
          <xdr:rowOff>0</xdr:rowOff>
        </xdr:from>
        <xdr:to>
          <xdr:col>17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</xdr:row>
          <xdr:rowOff>142875</xdr:rowOff>
        </xdr:from>
        <xdr:to>
          <xdr:col>18</xdr:col>
          <xdr:colOff>0</xdr:colOff>
          <xdr:row>6</xdr:row>
          <xdr:rowOff>152400</xdr:rowOff>
        </xdr:to>
        <xdr:sp macro="" textlink="">
          <xdr:nvSpPr>
            <xdr:cNvPr id="1442822" name="Button 6" hidden="1">
              <a:extLst>
                <a:ext uri="{63B3BB69-23CF-44E3-9099-C40C66FF867C}">
                  <a14:compatExt spid="_x0000_s1442822"/>
                </a:ext>
                <a:ext uri="{FF2B5EF4-FFF2-40B4-BE49-F238E27FC236}">
                  <a16:creationId xmlns:a16="http://schemas.microsoft.com/office/drawing/2014/main" id="{00000000-0008-0000-0000-000006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2"/>
  <sheetViews>
    <sheetView topLeftCell="B1" workbookViewId="0">
      <selection activeCell="C18" sqref="C18:H18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0" width="8.85546875" style="4"/>
    <col min="11" max="12" width="0" style="4" hidden="1" customWidth="1"/>
    <col min="13" max="16384" width="8.85546875" style="4"/>
  </cols>
  <sheetData>
    <row r="1" spans="1:14" x14ac:dyDescent="0.2">
      <c r="A1" s="8"/>
      <c r="B1" s="9"/>
      <c r="C1" s="9"/>
      <c r="D1" s="9"/>
      <c r="E1" s="9"/>
      <c r="F1" s="9"/>
      <c r="G1" s="9"/>
      <c r="H1" s="9"/>
      <c r="I1" s="10"/>
    </row>
    <row r="2" spans="1:14" x14ac:dyDescent="0.2">
      <c r="A2" s="11"/>
      <c r="B2" s="6" t="s">
        <v>25</v>
      </c>
      <c r="C2" s="78" t="s">
        <v>195</v>
      </c>
      <c r="D2" s="78"/>
      <c r="E2" s="78"/>
      <c r="F2" s="78"/>
      <c r="G2" s="78"/>
      <c r="H2" s="78"/>
      <c r="I2" s="12"/>
    </row>
    <row r="3" spans="1:14" ht="13.5" thickBot="1" x14ac:dyDescent="0.25">
      <c r="A3" s="11"/>
      <c r="B3" s="6" t="s">
        <v>34</v>
      </c>
      <c r="C3" s="78" t="s">
        <v>35</v>
      </c>
      <c r="D3" s="78"/>
      <c r="E3" s="78"/>
      <c r="F3" s="78"/>
      <c r="G3" s="78"/>
      <c r="H3" s="78"/>
      <c r="I3" s="12"/>
    </row>
    <row r="4" spans="1:14" x14ac:dyDescent="0.2">
      <c r="A4" s="11"/>
      <c r="B4" s="6" t="s">
        <v>26</v>
      </c>
      <c r="C4" s="78" t="s">
        <v>188</v>
      </c>
      <c r="D4" s="78"/>
      <c r="E4" s="78"/>
      <c r="F4" s="78"/>
      <c r="G4" s="78"/>
      <c r="H4" s="78"/>
      <c r="I4" s="12"/>
      <c r="K4" s="75" t="s">
        <v>11</v>
      </c>
      <c r="L4" s="76"/>
    </row>
    <row r="5" spans="1:14" ht="13.5" thickBot="1" x14ac:dyDescent="0.25">
      <c r="A5" s="11"/>
      <c r="B5" s="6" t="s">
        <v>27</v>
      </c>
      <c r="C5" s="79"/>
      <c r="D5" s="79"/>
      <c r="E5" s="79"/>
      <c r="F5" s="79"/>
      <c r="G5" s="79"/>
      <c r="H5" s="79"/>
      <c r="I5" s="12"/>
      <c r="K5" s="17">
        <v>0</v>
      </c>
      <c r="L5" s="18" t="s">
        <v>7</v>
      </c>
    </row>
    <row r="6" spans="1:14" x14ac:dyDescent="0.2">
      <c r="A6" s="11"/>
      <c r="B6" s="6" t="s">
        <v>17</v>
      </c>
      <c r="C6" s="80" t="s">
        <v>77</v>
      </c>
      <c r="D6" s="80"/>
      <c r="E6" s="21"/>
      <c r="F6" s="21"/>
      <c r="G6" s="21"/>
      <c r="H6" s="21"/>
      <c r="I6" s="12"/>
      <c r="K6" s="17">
        <v>50</v>
      </c>
      <c r="L6" s="18" t="s">
        <v>6</v>
      </c>
      <c r="M6" s="75" t="s">
        <v>11</v>
      </c>
      <c r="N6" s="76"/>
    </row>
    <row r="7" spans="1:14" x14ac:dyDescent="0.2">
      <c r="A7" s="11"/>
      <c r="B7" s="6" t="s">
        <v>18</v>
      </c>
      <c r="C7" s="80" t="s">
        <v>19</v>
      </c>
      <c r="D7" s="80"/>
      <c r="E7" s="21"/>
      <c r="F7" s="21"/>
      <c r="G7" s="21"/>
      <c r="H7" s="21"/>
      <c r="I7" s="12"/>
      <c r="K7" s="17">
        <v>60</v>
      </c>
      <c r="L7" s="18" t="s">
        <v>5</v>
      </c>
      <c r="M7" s="17" t="s">
        <v>196</v>
      </c>
      <c r="N7" s="18" t="s">
        <v>7</v>
      </c>
    </row>
    <row r="8" spans="1:14" x14ac:dyDescent="0.2">
      <c r="A8" s="11"/>
      <c r="B8" s="6" t="s">
        <v>13</v>
      </c>
      <c r="C8" s="80" t="s">
        <v>20</v>
      </c>
      <c r="D8" s="80"/>
      <c r="E8" s="21"/>
      <c r="F8" s="21"/>
      <c r="G8" s="21"/>
      <c r="H8" s="21"/>
      <c r="I8" s="12"/>
      <c r="K8" s="17">
        <v>70</v>
      </c>
      <c r="L8" s="18" t="s">
        <v>3</v>
      </c>
      <c r="M8" s="17" t="s">
        <v>197</v>
      </c>
      <c r="N8" s="18" t="s">
        <v>6</v>
      </c>
    </row>
    <row r="9" spans="1:14" x14ac:dyDescent="0.2">
      <c r="A9" s="11"/>
      <c r="B9" s="6" t="s">
        <v>14</v>
      </c>
      <c r="C9" s="77">
        <v>4</v>
      </c>
      <c r="D9" s="77"/>
      <c r="E9" s="21"/>
      <c r="F9" s="21"/>
      <c r="G9" s="21"/>
      <c r="H9" s="21"/>
      <c r="I9" s="12"/>
      <c r="K9" s="17">
        <v>80</v>
      </c>
      <c r="L9" s="18" t="s">
        <v>2</v>
      </c>
      <c r="M9" s="17" t="s">
        <v>198</v>
      </c>
      <c r="N9" s="18" t="s">
        <v>5</v>
      </c>
    </row>
    <row r="10" spans="1:14" ht="13.5" thickBot="1" x14ac:dyDescent="0.25">
      <c r="A10" s="11"/>
      <c r="B10" s="6" t="s">
        <v>10</v>
      </c>
      <c r="C10" s="77">
        <v>54</v>
      </c>
      <c r="D10" s="77"/>
      <c r="E10" s="21"/>
      <c r="F10" s="21"/>
      <c r="G10" s="21"/>
      <c r="H10" s="21"/>
      <c r="I10" s="12"/>
      <c r="K10" s="19">
        <v>90</v>
      </c>
      <c r="L10" s="20" t="s">
        <v>1</v>
      </c>
      <c r="M10" s="17" t="s">
        <v>199</v>
      </c>
      <c r="N10" s="18" t="s">
        <v>3</v>
      </c>
    </row>
    <row r="11" spans="1:14" x14ac:dyDescent="0.2">
      <c r="A11" s="11"/>
      <c r="B11" s="6"/>
      <c r="C11" s="22"/>
      <c r="D11" s="21"/>
      <c r="E11" s="21"/>
      <c r="F11" s="21"/>
      <c r="G11" s="21"/>
      <c r="H11" s="21"/>
      <c r="I11" s="12"/>
      <c r="M11" s="17" t="s">
        <v>200</v>
      </c>
      <c r="N11" s="18" t="s">
        <v>2</v>
      </c>
    </row>
    <row r="12" spans="1:14" ht="13.5" thickBot="1" x14ac:dyDescent="0.25">
      <c r="A12" s="11"/>
      <c r="B12" s="6" t="s">
        <v>15</v>
      </c>
      <c r="C12" s="24" t="s">
        <v>39</v>
      </c>
      <c r="D12" s="27">
        <v>40</v>
      </c>
      <c r="E12" s="25" t="s">
        <v>40</v>
      </c>
      <c r="F12" s="27"/>
      <c r="G12" s="25"/>
      <c r="H12" s="27"/>
      <c r="I12" s="12"/>
      <c r="M12" s="19" t="s">
        <v>201</v>
      </c>
      <c r="N12" s="20" t="s">
        <v>1</v>
      </c>
    </row>
    <row r="13" spans="1:14" x14ac:dyDescent="0.2">
      <c r="A13" s="11"/>
      <c r="B13" s="6" t="s">
        <v>16</v>
      </c>
      <c r="C13" s="26">
        <v>60</v>
      </c>
      <c r="D13" s="21"/>
      <c r="E13" s="21"/>
      <c r="F13" s="21"/>
      <c r="G13" s="21"/>
      <c r="H13" s="21"/>
      <c r="I13" s="12"/>
    </row>
    <row r="14" spans="1:14" x14ac:dyDescent="0.2">
      <c r="A14" s="11"/>
      <c r="B14" s="7"/>
      <c r="C14" s="21"/>
      <c r="D14" s="21"/>
      <c r="E14" s="21"/>
      <c r="F14" s="21"/>
      <c r="G14" s="21"/>
      <c r="H14" s="21"/>
      <c r="I14" s="12"/>
    </row>
    <row r="15" spans="1:14" x14ac:dyDescent="0.2">
      <c r="A15" s="11"/>
      <c r="B15" s="6" t="s">
        <v>36</v>
      </c>
      <c r="C15" s="78" t="s">
        <v>75</v>
      </c>
      <c r="D15" s="78"/>
      <c r="E15" s="78"/>
      <c r="F15" s="78"/>
      <c r="G15" s="78"/>
      <c r="H15" s="78"/>
      <c r="I15" s="12"/>
    </row>
    <row r="16" spans="1:14" x14ac:dyDescent="0.2">
      <c r="A16" s="11"/>
      <c r="B16" s="6" t="s">
        <v>12</v>
      </c>
      <c r="C16" s="78" t="s">
        <v>202</v>
      </c>
      <c r="D16" s="78"/>
      <c r="E16" s="78"/>
      <c r="F16" s="78"/>
      <c r="G16" s="78"/>
      <c r="H16" s="78"/>
      <c r="I16" s="12"/>
      <c r="K16" s="3"/>
    </row>
    <row r="17" spans="1:11" x14ac:dyDescent="0.2">
      <c r="A17" s="11"/>
      <c r="B17" s="7"/>
      <c r="C17" s="23"/>
      <c r="D17" s="23"/>
      <c r="E17" s="23"/>
      <c r="F17" s="23"/>
      <c r="G17" s="23"/>
      <c r="H17" s="23"/>
      <c r="I17" s="12"/>
      <c r="K17" s="3"/>
    </row>
    <row r="18" spans="1:11" x14ac:dyDescent="0.2">
      <c r="A18" s="11"/>
      <c r="B18" s="6" t="s">
        <v>9</v>
      </c>
      <c r="C18" s="78" t="s">
        <v>210</v>
      </c>
      <c r="D18" s="78"/>
      <c r="E18" s="78"/>
      <c r="F18" s="78"/>
      <c r="G18" s="78"/>
      <c r="H18" s="78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4">
    <mergeCell ref="M6:N6"/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21" r:id="rId4" name="Button 5">
              <controlPr defaultSize="0" print="0" autoFill="0" autoPict="0" macro="[0]!Napravi_obrasce">
                <anchor moveWithCells="1" siz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17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2" r:id="rId5" name="Button 6">
              <controlPr defaultSize="0" print="0" autoFill="0" autoPict="0" macro="[0]!Ucitaj_spisak_sa_Snikea">
                <anchor moveWithCells="1" sizeWithCells="1">
                  <from>
                    <xdr:col>15</xdr:col>
                    <xdr:colOff>9525</xdr:colOff>
                    <xdr:row>4</xdr:row>
                    <xdr:rowOff>142875</xdr:rowOff>
                  </from>
                  <to>
                    <xdr:col>18</xdr:col>
                    <xdr:colOff>0</xdr:colOff>
                    <xdr:row>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V56"/>
  <sheetViews>
    <sheetView tabSelected="1" workbookViewId="0">
      <pane ySplit="2" topLeftCell="A3" activePane="bottomLeft" state="frozen"/>
      <selection pane="bottomLeft" activeCell="Q28" sqref="Q28"/>
    </sheetView>
  </sheetViews>
  <sheetFormatPr defaultColWidth="9.140625" defaultRowHeight="12.75" x14ac:dyDescent="0.2"/>
  <cols>
    <col min="1" max="1" width="6.28515625" style="2" customWidth="1"/>
    <col min="2" max="2" width="9.42578125" style="30" customWidth="1"/>
    <col min="3" max="3" width="16.42578125" style="1" hidden="1" customWidth="1"/>
    <col min="4" max="5" width="6.7109375" style="1" customWidth="1"/>
    <col min="6" max="11" width="6.7109375" style="44" customWidth="1"/>
    <col min="12" max="13" width="6.7109375" style="1" customWidth="1"/>
    <col min="14" max="14" width="6.85546875" style="1" customWidth="1"/>
    <col min="15" max="15" width="9.140625" style="1"/>
    <col min="16" max="16" width="9.85546875" style="1" bestFit="1" customWidth="1"/>
    <col min="17" max="17" width="12.28515625" style="1" bestFit="1" customWidth="1"/>
    <col min="18" max="18" width="12.7109375" style="1" bestFit="1" customWidth="1"/>
    <col min="19" max="19" width="12.7109375" style="1" customWidth="1"/>
    <col min="20" max="21" width="9.140625" style="1"/>
    <col min="22" max="22" width="0" style="1" hidden="1" customWidth="1"/>
    <col min="23" max="16384" width="9.140625" style="1"/>
  </cols>
  <sheetData>
    <row r="1" spans="1:22" ht="13.5" thickBot="1" x14ac:dyDescent="0.25">
      <c r="A1" s="84" t="s">
        <v>8</v>
      </c>
      <c r="B1" s="83" t="s">
        <v>41</v>
      </c>
      <c r="C1" s="83" t="s">
        <v>4</v>
      </c>
      <c r="D1" s="86" t="s">
        <v>189</v>
      </c>
      <c r="E1" s="86"/>
      <c r="F1" s="87" t="s">
        <v>21</v>
      </c>
      <c r="G1" s="87"/>
      <c r="H1" s="87"/>
      <c r="I1" s="87" t="s">
        <v>190</v>
      </c>
      <c r="J1" s="87"/>
      <c r="K1" s="87"/>
      <c r="L1" s="83" t="s">
        <v>194</v>
      </c>
      <c r="M1" s="83" t="s">
        <v>24</v>
      </c>
      <c r="N1" s="83" t="s">
        <v>23</v>
      </c>
      <c r="O1" s="83" t="s">
        <v>0</v>
      </c>
      <c r="P1" s="72"/>
      <c r="Q1" s="71" t="s">
        <v>227</v>
      </c>
      <c r="R1" s="72"/>
      <c r="S1" s="72"/>
      <c r="T1" s="72"/>
      <c r="U1" s="82" t="s">
        <v>228</v>
      </c>
      <c r="V1" s="81" t="s">
        <v>229</v>
      </c>
    </row>
    <row r="2" spans="1:22" x14ac:dyDescent="0.2">
      <c r="A2" s="84"/>
      <c r="B2" s="85"/>
      <c r="C2" s="83"/>
      <c r="D2" s="45" t="s">
        <v>21</v>
      </c>
      <c r="E2" s="45" t="s">
        <v>22</v>
      </c>
      <c r="F2" s="42" t="s">
        <v>191</v>
      </c>
      <c r="G2" s="42" t="s">
        <v>192</v>
      </c>
      <c r="H2" s="42" t="s">
        <v>193</v>
      </c>
      <c r="I2" s="42" t="s">
        <v>191</v>
      </c>
      <c r="J2" s="42" t="s">
        <v>192</v>
      </c>
      <c r="K2" s="42" t="s">
        <v>193</v>
      </c>
      <c r="L2" s="83"/>
      <c r="M2" s="83"/>
      <c r="N2" s="83"/>
      <c r="O2" s="83"/>
      <c r="P2" s="70" t="s">
        <v>226</v>
      </c>
      <c r="Q2" s="70" t="s">
        <v>224</v>
      </c>
      <c r="R2" s="70" t="s">
        <v>225</v>
      </c>
      <c r="S2" s="70" t="s">
        <v>223</v>
      </c>
      <c r="T2" s="70" t="s">
        <v>57</v>
      </c>
      <c r="U2" s="82"/>
      <c r="V2" s="81"/>
    </row>
    <row r="3" spans="1:22" x14ac:dyDescent="0.2">
      <c r="A3" s="43">
        <v>1</v>
      </c>
      <c r="B3" s="46" t="s">
        <v>78</v>
      </c>
      <c r="C3" s="47" t="s">
        <v>111</v>
      </c>
      <c r="D3" s="43">
        <v>4</v>
      </c>
      <c r="E3" s="43">
        <v>8</v>
      </c>
      <c r="F3" s="43"/>
      <c r="G3" s="43"/>
      <c r="H3" s="43" t="str">
        <f t="shared" ref="H3:H34" si="0">IF(ISBLANK(F3),"",SUM(F3,G3))</f>
        <v/>
      </c>
      <c r="I3" s="43"/>
      <c r="J3" s="43"/>
      <c r="K3" s="43" t="str">
        <f t="shared" ref="K3:K34" si="1">IF(ISBLANK(I3),"",SUM(I3,J3))</f>
        <v/>
      </c>
      <c r="L3" s="48">
        <f t="shared" ref="L3:L34" si="2">IF(AND(ISBLANK(D3),ISBLANK(E3)),"",IF(ISBLANK(E3),D3,E3))</f>
        <v>8</v>
      </c>
      <c r="M3" s="48" t="str">
        <f t="shared" ref="M3:M4" si="3">IF(K3="",IF(H3="","",H3),K3)</f>
        <v/>
      </c>
      <c r="N3" s="48">
        <f>IF(AND(M3="",L3=""),"",SUM(L3:M3))</f>
        <v>8</v>
      </c>
      <c r="O3" s="48" t="str">
        <f t="shared" ref="O3:O34" si="4">IF(AND(M3="",L3=""),"",VLOOKUP(N3,Ocjene,2))</f>
        <v>F</v>
      </c>
      <c r="P3" s="69">
        <v>13</v>
      </c>
      <c r="Q3" s="69">
        <v>1</v>
      </c>
      <c r="R3" s="69">
        <v>7</v>
      </c>
      <c r="S3" s="73">
        <f t="shared" ref="S3:S56" si="5">IF(AND(Q3="",R3=""),"",Q3+R3)</f>
        <v>8</v>
      </c>
      <c r="T3" s="73">
        <f t="shared" ref="T3:T56" si="6">IF(AND(S3="",P3=""),"",IF(P3="",IF(L3="",0,L3),P3)+IF(S3="",IF(M3="",0,M3),S3))</f>
        <v>21</v>
      </c>
      <c r="U3" t="str">
        <f t="shared" ref="U3:U34" si="7">IF(T3="","",VLOOKUP(T3,Ocjene,2))</f>
        <v>F</v>
      </c>
      <c r="V3" s="1">
        <f>IF(U3="",0,1)</f>
        <v>1</v>
      </c>
    </row>
    <row r="4" spans="1:22" x14ac:dyDescent="0.2">
      <c r="A4" s="43">
        <f t="shared" ref="A4:A35" si="8">A3+1</f>
        <v>2</v>
      </c>
      <c r="B4" s="46" t="s">
        <v>79</v>
      </c>
      <c r="C4" s="47" t="s">
        <v>112</v>
      </c>
      <c r="D4" s="43">
        <v>6</v>
      </c>
      <c r="E4" s="43">
        <v>12</v>
      </c>
      <c r="F4" s="43"/>
      <c r="G4" s="43"/>
      <c r="H4" s="43" t="str">
        <f t="shared" si="0"/>
        <v/>
      </c>
      <c r="I4" s="43"/>
      <c r="J4" s="43"/>
      <c r="K4" s="43" t="str">
        <f t="shared" si="1"/>
        <v/>
      </c>
      <c r="L4" s="48">
        <f t="shared" si="2"/>
        <v>12</v>
      </c>
      <c r="M4" s="48" t="str">
        <f t="shared" si="3"/>
        <v/>
      </c>
      <c r="N4" s="48">
        <f t="shared" ref="N4:N56" si="9">IF(AND(M4="",L4=""),"",SUM(L4:M4))</f>
        <v>12</v>
      </c>
      <c r="O4" s="48" t="str">
        <f t="shared" si="4"/>
        <v>F</v>
      </c>
      <c r="P4" s="69">
        <v>21</v>
      </c>
      <c r="Q4" s="69">
        <v>0</v>
      </c>
      <c r="R4" s="69">
        <v>5</v>
      </c>
      <c r="S4" s="73">
        <f t="shared" si="5"/>
        <v>5</v>
      </c>
      <c r="T4" s="73">
        <f t="shared" si="6"/>
        <v>26</v>
      </c>
      <c r="U4" t="str">
        <f t="shared" si="7"/>
        <v>F</v>
      </c>
      <c r="V4" s="1">
        <f t="shared" ref="V4:V56" si="10">IF(U4="",0,1)</f>
        <v>1</v>
      </c>
    </row>
    <row r="5" spans="1:22" x14ac:dyDescent="0.2">
      <c r="A5" s="43">
        <f t="shared" si="8"/>
        <v>3</v>
      </c>
      <c r="B5" s="46" t="s">
        <v>80</v>
      </c>
      <c r="C5" s="47" t="s">
        <v>113</v>
      </c>
      <c r="D5" s="43">
        <v>0</v>
      </c>
      <c r="E5" s="43">
        <v>16</v>
      </c>
      <c r="F5" s="43">
        <v>12</v>
      </c>
      <c r="G5" s="43">
        <v>14.5</v>
      </c>
      <c r="H5" s="43">
        <f t="shared" si="0"/>
        <v>26.5</v>
      </c>
      <c r="I5" s="43">
        <v>11</v>
      </c>
      <c r="J5" s="43">
        <v>17</v>
      </c>
      <c r="K5" s="43">
        <f t="shared" si="1"/>
        <v>28</v>
      </c>
      <c r="L5" s="48">
        <f t="shared" si="2"/>
        <v>16</v>
      </c>
      <c r="M5" s="48">
        <f>IF(K5="",IF(H5="","",H5),K5)</f>
        <v>28</v>
      </c>
      <c r="N5" s="48">
        <f t="shared" si="9"/>
        <v>44</v>
      </c>
      <c r="O5" s="48" t="str">
        <f t="shared" si="4"/>
        <v>F</v>
      </c>
      <c r="P5" s="74">
        <v>18</v>
      </c>
      <c r="Q5" s="69"/>
      <c r="R5" s="69"/>
      <c r="S5" s="73" t="str">
        <f t="shared" si="5"/>
        <v/>
      </c>
      <c r="T5" s="73">
        <f t="shared" si="6"/>
        <v>46</v>
      </c>
      <c r="U5" t="str">
        <f t="shared" si="7"/>
        <v>F</v>
      </c>
      <c r="V5" s="1">
        <f t="shared" si="10"/>
        <v>1</v>
      </c>
    </row>
    <row r="6" spans="1:22" hidden="1" x14ac:dyDescent="0.2">
      <c r="A6" s="43">
        <f t="shared" si="8"/>
        <v>4</v>
      </c>
      <c r="B6" s="46" t="s">
        <v>81</v>
      </c>
      <c r="C6" s="47" t="s">
        <v>114</v>
      </c>
      <c r="D6" s="43">
        <v>0</v>
      </c>
      <c r="E6" s="43">
        <v>19</v>
      </c>
      <c r="F6" s="43">
        <v>17</v>
      </c>
      <c r="G6" s="43">
        <v>14.5</v>
      </c>
      <c r="H6" s="43">
        <f t="shared" si="0"/>
        <v>31.5</v>
      </c>
      <c r="I6" s="43"/>
      <c r="J6" s="43"/>
      <c r="K6" s="43" t="str">
        <f t="shared" si="1"/>
        <v/>
      </c>
      <c r="L6" s="48">
        <f t="shared" si="2"/>
        <v>19</v>
      </c>
      <c r="M6" s="48">
        <f t="shared" ref="M6:M56" si="11">IF(K6="",IF(H6="","",H6),K6)</f>
        <v>31.5</v>
      </c>
      <c r="N6" s="48">
        <f t="shared" si="9"/>
        <v>50.5</v>
      </c>
      <c r="O6" s="48" t="str">
        <f t="shared" si="4"/>
        <v>E</v>
      </c>
      <c r="P6" s="69"/>
      <c r="Q6" s="69"/>
      <c r="R6" s="69"/>
      <c r="S6" s="73" t="str">
        <f t="shared" si="5"/>
        <v/>
      </c>
      <c r="T6" s="73" t="str">
        <f t="shared" si="6"/>
        <v/>
      </c>
      <c r="U6" t="str">
        <f t="shared" si="7"/>
        <v/>
      </c>
      <c r="V6" s="1">
        <f t="shared" si="10"/>
        <v>0</v>
      </c>
    </row>
    <row r="7" spans="1:22" hidden="1" x14ac:dyDescent="0.2">
      <c r="A7" s="43">
        <f t="shared" si="8"/>
        <v>5</v>
      </c>
      <c r="B7" s="46" t="s">
        <v>82</v>
      </c>
      <c r="C7" s="47" t="s">
        <v>115</v>
      </c>
      <c r="D7" s="43"/>
      <c r="E7" s="43"/>
      <c r="F7" s="43"/>
      <c r="G7" s="43"/>
      <c r="H7" s="43" t="str">
        <f t="shared" si="0"/>
        <v/>
      </c>
      <c r="I7" s="43"/>
      <c r="J7" s="43"/>
      <c r="K7" s="43" t="str">
        <f t="shared" si="1"/>
        <v/>
      </c>
      <c r="L7" s="48" t="str">
        <f t="shared" si="2"/>
        <v/>
      </c>
      <c r="M7" s="48" t="str">
        <f t="shared" si="11"/>
        <v/>
      </c>
      <c r="N7" s="48" t="str">
        <f t="shared" si="9"/>
        <v/>
      </c>
      <c r="O7" s="48" t="str">
        <f t="shared" si="4"/>
        <v/>
      </c>
      <c r="P7" s="69"/>
      <c r="Q7" s="69"/>
      <c r="R7" s="69"/>
      <c r="S7" s="73" t="str">
        <f t="shared" si="5"/>
        <v/>
      </c>
      <c r="T7" s="73" t="str">
        <f t="shared" si="6"/>
        <v/>
      </c>
      <c r="U7" t="str">
        <f t="shared" si="7"/>
        <v/>
      </c>
      <c r="V7" s="1">
        <f t="shared" si="10"/>
        <v>0</v>
      </c>
    </row>
    <row r="8" spans="1:22" hidden="1" x14ac:dyDescent="0.2">
      <c r="A8" s="43">
        <f t="shared" si="8"/>
        <v>6</v>
      </c>
      <c r="B8" s="46" t="s">
        <v>83</v>
      </c>
      <c r="C8" s="47" t="s">
        <v>116</v>
      </c>
      <c r="D8" s="43">
        <v>19</v>
      </c>
      <c r="E8" s="43">
        <v>30</v>
      </c>
      <c r="F8" s="43"/>
      <c r="G8" s="43"/>
      <c r="H8" s="43" t="str">
        <f t="shared" si="0"/>
        <v/>
      </c>
      <c r="I8" s="43">
        <v>17</v>
      </c>
      <c r="J8" s="43">
        <v>18</v>
      </c>
      <c r="K8" s="43">
        <f t="shared" si="1"/>
        <v>35</v>
      </c>
      <c r="L8" s="48">
        <f t="shared" si="2"/>
        <v>30</v>
      </c>
      <c r="M8" s="48">
        <f t="shared" si="11"/>
        <v>35</v>
      </c>
      <c r="N8" s="48">
        <f t="shared" si="9"/>
        <v>65</v>
      </c>
      <c r="O8" s="48" t="str">
        <f t="shared" si="4"/>
        <v>D</v>
      </c>
      <c r="P8" s="69"/>
      <c r="Q8" s="69"/>
      <c r="R8" s="69"/>
      <c r="S8" s="73" t="str">
        <f t="shared" si="5"/>
        <v/>
      </c>
      <c r="T8" s="73" t="str">
        <f t="shared" si="6"/>
        <v/>
      </c>
      <c r="U8" t="str">
        <f t="shared" si="7"/>
        <v/>
      </c>
      <c r="V8" s="1">
        <f t="shared" si="10"/>
        <v>0</v>
      </c>
    </row>
    <row r="9" spans="1:22" x14ac:dyDescent="0.2">
      <c r="A9" s="43">
        <f t="shared" si="8"/>
        <v>7</v>
      </c>
      <c r="B9" s="46" t="s">
        <v>84</v>
      </c>
      <c r="C9" s="47" t="s">
        <v>117</v>
      </c>
      <c r="D9" s="43">
        <v>2</v>
      </c>
      <c r="E9" s="43">
        <v>0</v>
      </c>
      <c r="F9" s="43"/>
      <c r="G9" s="43"/>
      <c r="H9" s="43" t="str">
        <f t="shared" si="0"/>
        <v/>
      </c>
      <c r="I9" s="43">
        <v>1</v>
      </c>
      <c r="J9" s="43">
        <v>4</v>
      </c>
      <c r="K9" s="43">
        <f t="shared" si="1"/>
        <v>5</v>
      </c>
      <c r="L9" s="48">
        <f t="shared" si="2"/>
        <v>0</v>
      </c>
      <c r="M9" s="48">
        <f t="shared" si="11"/>
        <v>5</v>
      </c>
      <c r="N9" s="48">
        <f t="shared" si="9"/>
        <v>5</v>
      </c>
      <c r="O9" s="48" t="str">
        <f t="shared" si="4"/>
        <v>F</v>
      </c>
      <c r="P9" s="69">
        <v>1</v>
      </c>
      <c r="Q9" s="69"/>
      <c r="R9" s="69"/>
      <c r="S9" s="73" t="str">
        <f t="shared" si="5"/>
        <v/>
      </c>
      <c r="T9" s="73">
        <f t="shared" si="6"/>
        <v>6</v>
      </c>
      <c r="U9" t="str">
        <f t="shared" si="7"/>
        <v>F</v>
      </c>
      <c r="V9" s="1">
        <f t="shared" si="10"/>
        <v>1</v>
      </c>
    </row>
    <row r="10" spans="1:22" x14ac:dyDescent="0.2">
      <c r="A10" s="43">
        <f t="shared" si="8"/>
        <v>8</v>
      </c>
      <c r="B10" s="46" t="s">
        <v>85</v>
      </c>
      <c r="C10" s="47" t="s">
        <v>118</v>
      </c>
      <c r="D10" s="43">
        <v>3</v>
      </c>
      <c r="E10" s="43">
        <v>8</v>
      </c>
      <c r="F10" s="43"/>
      <c r="G10" s="43"/>
      <c r="H10" s="43" t="str">
        <f t="shared" si="0"/>
        <v/>
      </c>
      <c r="I10" s="43"/>
      <c r="J10" s="43"/>
      <c r="K10" s="43" t="str">
        <f t="shared" si="1"/>
        <v/>
      </c>
      <c r="L10" s="48">
        <f t="shared" si="2"/>
        <v>8</v>
      </c>
      <c r="M10" s="48" t="str">
        <f t="shared" si="11"/>
        <v/>
      </c>
      <c r="N10" s="48">
        <f t="shared" si="9"/>
        <v>8</v>
      </c>
      <c r="O10" s="48" t="str">
        <f t="shared" si="4"/>
        <v>F</v>
      </c>
      <c r="P10" s="69">
        <v>9</v>
      </c>
      <c r="Q10" s="69"/>
      <c r="R10" s="69"/>
      <c r="S10" s="73" t="str">
        <f t="shared" si="5"/>
        <v/>
      </c>
      <c r="T10" s="73">
        <f t="shared" si="6"/>
        <v>9</v>
      </c>
      <c r="U10" t="str">
        <f t="shared" si="7"/>
        <v>F</v>
      </c>
      <c r="V10" s="1">
        <f t="shared" si="10"/>
        <v>1</v>
      </c>
    </row>
    <row r="11" spans="1:22" hidden="1" x14ac:dyDescent="0.2">
      <c r="A11" s="43">
        <f t="shared" si="8"/>
        <v>9</v>
      </c>
      <c r="B11" s="46" t="s">
        <v>86</v>
      </c>
      <c r="C11" s="47" t="s">
        <v>119</v>
      </c>
      <c r="D11" s="43">
        <v>25</v>
      </c>
      <c r="E11" s="43">
        <v>34</v>
      </c>
      <c r="F11" s="43">
        <v>28</v>
      </c>
      <c r="G11" s="43">
        <v>29</v>
      </c>
      <c r="H11" s="43">
        <f t="shared" si="0"/>
        <v>57</v>
      </c>
      <c r="I11" s="43"/>
      <c r="J11" s="43"/>
      <c r="K11" s="43" t="str">
        <f t="shared" si="1"/>
        <v/>
      </c>
      <c r="L11" s="48">
        <f t="shared" si="2"/>
        <v>34</v>
      </c>
      <c r="M11" s="48">
        <f t="shared" si="11"/>
        <v>57</v>
      </c>
      <c r="N11" s="48">
        <f t="shared" si="9"/>
        <v>91</v>
      </c>
      <c r="O11" s="48" t="str">
        <f t="shared" si="4"/>
        <v>A</v>
      </c>
      <c r="P11" s="69"/>
      <c r="Q11" s="69"/>
      <c r="R11" s="69"/>
      <c r="S11" s="73" t="str">
        <f t="shared" si="5"/>
        <v/>
      </c>
      <c r="T11" s="73" t="str">
        <f t="shared" si="6"/>
        <v/>
      </c>
      <c r="U11" t="str">
        <f t="shared" si="7"/>
        <v/>
      </c>
      <c r="V11" s="1">
        <f t="shared" si="10"/>
        <v>0</v>
      </c>
    </row>
    <row r="12" spans="1:22" x14ac:dyDescent="0.2">
      <c r="A12" s="43">
        <f t="shared" si="8"/>
        <v>10</v>
      </c>
      <c r="B12" s="46" t="s">
        <v>87</v>
      </c>
      <c r="C12" s="47" t="s">
        <v>120</v>
      </c>
      <c r="D12" s="43">
        <v>6</v>
      </c>
      <c r="E12" s="43">
        <v>8</v>
      </c>
      <c r="F12" s="43"/>
      <c r="G12" s="43"/>
      <c r="H12" s="43" t="str">
        <f t="shared" si="0"/>
        <v/>
      </c>
      <c r="I12" s="43"/>
      <c r="J12" s="43"/>
      <c r="K12" s="43" t="str">
        <f t="shared" si="1"/>
        <v/>
      </c>
      <c r="L12" s="48">
        <f t="shared" si="2"/>
        <v>8</v>
      </c>
      <c r="M12" s="48" t="str">
        <f t="shared" si="11"/>
        <v/>
      </c>
      <c r="N12" s="48">
        <f t="shared" si="9"/>
        <v>8</v>
      </c>
      <c r="O12" s="48" t="str">
        <f t="shared" si="4"/>
        <v>F</v>
      </c>
      <c r="P12" s="69">
        <v>15</v>
      </c>
      <c r="Q12" s="69">
        <v>14</v>
      </c>
      <c r="R12" s="69">
        <v>21</v>
      </c>
      <c r="S12" s="73">
        <f t="shared" si="5"/>
        <v>35</v>
      </c>
      <c r="T12" s="73">
        <f t="shared" si="6"/>
        <v>50</v>
      </c>
      <c r="U12" t="str">
        <f t="shared" si="7"/>
        <v>E</v>
      </c>
      <c r="V12" s="1">
        <f t="shared" si="10"/>
        <v>1</v>
      </c>
    </row>
    <row r="13" spans="1:22" hidden="1" x14ac:dyDescent="0.2">
      <c r="A13" s="43">
        <f t="shared" si="8"/>
        <v>11</v>
      </c>
      <c r="B13" s="46" t="s">
        <v>88</v>
      </c>
      <c r="C13" s="47" t="s">
        <v>121</v>
      </c>
      <c r="D13" s="43">
        <v>21</v>
      </c>
      <c r="E13" s="43"/>
      <c r="F13" s="43"/>
      <c r="G13" s="43"/>
      <c r="H13" s="43" t="str">
        <f t="shared" si="0"/>
        <v/>
      </c>
      <c r="I13" s="43"/>
      <c r="J13" s="43"/>
      <c r="K13" s="43" t="str">
        <f t="shared" si="1"/>
        <v/>
      </c>
      <c r="L13" s="48">
        <f t="shared" si="2"/>
        <v>21</v>
      </c>
      <c r="M13" s="48" t="str">
        <f t="shared" si="11"/>
        <v/>
      </c>
      <c r="N13" s="48">
        <f t="shared" si="9"/>
        <v>21</v>
      </c>
      <c r="O13" s="48" t="str">
        <f t="shared" si="4"/>
        <v>F</v>
      </c>
      <c r="P13" s="69"/>
      <c r="Q13" s="69"/>
      <c r="R13" s="69"/>
      <c r="S13" s="73" t="str">
        <f t="shared" si="5"/>
        <v/>
      </c>
      <c r="T13" s="73" t="str">
        <f t="shared" si="6"/>
        <v/>
      </c>
      <c r="U13" t="str">
        <f t="shared" si="7"/>
        <v/>
      </c>
      <c r="V13" s="1">
        <f t="shared" si="10"/>
        <v>0</v>
      </c>
    </row>
    <row r="14" spans="1:22" hidden="1" x14ac:dyDescent="0.2">
      <c r="A14" s="43">
        <f t="shared" si="8"/>
        <v>12</v>
      </c>
      <c r="B14" s="46" t="s">
        <v>89</v>
      </c>
      <c r="C14" s="47" t="s">
        <v>122</v>
      </c>
      <c r="D14" s="43">
        <v>3</v>
      </c>
      <c r="E14" s="43">
        <v>18</v>
      </c>
      <c r="F14" s="43">
        <v>22</v>
      </c>
      <c r="G14" s="43">
        <v>15</v>
      </c>
      <c r="H14" s="43">
        <f t="shared" si="0"/>
        <v>37</v>
      </c>
      <c r="I14" s="43"/>
      <c r="J14" s="43"/>
      <c r="K14" s="43" t="str">
        <f t="shared" si="1"/>
        <v/>
      </c>
      <c r="L14" s="48">
        <f t="shared" si="2"/>
        <v>18</v>
      </c>
      <c r="M14" s="48">
        <f t="shared" si="11"/>
        <v>37</v>
      </c>
      <c r="N14" s="48">
        <f t="shared" si="9"/>
        <v>55</v>
      </c>
      <c r="O14" s="48" t="str">
        <f t="shared" si="4"/>
        <v>E</v>
      </c>
      <c r="P14" s="69"/>
      <c r="Q14" s="69"/>
      <c r="R14" s="69"/>
      <c r="S14" s="73" t="str">
        <f t="shared" si="5"/>
        <v/>
      </c>
      <c r="T14" s="73" t="str">
        <f t="shared" si="6"/>
        <v/>
      </c>
      <c r="U14" t="str">
        <f t="shared" si="7"/>
        <v/>
      </c>
      <c r="V14" s="1">
        <f t="shared" si="10"/>
        <v>0</v>
      </c>
    </row>
    <row r="15" spans="1:22" hidden="1" x14ac:dyDescent="0.2">
      <c r="A15" s="43">
        <f t="shared" si="8"/>
        <v>13</v>
      </c>
      <c r="B15" s="46" t="s">
        <v>90</v>
      </c>
      <c r="C15" s="47" t="s">
        <v>123</v>
      </c>
      <c r="D15" s="43">
        <v>6</v>
      </c>
      <c r="E15" s="43">
        <v>21</v>
      </c>
      <c r="F15" s="43"/>
      <c r="G15" s="43"/>
      <c r="H15" s="43" t="str">
        <f t="shared" si="0"/>
        <v/>
      </c>
      <c r="I15" s="43">
        <v>17</v>
      </c>
      <c r="J15" s="43">
        <v>12</v>
      </c>
      <c r="K15" s="43">
        <f t="shared" si="1"/>
        <v>29</v>
      </c>
      <c r="L15" s="48">
        <f t="shared" si="2"/>
        <v>21</v>
      </c>
      <c r="M15" s="48">
        <f t="shared" si="11"/>
        <v>29</v>
      </c>
      <c r="N15" s="48">
        <f t="shared" si="9"/>
        <v>50</v>
      </c>
      <c r="O15" s="48" t="str">
        <f t="shared" si="4"/>
        <v>E</v>
      </c>
      <c r="P15" s="69"/>
      <c r="Q15" s="69"/>
      <c r="R15" s="69"/>
      <c r="S15" s="73" t="str">
        <f t="shared" si="5"/>
        <v/>
      </c>
      <c r="T15" s="73" t="str">
        <f t="shared" si="6"/>
        <v/>
      </c>
      <c r="U15" t="str">
        <f t="shared" si="7"/>
        <v/>
      </c>
      <c r="V15" s="1">
        <f t="shared" si="10"/>
        <v>0</v>
      </c>
    </row>
    <row r="16" spans="1:22" hidden="1" x14ac:dyDescent="0.2">
      <c r="A16" s="43">
        <f t="shared" si="8"/>
        <v>14</v>
      </c>
      <c r="B16" s="46" t="s">
        <v>91</v>
      </c>
      <c r="C16" s="47" t="s">
        <v>124</v>
      </c>
      <c r="D16" s="43">
        <v>0</v>
      </c>
      <c r="E16" s="43">
        <v>22</v>
      </c>
      <c r="F16" s="43">
        <v>13</v>
      </c>
      <c r="G16" s="43">
        <v>25</v>
      </c>
      <c r="H16" s="43">
        <f t="shared" si="0"/>
        <v>38</v>
      </c>
      <c r="I16" s="43"/>
      <c r="J16" s="43"/>
      <c r="K16" s="43" t="str">
        <f t="shared" si="1"/>
        <v/>
      </c>
      <c r="L16" s="48">
        <f t="shared" si="2"/>
        <v>22</v>
      </c>
      <c r="M16" s="48">
        <f t="shared" si="11"/>
        <v>38</v>
      </c>
      <c r="N16" s="48">
        <f t="shared" si="9"/>
        <v>60</v>
      </c>
      <c r="O16" s="48" t="str">
        <f t="shared" si="4"/>
        <v>D</v>
      </c>
      <c r="P16" s="69"/>
      <c r="Q16" s="69"/>
      <c r="R16" s="69"/>
      <c r="S16" s="73" t="str">
        <f t="shared" si="5"/>
        <v/>
      </c>
      <c r="T16" s="73" t="str">
        <f t="shared" si="6"/>
        <v/>
      </c>
      <c r="U16" t="str">
        <f t="shared" si="7"/>
        <v/>
      </c>
      <c r="V16" s="1">
        <f t="shared" si="10"/>
        <v>0</v>
      </c>
    </row>
    <row r="17" spans="1:22" hidden="1" x14ac:dyDescent="0.2">
      <c r="A17" s="43">
        <f t="shared" si="8"/>
        <v>15</v>
      </c>
      <c r="B17" s="46" t="s">
        <v>92</v>
      </c>
      <c r="C17" s="47" t="s">
        <v>125</v>
      </c>
      <c r="D17" s="43">
        <v>7</v>
      </c>
      <c r="E17" s="43">
        <v>25</v>
      </c>
      <c r="F17" s="43">
        <v>18</v>
      </c>
      <c r="G17" s="43">
        <v>18</v>
      </c>
      <c r="H17" s="43">
        <f t="shared" si="0"/>
        <v>36</v>
      </c>
      <c r="I17" s="43"/>
      <c r="J17" s="43"/>
      <c r="K17" s="43" t="str">
        <f t="shared" si="1"/>
        <v/>
      </c>
      <c r="L17" s="48">
        <f t="shared" si="2"/>
        <v>25</v>
      </c>
      <c r="M17" s="48">
        <f t="shared" si="11"/>
        <v>36</v>
      </c>
      <c r="N17" s="48">
        <f t="shared" si="9"/>
        <v>61</v>
      </c>
      <c r="O17" s="48" t="str">
        <f t="shared" si="4"/>
        <v>D</v>
      </c>
      <c r="P17" s="69"/>
      <c r="Q17" s="69"/>
      <c r="R17" s="69"/>
      <c r="S17" s="73" t="str">
        <f t="shared" si="5"/>
        <v/>
      </c>
      <c r="T17" s="73" t="str">
        <f t="shared" si="6"/>
        <v/>
      </c>
      <c r="U17" t="str">
        <f t="shared" si="7"/>
        <v/>
      </c>
      <c r="V17" s="1">
        <f t="shared" si="10"/>
        <v>0</v>
      </c>
    </row>
    <row r="18" spans="1:22" hidden="1" x14ac:dyDescent="0.2">
      <c r="A18" s="43">
        <f t="shared" si="8"/>
        <v>16</v>
      </c>
      <c r="B18" s="46" t="s">
        <v>93</v>
      </c>
      <c r="C18" s="47" t="s">
        <v>126</v>
      </c>
      <c r="D18" s="43">
        <v>12</v>
      </c>
      <c r="E18" s="43">
        <v>8</v>
      </c>
      <c r="F18" s="43">
        <v>14</v>
      </c>
      <c r="G18" s="43">
        <v>11</v>
      </c>
      <c r="H18" s="43">
        <f t="shared" si="0"/>
        <v>25</v>
      </c>
      <c r="I18" s="43">
        <v>25</v>
      </c>
      <c r="J18" s="43">
        <v>22.5</v>
      </c>
      <c r="K18" s="43">
        <f t="shared" si="1"/>
        <v>47.5</v>
      </c>
      <c r="L18" s="48">
        <f t="shared" si="2"/>
        <v>8</v>
      </c>
      <c r="M18" s="48">
        <f t="shared" si="11"/>
        <v>47.5</v>
      </c>
      <c r="N18" s="48">
        <f t="shared" si="9"/>
        <v>55.5</v>
      </c>
      <c r="O18" s="48" t="str">
        <f t="shared" si="4"/>
        <v>E</v>
      </c>
      <c r="P18" s="69"/>
      <c r="Q18" s="69"/>
      <c r="R18" s="69"/>
      <c r="S18" s="73" t="str">
        <f t="shared" si="5"/>
        <v/>
      </c>
      <c r="T18" s="73" t="str">
        <f t="shared" si="6"/>
        <v/>
      </c>
      <c r="U18" t="str">
        <f t="shared" si="7"/>
        <v/>
      </c>
      <c r="V18" s="1">
        <f t="shared" si="10"/>
        <v>0</v>
      </c>
    </row>
    <row r="19" spans="1:22" hidden="1" x14ac:dyDescent="0.2">
      <c r="A19" s="43">
        <f t="shared" si="8"/>
        <v>17</v>
      </c>
      <c r="B19" s="46" t="s">
        <v>94</v>
      </c>
      <c r="C19" s="47" t="s">
        <v>127</v>
      </c>
      <c r="D19" s="43">
        <v>0</v>
      </c>
      <c r="E19" s="43"/>
      <c r="F19" s="43"/>
      <c r="G19" s="43"/>
      <c r="H19" s="43" t="str">
        <f t="shared" si="0"/>
        <v/>
      </c>
      <c r="I19" s="43"/>
      <c r="J19" s="43"/>
      <c r="K19" s="43" t="str">
        <f t="shared" si="1"/>
        <v/>
      </c>
      <c r="L19" s="48">
        <f t="shared" si="2"/>
        <v>0</v>
      </c>
      <c r="M19" s="48" t="str">
        <f t="shared" si="11"/>
        <v/>
      </c>
      <c r="N19" s="48">
        <f t="shared" si="9"/>
        <v>0</v>
      </c>
      <c r="O19" s="48" t="str">
        <f t="shared" si="4"/>
        <v>F</v>
      </c>
      <c r="P19" s="69"/>
      <c r="Q19" s="69"/>
      <c r="R19" s="69"/>
      <c r="S19" s="73" t="str">
        <f t="shared" si="5"/>
        <v/>
      </c>
      <c r="T19" s="73" t="str">
        <f t="shared" si="6"/>
        <v/>
      </c>
      <c r="U19" t="str">
        <f t="shared" si="7"/>
        <v/>
      </c>
      <c r="V19" s="1">
        <f t="shared" si="10"/>
        <v>0</v>
      </c>
    </row>
    <row r="20" spans="1:22" hidden="1" x14ac:dyDescent="0.2">
      <c r="A20" s="43">
        <f t="shared" si="8"/>
        <v>18</v>
      </c>
      <c r="B20" s="46" t="s">
        <v>95</v>
      </c>
      <c r="C20" s="47" t="s">
        <v>128</v>
      </c>
      <c r="D20" s="43">
        <v>10</v>
      </c>
      <c r="E20" s="43">
        <v>18</v>
      </c>
      <c r="F20" s="43">
        <v>22</v>
      </c>
      <c r="G20" s="43">
        <v>27</v>
      </c>
      <c r="H20" s="43">
        <f t="shared" si="0"/>
        <v>49</v>
      </c>
      <c r="I20" s="43"/>
      <c r="J20" s="43"/>
      <c r="K20" s="43" t="str">
        <f t="shared" si="1"/>
        <v/>
      </c>
      <c r="L20" s="48">
        <f t="shared" si="2"/>
        <v>18</v>
      </c>
      <c r="M20" s="48">
        <f t="shared" si="11"/>
        <v>49</v>
      </c>
      <c r="N20" s="48">
        <f t="shared" si="9"/>
        <v>67</v>
      </c>
      <c r="O20" s="48" t="str">
        <f t="shared" si="4"/>
        <v>D</v>
      </c>
      <c r="P20" s="69"/>
      <c r="Q20" s="69"/>
      <c r="R20" s="69"/>
      <c r="S20" s="73" t="str">
        <f t="shared" si="5"/>
        <v/>
      </c>
      <c r="T20" s="73" t="str">
        <f t="shared" si="6"/>
        <v/>
      </c>
      <c r="U20" t="str">
        <f t="shared" si="7"/>
        <v/>
      </c>
      <c r="V20" s="1">
        <f t="shared" si="10"/>
        <v>0</v>
      </c>
    </row>
    <row r="21" spans="1:22" hidden="1" x14ac:dyDescent="0.2">
      <c r="A21" s="43">
        <f t="shared" si="8"/>
        <v>19</v>
      </c>
      <c r="B21" s="46" t="s">
        <v>96</v>
      </c>
      <c r="C21" s="47" t="s">
        <v>129</v>
      </c>
      <c r="D21" s="43">
        <v>3</v>
      </c>
      <c r="E21" s="43">
        <v>23</v>
      </c>
      <c r="F21" s="43">
        <v>16</v>
      </c>
      <c r="G21" s="43">
        <v>17</v>
      </c>
      <c r="H21" s="43">
        <f t="shared" si="0"/>
        <v>33</v>
      </c>
      <c r="I21" s="43"/>
      <c r="J21" s="43"/>
      <c r="K21" s="43" t="str">
        <f t="shared" si="1"/>
        <v/>
      </c>
      <c r="L21" s="48">
        <f t="shared" si="2"/>
        <v>23</v>
      </c>
      <c r="M21" s="48">
        <f t="shared" si="11"/>
        <v>33</v>
      </c>
      <c r="N21" s="48">
        <f t="shared" si="9"/>
        <v>56</v>
      </c>
      <c r="O21" s="48" t="str">
        <f t="shared" si="4"/>
        <v>E</v>
      </c>
      <c r="P21" s="69"/>
      <c r="Q21" s="69"/>
      <c r="R21" s="69"/>
      <c r="S21" s="73" t="str">
        <f t="shared" si="5"/>
        <v/>
      </c>
      <c r="T21" s="73" t="str">
        <f t="shared" si="6"/>
        <v/>
      </c>
      <c r="U21" t="str">
        <f t="shared" si="7"/>
        <v/>
      </c>
      <c r="V21" s="1">
        <f t="shared" si="10"/>
        <v>0</v>
      </c>
    </row>
    <row r="22" spans="1:22" x14ac:dyDescent="0.2">
      <c r="A22" s="43">
        <f t="shared" si="8"/>
        <v>20</v>
      </c>
      <c r="B22" s="46" t="s">
        <v>97</v>
      </c>
      <c r="C22" s="47" t="s">
        <v>130</v>
      </c>
      <c r="D22" s="43">
        <v>9</v>
      </c>
      <c r="E22" s="43">
        <v>13</v>
      </c>
      <c r="F22" s="43">
        <v>17</v>
      </c>
      <c r="G22" s="43">
        <v>16</v>
      </c>
      <c r="H22" s="43">
        <f t="shared" si="0"/>
        <v>33</v>
      </c>
      <c r="I22" s="43">
        <v>4</v>
      </c>
      <c r="J22" s="43">
        <v>5</v>
      </c>
      <c r="K22" s="43">
        <f t="shared" si="1"/>
        <v>9</v>
      </c>
      <c r="L22" s="48">
        <f t="shared" si="2"/>
        <v>13</v>
      </c>
      <c r="M22" s="48">
        <f t="shared" si="11"/>
        <v>9</v>
      </c>
      <c r="N22" s="48">
        <f t="shared" si="9"/>
        <v>22</v>
      </c>
      <c r="O22" s="48" t="str">
        <f t="shared" si="4"/>
        <v>F</v>
      </c>
      <c r="P22" s="69">
        <v>26</v>
      </c>
      <c r="Q22" s="69"/>
      <c r="R22" s="69"/>
      <c r="S22" s="73" t="str">
        <f t="shared" si="5"/>
        <v/>
      </c>
      <c r="T22" s="73">
        <f t="shared" si="6"/>
        <v>35</v>
      </c>
      <c r="U22" t="str">
        <f t="shared" si="7"/>
        <v>F</v>
      </c>
      <c r="V22" s="1">
        <f t="shared" si="10"/>
        <v>1</v>
      </c>
    </row>
    <row r="23" spans="1:22" hidden="1" x14ac:dyDescent="0.2">
      <c r="A23" s="43">
        <f t="shared" si="8"/>
        <v>21</v>
      </c>
      <c r="B23" s="46" t="s">
        <v>98</v>
      </c>
      <c r="C23" s="47" t="s">
        <v>131</v>
      </c>
      <c r="D23" s="43">
        <v>11</v>
      </c>
      <c r="E23" s="43">
        <v>23</v>
      </c>
      <c r="F23" s="43">
        <v>15</v>
      </c>
      <c r="G23" s="43">
        <v>22</v>
      </c>
      <c r="H23" s="43">
        <f t="shared" si="0"/>
        <v>37</v>
      </c>
      <c r="I23" s="43"/>
      <c r="J23" s="43"/>
      <c r="K23" s="43" t="str">
        <f t="shared" si="1"/>
        <v/>
      </c>
      <c r="L23" s="48">
        <f t="shared" si="2"/>
        <v>23</v>
      </c>
      <c r="M23" s="48">
        <f t="shared" si="11"/>
        <v>37</v>
      </c>
      <c r="N23" s="48">
        <f t="shared" si="9"/>
        <v>60</v>
      </c>
      <c r="O23" s="48" t="str">
        <f t="shared" si="4"/>
        <v>D</v>
      </c>
      <c r="P23" s="69"/>
      <c r="Q23" s="69"/>
      <c r="R23" s="69"/>
      <c r="S23" s="73" t="str">
        <f t="shared" si="5"/>
        <v/>
      </c>
      <c r="T23" s="73" t="str">
        <f t="shared" si="6"/>
        <v/>
      </c>
      <c r="U23" t="str">
        <f t="shared" si="7"/>
        <v/>
      </c>
      <c r="V23" s="1">
        <f t="shared" si="10"/>
        <v>0</v>
      </c>
    </row>
    <row r="24" spans="1:22" hidden="1" x14ac:dyDescent="0.2">
      <c r="A24" s="43">
        <f t="shared" si="8"/>
        <v>22</v>
      </c>
      <c r="B24" s="46" t="s">
        <v>99</v>
      </c>
      <c r="C24" s="47" t="s">
        <v>132</v>
      </c>
      <c r="D24" s="43">
        <v>7</v>
      </c>
      <c r="E24" s="43">
        <v>25</v>
      </c>
      <c r="F24" s="43">
        <v>13</v>
      </c>
      <c r="G24" s="43">
        <v>14</v>
      </c>
      <c r="H24" s="43">
        <f t="shared" si="0"/>
        <v>27</v>
      </c>
      <c r="I24" s="43"/>
      <c r="J24" s="43"/>
      <c r="K24" s="43" t="str">
        <f t="shared" si="1"/>
        <v/>
      </c>
      <c r="L24" s="48">
        <f t="shared" si="2"/>
        <v>25</v>
      </c>
      <c r="M24" s="48">
        <f t="shared" si="11"/>
        <v>27</v>
      </c>
      <c r="N24" s="48">
        <f t="shared" si="9"/>
        <v>52</v>
      </c>
      <c r="O24" s="48" t="str">
        <f t="shared" si="4"/>
        <v>E</v>
      </c>
      <c r="P24" s="69"/>
      <c r="Q24" s="69"/>
      <c r="R24" s="69"/>
      <c r="S24" s="73" t="str">
        <f t="shared" si="5"/>
        <v/>
      </c>
      <c r="T24" s="73" t="str">
        <f t="shared" si="6"/>
        <v/>
      </c>
      <c r="U24" t="str">
        <f t="shared" si="7"/>
        <v/>
      </c>
      <c r="V24" s="1">
        <f t="shared" si="10"/>
        <v>0</v>
      </c>
    </row>
    <row r="25" spans="1:22" hidden="1" x14ac:dyDescent="0.2">
      <c r="A25" s="43">
        <f t="shared" si="8"/>
        <v>23</v>
      </c>
      <c r="B25" s="46" t="s">
        <v>100</v>
      </c>
      <c r="C25" s="47" t="s">
        <v>133</v>
      </c>
      <c r="D25" s="43">
        <v>4</v>
      </c>
      <c r="E25" s="43">
        <v>12</v>
      </c>
      <c r="F25" s="43"/>
      <c r="G25" s="43"/>
      <c r="H25" s="43" t="str">
        <f t="shared" si="0"/>
        <v/>
      </c>
      <c r="I25" s="43"/>
      <c r="J25" s="43"/>
      <c r="K25" s="43" t="str">
        <f t="shared" si="1"/>
        <v/>
      </c>
      <c r="L25" s="48">
        <f t="shared" si="2"/>
        <v>12</v>
      </c>
      <c r="M25" s="48" t="str">
        <f t="shared" si="11"/>
        <v/>
      </c>
      <c r="N25" s="48">
        <f t="shared" si="9"/>
        <v>12</v>
      </c>
      <c r="O25" s="48" t="str">
        <f t="shared" si="4"/>
        <v>F</v>
      </c>
      <c r="P25" s="69"/>
      <c r="Q25" s="69"/>
      <c r="R25" s="69"/>
      <c r="S25" s="73" t="str">
        <f t="shared" si="5"/>
        <v/>
      </c>
      <c r="T25" s="73" t="str">
        <f t="shared" si="6"/>
        <v/>
      </c>
      <c r="U25" t="str">
        <f t="shared" si="7"/>
        <v/>
      </c>
      <c r="V25" s="1">
        <f t="shared" si="10"/>
        <v>0</v>
      </c>
    </row>
    <row r="26" spans="1:22" hidden="1" x14ac:dyDescent="0.2">
      <c r="A26" s="43">
        <f t="shared" si="8"/>
        <v>24</v>
      </c>
      <c r="B26" s="46" t="s">
        <v>101</v>
      </c>
      <c r="C26" s="47" t="s">
        <v>134</v>
      </c>
      <c r="D26" s="43">
        <v>10</v>
      </c>
      <c r="E26" s="43">
        <v>16</v>
      </c>
      <c r="F26" s="43">
        <v>24</v>
      </c>
      <c r="G26" s="43">
        <v>14</v>
      </c>
      <c r="H26" s="43">
        <f t="shared" si="0"/>
        <v>38</v>
      </c>
      <c r="I26" s="43"/>
      <c r="J26" s="43"/>
      <c r="K26" s="43" t="str">
        <f t="shared" si="1"/>
        <v/>
      </c>
      <c r="L26" s="48">
        <f t="shared" si="2"/>
        <v>16</v>
      </c>
      <c r="M26" s="48">
        <f t="shared" si="11"/>
        <v>38</v>
      </c>
      <c r="N26" s="48">
        <f t="shared" si="9"/>
        <v>54</v>
      </c>
      <c r="O26" s="48" t="str">
        <f t="shared" si="4"/>
        <v>E</v>
      </c>
      <c r="P26" s="69"/>
      <c r="Q26" s="69"/>
      <c r="R26" s="69"/>
      <c r="S26" s="73" t="str">
        <f t="shared" si="5"/>
        <v/>
      </c>
      <c r="T26" s="73" t="str">
        <f t="shared" si="6"/>
        <v/>
      </c>
      <c r="U26" t="str">
        <f t="shared" si="7"/>
        <v/>
      </c>
      <c r="V26" s="1">
        <f t="shared" si="10"/>
        <v>0</v>
      </c>
    </row>
    <row r="27" spans="1:22" hidden="1" x14ac:dyDescent="0.2">
      <c r="A27" s="43">
        <f t="shared" si="8"/>
        <v>25</v>
      </c>
      <c r="B27" s="46" t="s">
        <v>102</v>
      </c>
      <c r="C27" s="47" t="s">
        <v>135</v>
      </c>
      <c r="D27" s="43">
        <v>0</v>
      </c>
      <c r="E27" s="43">
        <v>0</v>
      </c>
      <c r="F27" s="43"/>
      <c r="G27" s="43"/>
      <c r="H27" s="43" t="str">
        <f t="shared" si="0"/>
        <v/>
      </c>
      <c r="I27" s="43"/>
      <c r="J27" s="43"/>
      <c r="K27" s="43" t="str">
        <f t="shared" si="1"/>
        <v/>
      </c>
      <c r="L27" s="48">
        <f t="shared" si="2"/>
        <v>0</v>
      </c>
      <c r="M27" s="48" t="str">
        <f t="shared" si="11"/>
        <v/>
      </c>
      <c r="N27" s="48">
        <f t="shared" si="9"/>
        <v>0</v>
      </c>
      <c r="O27" s="48" t="str">
        <f t="shared" si="4"/>
        <v>F</v>
      </c>
      <c r="P27" s="69"/>
      <c r="Q27" s="69"/>
      <c r="R27" s="69"/>
      <c r="S27" s="73" t="str">
        <f t="shared" si="5"/>
        <v/>
      </c>
      <c r="T27" s="73" t="str">
        <f t="shared" si="6"/>
        <v/>
      </c>
      <c r="U27" t="str">
        <f t="shared" si="7"/>
        <v/>
      </c>
      <c r="V27" s="1">
        <f t="shared" si="10"/>
        <v>0</v>
      </c>
    </row>
    <row r="28" spans="1:22" x14ac:dyDescent="0.2">
      <c r="A28" s="43">
        <f t="shared" si="8"/>
        <v>26</v>
      </c>
      <c r="B28" s="46" t="s">
        <v>103</v>
      </c>
      <c r="C28" s="47" t="s">
        <v>136</v>
      </c>
      <c r="D28" s="43">
        <v>18</v>
      </c>
      <c r="E28" s="43">
        <v>13</v>
      </c>
      <c r="F28" s="43"/>
      <c r="G28" s="43"/>
      <c r="H28" s="43" t="str">
        <f t="shared" si="0"/>
        <v/>
      </c>
      <c r="I28" s="43">
        <v>16</v>
      </c>
      <c r="J28" s="43">
        <v>14</v>
      </c>
      <c r="K28" s="43">
        <f t="shared" si="1"/>
        <v>30</v>
      </c>
      <c r="L28" s="48">
        <f t="shared" si="2"/>
        <v>13</v>
      </c>
      <c r="M28" s="48">
        <f t="shared" si="11"/>
        <v>30</v>
      </c>
      <c r="N28" s="48">
        <f t="shared" si="9"/>
        <v>43</v>
      </c>
      <c r="O28" s="48" t="str">
        <f t="shared" si="4"/>
        <v>F</v>
      </c>
      <c r="P28" s="69">
        <v>22</v>
      </c>
      <c r="Q28" s="69"/>
      <c r="R28" s="69"/>
      <c r="S28" s="73" t="str">
        <f t="shared" si="5"/>
        <v/>
      </c>
      <c r="T28" s="73">
        <f t="shared" si="6"/>
        <v>52</v>
      </c>
      <c r="U28" t="str">
        <f t="shared" si="7"/>
        <v>E</v>
      </c>
      <c r="V28" s="1">
        <f t="shared" si="10"/>
        <v>1</v>
      </c>
    </row>
    <row r="29" spans="1:22" hidden="1" x14ac:dyDescent="0.2">
      <c r="A29" s="43">
        <f t="shared" si="8"/>
        <v>27</v>
      </c>
      <c r="B29" s="46" t="s">
        <v>104</v>
      </c>
      <c r="C29" s="47" t="s">
        <v>137</v>
      </c>
      <c r="D29" s="43">
        <v>3</v>
      </c>
      <c r="E29" s="43">
        <v>5</v>
      </c>
      <c r="F29" s="43"/>
      <c r="G29" s="43"/>
      <c r="H29" s="43" t="str">
        <f t="shared" si="0"/>
        <v/>
      </c>
      <c r="I29" s="43"/>
      <c r="J29" s="43"/>
      <c r="K29" s="43" t="str">
        <f t="shared" si="1"/>
        <v/>
      </c>
      <c r="L29" s="48">
        <f t="shared" si="2"/>
        <v>5</v>
      </c>
      <c r="M29" s="48" t="str">
        <f t="shared" si="11"/>
        <v/>
      </c>
      <c r="N29" s="48">
        <f t="shared" si="9"/>
        <v>5</v>
      </c>
      <c r="O29" s="48" t="str">
        <f t="shared" si="4"/>
        <v>F</v>
      </c>
      <c r="P29" s="69"/>
      <c r="Q29" s="69"/>
      <c r="R29" s="69"/>
      <c r="S29" s="73" t="str">
        <f t="shared" si="5"/>
        <v/>
      </c>
      <c r="T29" s="73" t="str">
        <f t="shared" si="6"/>
        <v/>
      </c>
      <c r="U29" t="str">
        <f t="shared" si="7"/>
        <v/>
      </c>
      <c r="V29" s="1">
        <f t="shared" si="10"/>
        <v>0</v>
      </c>
    </row>
    <row r="30" spans="1:22" x14ac:dyDescent="0.2">
      <c r="A30" s="43">
        <f t="shared" si="8"/>
        <v>28</v>
      </c>
      <c r="B30" s="46" t="s">
        <v>105</v>
      </c>
      <c r="C30" s="47" t="s">
        <v>138</v>
      </c>
      <c r="D30" s="43">
        <v>2</v>
      </c>
      <c r="E30" s="43">
        <v>21</v>
      </c>
      <c r="F30" s="43">
        <v>10</v>
      </c>
      <c r="G30" s="43">
        <v>7</v>
      </c>
      <c r="H30" s="43">
        <f t="shared" si="0"/>
        <v>17</v>
      </c>
      <c r="I30" s="43"/>
      <c r="J30" s="43"/>
      <c r="K30" s="43" t="str">
        <f t="shared" si="1"/>
        <v/>
      </c>
      <c r="L30" s="48">
        <f t="shared" si="2"/>
        <v>21</v>
      </c>
      <c r="M30" s="48">
        <f t="shared" si="11"/>
        <v>17</v>
      </c>
      <c r="N30" s="48">
        <f t="shared" si="9"/>
        <v>38</v>
      </c>
      <c r="O30" s="48" t="str">
        <f t="shared" si="4"/>
        <v>F</v>
      </c>
      <c r="P30" s="69">
        <v>32</v>
      </c>
      <c r="Q30" s="69">
        <v>8</v>
      </c>
      <c r="R30" s="69">
        <v>25</v>
      </c>
      <c r="S30" s="73">
        <f t="shared" si="5"/>
        <v>33</v>
      </c>
      <c r="T30" s="73">
        <f t="shared" si="6"/>
        <v>65</v>
      </c>
      <c r="U30" t="str">
        <f t="shared" si="7"/>
        <v>D</v>
      </c>
      <c r="V30" s="1">
        <f t="shared" si="10"/>
        <v>1</v>
      </c>
    </row>
    <row r="31" spans="1:22" hidden="1" x14ac:dyDescent="0.2">
      <c r="A31" s="43">
        <f t="shared" si="8"/>
        <v>29</v>
      </c>
      <c r="B31" s="46" t="s">
        <v>106</v>
      </c>
      <c r="C31" s="47" t="s">
        <v>139</v>
      </c>
      <c r="D31" s="43">
        <v>3</v>
      </c>
      <c r="E31" s="43">
        <v>15</v>
      </c>
      <c r="F31" s="43">
        <v>6</v>
      </c>
      <c r="G31" s="43">
        <v>14</v>
      </c>
      <c r="H31" s="43">
        <f t="shared" si="0"/>
        <v>20</v>
      </c>
      <c r="I31" s="43">
        <v>24</v>
      </c>
      <c r="J31" s="43">
        <v>21</v>
      </c>
      <c r="K31" s="43">
        <f t="shared" si="1"/>
        <v>45</v>
      </c>
      <c r="L31" s="48">
        <f t="shared" si="2"/>
        <v>15</v>
      </c>
      <c r="M31" s="48">
        <f t="shared" si="11"/>
        <v>45</v>
      </c>
      <c r="N31" s="48">
        <f t="shared" si="9"/>
        <v>60</v>
      </c>
      <c r="O31" s="48" t="str">
        <f t="shared" si="4"/>
        <v>D</v>
      </c>
      <c r="P31" s="69"/>
      <c r="Q31" s="69"/>
      <c r="R31" s="69"/>
      <c r="S31" s="73" t="str">
        <f t="shared" si="5"/>
        <v/>
      </c>
      <c r="T31" s="73" t="str">
        <f t="shared" si="6"/>
        <v/>
      </c>
      <c r="U31" t="str">
        <f t="shared" si="7"/>
        <v/>
      </c>
      <c r="V31" s="1">
        <f t="shared" si="10"/>
        <v>0</v>
      </c>
    </row>
    <row r="32" spans="1:22" x14ac:dyDescent="0.2">
      <c r="A32" s="43">
        <f t="shared" si="8"/>
        <v>30</v>
      </c>
      <c r="B32" s="46" t="s">
        <v>107</v>
      </c>
      <c r="C32" s="47" t="s">
        <v>140</v>
      </c>
      <c r="D32" s="43">
        <v>5</v>
      </c>
      <c r="E32" s="43">
        <v>7</v>
      </c>
      <c r="F32" s="43">
        <v>17.5</v>
      </c>
      <c r="G32" s="43">
        <v>14</v>
      </c>
      <c r="H32" s="43">
        <f t="shared" si="0"/>
        <v>31.5</v>
      </c>
      <c r="I32" s="43">
        <v>17</v>
      </c>
      <c r="J32" s="43">
        <v>17</v>
      </c>
      <c r="K32" s="43">
        <f t="shared" si="1"/>
        <v>34</v>
      </c>
      <c r="L32" s="48">
        <f t="shared" si="2"/>
        <v>7</v>
      </c>
      <c r="M32" s="48">
        <f t="shared" si="11"/>
        <v>34</v>
      </c>
      <c r="N32" s="48">
        <f t="shared" si="9"/>
        <v>41</v>
      </c>
      <c r="O32" s="48" t="str">
        <f t="shared" si="4"/>
        <v>F</v>
      </c>
      <c r="P32" s="69">
        <v>17</v>
      </c>
      <c r="Q32" s="69"/>
      <c r="R32" s="69"/>
      <c r="S32" s="73" t="str">
        <f t="shared" si="5"/>
        <v/>
      </c>
      <c r="T32" s="73">
        <f t="shared" si="6"/>
        <v>51</v>
      </c>
      <c r="U32" t="str">
        <f t="shared" si="7"/>
        <v>E</v>
      </c>
      <c r="V32" s="1">
        <f t="shared" si="10"/>
        <v>1</v>
      </c>
    </row>
    <row r="33" spans="1:22" hidden="1" x14ac:dyDescent="0.2">
      <c r="A33" s="43">
        <f t="shared" si="8"/>
        <v>31</v>
      </c>
      <c r="B33" s="46" t="s">
        <v>141</v>
      </c>
      <c r="C33" s="47" t="s">
        <v>142</v>
      </c>
      <c r="D33" s="43">
        <v>11</v>
      </c>
      <c r="E33" s="43">
        <v>36</v>
      </c>
      <c r="F33" s="43">
        <v>22</v>
      </c>
      <c r="G33" s="43">
        <v>25.5</v>
      </c>
      <c r="H33" s="43">
        <f t="shared" si="0"/>
        <v>47.5</v>
      </c>
      <c r="I33" s="43"/>
      <c r="J33" s="43"/>
      <c r="K33" s="43" t="str">
        <f t="shared" si="1"/>
        <v/>
      </c>
      <c r="L33" s="48">
        <f t="shared" si="2"/>
        <v>36</v>
      </c>
      <c r="M33" s="48">
        <f t="shared" si="11"/>
        <v>47.5</v>
      </c>
      <c r="N33" s="48">
        <f t="shared" si="9"/>
        <v>83.5</v>
      </c>
      <c r="O33" s="48" t="str">
        <f t="shared" si="4"/>
        <v>B</v>
      </c>
      <c r="P33" s="69"/>
      <c r="Q33" s="69"/>
      <c r="R33" s="69"/>
      <c r="S33" s="73" t="str">
        <f t="shared" si="5"/>
        <v/>
      </c>
      <c r="T33" s="73" t="str">
        <f t="shared" si="6"/>
        <v/>
      </c>
      <c r="U33" t="str">
        <f t="shared" si="7"/>
        <v/>
      </c>
      <c r="V33" s="1">
        <f t="shared" si="10"/>
        <v>0</v>
      </c>
    </row>
    <row r="34" spans="1:22" hidden="1" x14ac:dyDescent="0.2">
      <c r="A34" s="43">
        <f t="shared" si="8"/>
        <v>32</v>
      </c>
      <c r="B34" s="46" t="s">
        <v>143</v>
      </c>
      <c r="C34" s="47" t="s">
        <v>144</v>
      </c>
      <c r="D34" s="43"/>
      <c r="E34" s="43"/>
      <c r="F34" s="43"/>
      <c r="G34" s="43"/>
      <c r="H34" s="43" t="str">
        <f t="shared" si="0"/>
        <v/>
      </c>
      <c r="I34" s="43"/>
      <c r="J34" s="43"/>
      <c r="K34" s="43" t="str">
        <f t="shared" si="1"/>
        <v/>
      </c>
      <c r="L34" s="48" t="str">
        <f t="shared" si="2"/>
        <v/>
      </c>
      <c r="M34" s="48" t="str">
        <f t="shared" si="11"/>
        <v/>
      </c>
      <c r="N34" s="48" t="str">
        <f t="shared" si="9"/>
        <v/>
      </c>
      <c r="O34" s="48" t="str">
        <f t="shared" si="4"/>
        <v/>
      </c>
      <c r="P34" s="69"/>
      <c r="Q34" s="69"/>
      <c r="R34" s="69"/>
      <c r="S34" s="73" t="str">
        <f t="shared" si="5"/>
        <v/>
      </c>
      <c r="T34" s="73" t="str">
        <f t="shared" si="6"/>
        <v/>
      </c>
      <c r="U34" t="str">
        <f t="shared" si="7"/>
        <v/>
      </c>
      <c r="V34" s="1">
        <f t="shared" si="10"/>
        <v>0</v>
      </c>
    </row>
    <row r="35" spans="1:22" x14ac:dyDescent="0.2">
      <c r="A35" s="43">
        <f t="shared" si="8"/>
        <v>33</v>
      </c>
      <c r="B35" s="46" t="s">
        <v>145</v>
      </c>
      <c r="C35" s="47" t="s">
        <v>146</v>
      </c>
      <c r="D35" s="43">
        <v>9</v>
      </c>
      <c r="E35" s="43">
        <v>6</v>
      </c>
      <c r="F35" s="43"/>
      <c r="G35" s="43"/>
      <c r="H35" s="43" t="str">
        <f t="shared" ref="H35:H56" si="12">IF(ISBLANK(F35),"",SUM(F35,G35))</f>
        <v/>
      </c>
      <c r="I35" s="43"/>
      <c r="J35" s="43"/>
      <c r="K35" s="43" t="str">
        <f t="shared" ref="K35:K56" si="13">IF(ISBLANK(I35),"",SUM(I35,J35))</f>
        <v/>
      </c>
      <c r="L35" s="48">
        <f t="shared" ref="L35:L56" si="14">IF(AND(ISBLANK(D35),ISBLANK(E35)),"",IF(ISBLANK(E35),D35,E35))</f>
        <v>6</v>
      </c>
      <c r="M35" s="48" t="str">
        <f t="shared" si="11"/>
        <v/>
      </c>
      <c r="N35" s="48">
        <f t="shared" si="9"/>
        <v>6</v>
      </c>
      <c r="O35" s="48" t="str">
        <f t="shared" ref="O35:O56" si="15">IF(AND(M35="",L35=""),"",VLOOKUP(N35,Ocjene,2))</f>
        <v>F</v>
      </c>
      <c r="P35" s="69">
        <v>19</v>
      </c>
      <c r="Q35" s="1">
        <v>4</v>
      </c>
      <c r="R35" s="69">
        <v>20</v>
      </c>
      <c r="S35" s="73">
        <f t="shared" si="5"/>
        <v>24</v>
      </c>
      <c r="T35" s="73">
        <f t="shared" si="6"/>
        <v>43</v>
      </c>
      <c r="U35" t="str">
        <f t="shared" ref="U35:U56" si="16">IF(T35="","",VLOOKUP(T35,Ocjene,2))</f>
        <v>F</v>
      </c>
      <c r="V35" s="1">
        <f t="shared" si="10"/>
        <v>1</v>
      </c>
    </row>
    <row r="36" spans="1:22" hidden="1" x14ac:dyDescent="0.2">
      <c r="A36" s="43">
        <f t="shared" ref="A36:A56" si="17">A35+1</f>
        <v>34</v>
      </c>
      <c r="B36" s="46" t="s">
        <v>147</v>
      </c>
      <c r="C36" s="47" t="s">
        <v>148</v>
      </c>
      <c r="D36" s="43"/>
      <c r="E36" s="43"/>
      <c r="F36" s="43"/>
      <c r="G36" s="43"/>
      <c r="H36" s="43" t="str">
        <f t="shared" si="12"/>
        <v/>
      </c>
      <c r="I36" s="43"/>
      <c r="J36" s="43"/>
      <c r="K36" s="43" t="str">
        <f t="shared" si="13"/>
        <v/>
      </c>
      <c r="L36" s="48" t="str">
        <f t="shared" si="14"/>
        <v/>
      </c>
      <c r="M36" s="48" t="str">
        <f t="shared" si="11"/>
        <v/>
      </c>
      <c r="N36" s="48" t="str">
        <f t="shared" si="9"/>
        <v/>
      </c>
      <c r="O36" s="48" t="str">
        <f t="shared" si="15"/>
        <v/>
      </c>
      <c r="P36" s="69"/>
      <c r="Q36" s="69"/>
      <c r="R36" s="69"/>
      <c r="S36" s="73" t="str">
        <f t="shared" si="5"/>
        <v/>
      </c>
      <c r="T36" s="73" t="str">
        <f t="shared" si="6"/>
        <v/>
      </c>
      <c r="U36" t="str">
        <f t="shared" si="16"/>
        <v/>
      </c>
      <c r="V36" s="1">
        <f t="shared" si="10"/>
        <v>0</v>
      </c>
    </row>
    <row r="37" spans="1:22" hidden="1" x14ac:dyDescent="0.2">
      <c r="A37" s="43">
        <f t="shared" si="17"/>
        <v>35</v>
      </c>
      <c r="B37" s="46" t="s">
        <v>149</v>
      </c>
      <c r="C37" s="47" t="s">
        <v>150</v>
      </c>
      <c r="D37" s="43"/>
      <c r="E37" s="43">
        <v>1</v>
      </c>
      <c r="F37" s="43"/>
      <c r="G37" s="43"/>
      <c r="H37" s="43" t="str">
        <f t="shared" si="12"/>
        <v/>
      </c>
      <c r="I37" s="43"/>
      <c r="J37" s="43"/>
      <c r="K37" s="43" t="str">
        <f t="shared" si="13"/>
        <v/>
      </c>
      <c r="L37" s="48">
        <f t="shared" si="14"/>
        <v>1</v>
      </c>
      <c r="M37" s="48" t="str">
        <f t="shared" si="11"/>
        <v/>
      </c>
      <c r="N37" s="48">
        <f t="shared" si="9"/>
        <v>1</v>
      </c>
      <c r="O37" s="48" t="str">
        <f t="shared" si="15"/>
        <v>F</v>
      </c>
      <c r="P37" s="69"/>
      <c r="Q37" s="69"/>
      <c r="R37" s="69"/>
      <c r="S37" s="73" t="str">
        <f t="shared" si="5"/>
        <v/>
      </c>
      <c r="T37" s="73" t="str">
        <f t="shared" si="6"/>
        <v/>
      </c>
      <c r="U37" t="str">
        <f t="shared" si="16"/>
        <v/>
      </c>
      <c r="V37" s="1">
        <f t="shared" si="10"/>
        <v>0</v>
      </c>
    </row>
    <row r="38" spans="1:22" x14ac:dyDescent="0.2">
      <c r="A38" s="43">
        <f t="shared" si="17"/>
        <v>36</v>
      </c>
      <c r="B38" s="46" t="s">
        <v>151</v>
      </c>
      <c r="C38" s="47" t="s">
        <v>152</v>
      </c>
      <c r="D38" s="43">
        <v>2</v>
      </c>
      <c r="E38" s="43">
        <v>7</v>
      </c>
      <c r="F38" s="43"/>
      <c r="G38" s="43"/>
      <c r="H38" s="43" t="str">
        <f t="shared" si="12"/>
        <v/>
      </c>
      <c r="I38" s="43"/>
      <c r="J38" s="43"/>
      <c r="K38" s="43" t="str">
        <f t="shared" si="13"/>
        <v/>
      </c>
      <c r="L38" s="48">
        <f t="shared" si="14"/>
        <v>7</v>
      </c>
      <c r="M38" s="48" t="str">
        <f t="shared" si="11"/>
        <v/>
      </c>
      <c r="N38" s="48">
        <f t="shared" si="9"/>
        <v>7</v>
      </c>
      <c r="O38" s="48" t="str">
        <f t="shared" si="15"/>
        <v>F</v>
      </c>
      <c r="P38" s="69">
        <v>22</v>
      </c>
      <c r="Q38" s="69">
        <v>9</v>
      </c>
      <c r="R38" s="69">
        <v>19</v>
      </c>
      <c r="S38" s="73">
        <f t="shared" si="5"/>
        <v>28</v>
      </c>
      <c r="T38" s="73">
        <f t="shared" si="6"/>
        <v>50</v>
      </c>
      <c r="U38" t="str">
        <f t="shared" si="16"/>
        <v>E</v>
      </c>
      <c r="V38" s="1">
        <f t="shared" si="10"/>
        <v>1</v>
      </c>
    </row>
    <row r="39" spans="1:22" x14ac:dyDescent="0.2">
      <c r="A39" s="43">
        <f t="shared" si="17"/>
        <v>37</v>
      </c>
      <c r="B39" s="46" t="s">
        <v>153</v>
      </c>
      <c r="C39" s="47" t="s">
        <v>154</v>
      </c>
      <c r="D39" s="43"/>
      <c r="E39" s="43">
        <v>6</v>
      </c>
      <c r="F39" s="43"/>
      <c r="G39" s="43"/>
      <c r="H39" s="43" t="str">
        <f t="shared" si="12"/>
        <v/>
      </c>
      <c r="I39" s="43"/>
      <c r="J39" s="43"/>
      <c r="K39" s="43" t="str">
        <f t="shared" si="13"/>
        <v/>
      </c>
      <c r="L39" s="48">
        <f t="shared" si="14"/>
        <v>6</v>
      </c>
      <c r="M39" s="48" t="str">
        <f t="shared" si="11"/>
        <v/>
      </c>
      <c r="N39" s="48">
        <f t="shared" si="9"/>
        <v>6</v>
      </c>
      <c r="O39" s="48" t="str">
        <f t="shared" si="15"/>
        <v>F</v>
      </c>
      <c r="P39" s="69">
        <v>12</v>
      </c>
      <c r="Q39" s="69">
        <v>0</v>
      </c>
      <c r="R39" s="69">
        <v>9</v>
      </c>
      <c r="S39" s="73">
        <f t="shared" si="5"/>
        <v>9</v>
      </c>
      <c r="T39" s="73">
        <f t="shared" si="6"/>
        <v>21</v>
      </c>
      <c r="U39" t="str">
        <f t="shared" si="16"/>
        <v>F</v>
      </c>
      <c r="V39" s="1">
        <f t="shared" si="10"/>
        <v>1</v>
      </c>
    </row>
    <row r="40" spans="1:22" x14ac:dyDescent="0.2">
      <c r="A40" s="43">
        <f t="shared" si="17"/>
        <v>38</v>
      </c>
      <c r="B40" s="46" t="s">
        <v>155</v>
      </c>
      <c r="C40" s="47" t="s">
        <v>156</v>
      </c>
      <c r="D40" s="43">
        <v>0</v>
      </c>
      <c r="E40" s="43">
        <v>0</v>
      </c>
      <c r="F40" s="43">
        <v>0</v>
      </c>
      <c r="G40" s="43">
        <v>7</v>
      </c>
      <c r="H40" s="43">
        <f t="shared" si="12"/>
        <v>7</v>
      </c>
      <c r="I40" s="43"/>
      <c r="J40" s="43"/>
      <c r="K40" s="43" t="str">
        <f t="shared" si="13"/>
        <v/>
      </c>
      <c r="L40" s="48">
        <f t="shared" si="14"/>
        <v>0</v>
      </c>
      <c r="M40" s="48">
        <f t="shared" si="11"/>
        <v>7</v>
      </c>
      <c r="N40" s="48">
        <f t="shared" si="9"/>
        <v>7</v>
      </c>
      <c r="O40" s="48" t="str">
        <f t="shared" si="15"/>
        <v>F</v>
      </c>
      <c r="P40" s="69">
        <v>0</v>
      </c>
      <c r="Q40" s="69"/>
      <c r="R40" s="69"/>
      <c r="S40" s="73" t="str">
        <f t="shared" si="5"/>
        <v/>
      </c>
      <c r="T40" s="73">
        <f t="shared" si="6"/>
        <v>7</v>
      </c>
      <c r="U40" t="str">
        <f t="shared" si="16"/>
        <v>F</v>
      </c>
      <c r="V40" s="1">
        <f t="shared" si="10"/>
        <v>1</v>
      </c>
    </row>
    <row r="41" spans="1:22" x14ac:dyDescent="0.2">
      <c r="A41" s="43">
        <f t="shared" si="17"/>
        <v>39</v>
      </c>
      <c r="B41" s="46" t="s">
        <v>157</v>
      </c>
      <c r="C41" s="47" t="s">
        <v>158</v>
      </c>
      <c r="D41" s="43">
        <v>6</v>
      </c>
      <c r="E41" s="43">
        <v>1</v>
      </c>
      <c r="F41" s="43"/>
      <c r="G41" s="43"/>
      <c r="H41" s="43" t="str">
        <f t="shared" si="12"/>
        <v/>
      </c>
      <c r="I41" s="43"/>
      <c r="J41" s="43"/>
      <c r="K41" s="43" t="str">
        <f t="shared" si="13"/>
        <v/>
      </c>
      <c r="L41" s="48">
        <f t="shared" si="14"/>
        <v>1</v>
      </c>
      <c r="M41" s="48" t="str">
        <f t="shared" si="11"/>
        <v/>
      </c>
      <c r="N41" s="48">
        <f t="shared" si="9"/>
        <v>1</v>
      </c>
      <c r="O41" s="48" t="str">
        <f t="shared" si="15"/>
        <v>F</v>
      </c>
      <c r="P41" s="69">
        <v>12</v>
      </c>
      <c r="Q41" s="69"/>
      <c r="R41" s="69"/>
      <c r="S41" s="73" t="str">
        <f t="shared" si="5"/>
        <v/>
      </c>
      <c r="T41" s="73">
        <f t="shared" si="6"/>
        <v>12</v>
      </c>
      <c r="U41" t="str">
        <f t="shared" si="16"/>
        <v>F</v>
      </c>
      <c r="V41" s="1">
        <f t="shared" si="10"/>
        <v>1</v>
      </c>
    </row>
    <row r="42" spans="1:22" hidden="1" x14ac:dyDescent="0.2">
      <c r="A42" s="43">
        <f t="shared" si="17"/>
        <v>40</v>
      </c>
      <c r="B42" s="46" t="s">
        <v>159</v>
      </c>
      <c r="C42" s="47" t="s">
        <v>160</v>
      </c>
      <c r="D42" s="43"/>
      <c r="E42" s="43"/>
      <c r="F42" s="43"/>
      <c r="G42" s="43"/>
      <c r="H42" s="43" t="str">
        <f t="shared" si="12"/>
        <v/>
      </c>
      <c r="I42" s="43"/>
      <c r="J42" s="43"/>
      <c r="K42" s="43" t="str">
        <f t="shared" si="13"/>
        <v/>
      </c>
      <c r="L42" s="48" t="str">
        <f t="shared" si="14"/>
        <v/>
      </c>
      <c r="M42" s="48" t="str">
        <f t="shared" si="11"/>
        <v/>
      </c>
      <c r="N42" s="48" t="str">
        <f t="shared" si="9"/>
        <v/>
      </c>
      <c r="O42" s="48" t="str">
        <f t="shared" si="15"/>
        <v/>
      </c>
      <c r="P42" s="69"/>
      <c r="Q42" s="69"/>
      <c r="R42" s="69"/>
      <c r="S42" s="73" t="str">
        <f t="shared" si="5"/>
        <v/>
      </c>
      <c r="T42" s="73" t="str">
        <f t="shared" si="6"/>
        <v/>
      </c>
      <c r="U42" t="str">
        <f t="shared" si="16"/>
        <v/>
      </c>
      <c r="V42" s="1">
        <f t="shared" si="10"/>
        <v>0</v>
      </c>
    </row>
    <row r="43" spans="1:22" hidden="1" x14ac:dyDescent="0.2">
      <c r="A43" s="43">
        <f t="shared" si="17"/>
        <v>41</v>
      </c>
      <c r="B43" s="46" t="s">
        <v>161</v>
      </c>
      <c r="C43" s="47" t="s">
        <v>162</v>
      </c>
      <c r="D43" s="43"/>
      <c r="E43" s="43"/>
      <c r="F43" s="43"/>
      <c r="G43" s="43"/>
      <c r="H43" s="43" t="str">
        <f t="shared" si="12"/>
        <v/>
      </c>
      <c r="I43" s="43"/>
      <c r="J43" s="43"/>
      <c r="K43" s="43" t="str">
        <f t="shared" si="13"/>
        <v/>
      </c>
      <c r="L43" s="48" t="str">
        <f t="shared" si="14"/>
        <v/>
      </c>
      <c r="M43" s="48" t="str">
        <f t="shared" si="11"/>
        <v/>
      </c>
      <c r="N43" s="48" t="str">
        <f t="shared" si="9"/>
        <v/>
      </c>
      <c r="O43" s="48" t="str">
        <f t="shared" si="15"/>
        <v/>
      </c>
      <c r="P43" s="69"/>
      <c r="Q43" s="69"/>
      <c r="R43" s="69"/>
      <c r="S43" s="73" t="str">
        <f t="shared" si="5"/>
        <v/>
      </c>
      <c r="T43" s="73" t="str">
        <f t="shared" si="6"/>
        <v/>
      </c>
      <c r="U43" t="str">
        <f t="shared" si="16"/>
        <v/>
      </c>
      <c r="V43" s="1">
        <f t="shared" si="10"/>
        <v>0</v>
      </c>
    </row>
    <row r="44" spans="1:22" x14ac:dyDescent="0.2">
      <c r="A44" s="43">
        <f t="shared" si="17"/>
        <v>42</v>
      </c>
      <c r="B44" s="46" t="s">
        <v>163</v>
      </c>
      <c r="C44" s="47" t="s">
        <v>164</v>
      </c>
      <c r="D44" s="43">
        <v>4</v>
      </c>
      <c r="E44" s="43">
        <v>3</v>
      </c>
      <c r="F44" s="43"/>
      <c r="G44" s="43"/>
      <c r="H44" s="43" t="str">
        <f t="shared" si="12"/>
        <v/>
      </c>
      <c r="I44" s="43"/>
      <c r="J44" s="43"/>
      <c r="K44" s="43" t="str">
        <f t="shared" si="13"/>
        <v/>
      </c>
      <c r="L44" s="48">
        <f t="shared" si="14"/>
        <v>3</v>
      </c>
      <c r="M44" s="48" t="str">
        <f t="shared" si="11"/>
        <v/>
      </c>
      <c r="N44" s="48">
        <f t="shared" si="9"/>
        <v>3</v>
      </c>
      <c r="O44" s="48" t="str">
        <f t="shared" si="15"/>
        <v>F</v>
      </c>
      <c r="P44" s="69">
        <v>25</v>
      </c>
      <c r="Q44" s="69">
        <v>15</v>
      </c>
      <c r="R44" s="69">
        <v>15</v>
      </c>
      <c r="S44" s="73">
        <f t="shared" si="5"/>
        <v>30</v>
      </c>
      <c r="T44" s="73">
        <f t="shared" si="6"/>
        <v>55</v>
      </c>
      <c r="U44" t="str">
        <f t="shared" si="16"/>
        <v>E</v>
      </c>
      <c r="V44" s="1">
        <f t="shared" si="10"/>
        <v>1</v>
      </c>
    </row>
    <row r="45" spans="1:22" hidden="1" x14ac:dyDescent="0.2">
      <c r="A45" s="43">
        <f t="shared" si="17"/>
        <v>43</v>
      </c>
      <c r="B45" s="46" t="s">
        <v>108</v>
      </c>
      <c r="C45" s="47" t="s">
        <v>165</v>
      </c>
      <c r="D45" s="43">
        <v>2</v>
      </c>
      <c r="E45" s="43">
        <v>21</v>
      </c>
      <c r="F45" s="43">
        <v>12</v>
      </c>
      <c r="G45" s="43">
        <v>22</v>
      </c>
      <c r="H45" s="43">
        <f t="shared" si="12"/>
        <v>34</v>
      </c>
      <c r="I45" s="43"/>
      <c r="J45" s="43"/>
      <c r="K45" s="43" t="str">
        <f t="shared" si="13"/>
        <v/>
      </c>
      <c r="L45" s="48">
        <f t="shared" si="14"/>
        <v>21</v>
      </c>
      <c r="M45" s="48">
        <f t="shared" si="11"/>
        <v>34</v>
      </c>
      <c r="N45" s="48">
        <f t="shared" si="9"/>
        <v>55</v>
      </c>
      <c r="O45" s="48" t="str">
        <f t="shared" si="15"/>
        <v>E</v>
      </c>
      <c r="P45" s="69"/>
      <c r="Q45" s="69"/>
      <c r="R45" s="69"/>
      <c r="S45" s="73" t="str">
        <f t="shared" si="5"/>
        <v/>
      </c>
      <c r="T45" s="73" t="str">
        <f t="shared" si="6"/>
        <v/>
      </c>
      <c r="U45" t="str">
        <f t="shared" si="16"/>
        <v/>
      </c>
      <c r="V45" s="1">
        <f t="shared" si="10"/>
        <v>0</v>
      </c>
    </row>
    <row r="46" spans="1:22" x14ac:dyDescent="0.2">
      <c r="A46" s="43">
        <f t="shared" si="17"/>
        <v>44</v>
      </c>
      <c r="B46" s="46" t="s">
        <v>166</v>
      </c>
      <c r="C46" s="47" t="s">
        <v>167</v>
      </c>
      <c r="D46" s="43">
        <v>0</v>
      </c>
      <c r="E46" s="43">
        <v>0</v>
      </c>
      <c r="F46" s="43"/>
      <c r="G46" s="43"/>
      <c r="H46" s="43" t="str">
        <f t="shared" si="12"/>
        <v/>
      </c>
      <c r="I46" s="43"/>
      <c r="J46" s="43"/>
      <c r="K46" s="43" t="str">
        <f t="shared" si="13"/>
        <v/>
      </c>
      <c r="L46" s="48">
        <f t="shared" si="14"/>
        <v>0</v>
      </c>
      <c r="M46" s="48" t="str">
        <f t="shared" si="11"/>
        <v/>
      </c>
      <c r="N46" s="48">
        <f t="shared" si="9"/>
        <v>0</v>
      </c>
      <c r="O46" s="48" t="str">
        <f t="shared" si="15"/>
        <v>F</v>
      </c>
      <c r="P46" s="69">
        <v>15</v>
      </c>
      <c r="Q46" s="69">
        <v>0</v>
      </c>
      <c r="R46" s="69">
        <v>9</v>
      </c>
      <c r="S46" s="73">
        <f t="shared" si="5"/>
        <v>9</v>
      </c>
      <c r="T46" s="73">
        <f t="shared" si="6"/>
        <v>24</v>
      </c>
      <c r="U46" t="str">
        <f t="shared" si="16"/>
        <v>F</v>
      </c>
      <c r="V46" s="1">
        <f t="shared" si="10"/>
        <v>1</v>
      </c>
    </row>
    <row r="47" spans="1:22" x14ac:dyDescent="0.2">
      <c r="A47" s="43">
        <f t="shared" si="17"/>
        <v>45</v>
      </c>
      <c r="B47" s="46" t="s">
        <v>168</v>
      </c>
      <c r="C47" s="47" t="s">
        <v>169</v>
      </c>
      <c r="D47" s="43">
        <v>0</v>
      </c>
      <c r="E47" s="43"/>
      <c r="F47" s="43"/>
      <c r="G47" s="43"/>
      <c r="H47" s="43" t="str">
        <f t="shared" si="12"/>
        <v/>
      </c>
      <c r="I47" s="43"/>
      <c r="J47" s="43"/>
      <c r="K47" s="43" t="str">
        <f t="shared" si="13"/>
        <v/>
      </c>
      <c r="L47" s="48">
        <f t="shared" si="14"/>
        <v>0</v>
      </c>
      <c r="M47" s="48" t="str">
        <f t="shared" si="11"/>
        <v/>
      </c>
      <c r="N47" s="48">
        <f t="shared" si="9"/>
        <v>0</v>
      </c>
      <c r="O47" s="48" t="str">
        <f t="shared" si="15"/>
        <v>F</v>
      </c>
      <c r="P47" s="69">
        <v>5</v>
      </c>
      <c r="Q47" s="69"/>
      <c r="R47" s="69"/>
      <c r="S47" s="73" t="str">
        <f t="shared" si="5"/>
        <v/>
      </c>
      <c r="T47" s="73">
        <f t="shared" si="6"/>
        <v>5</v>
      </c>
      <c r="U47" t="str">
        <f t="shared" si="16"/>
        <v>F</v>
      </c>
      <c r="V47" s="1">
        <f t="shared" si="10"/>
        <v>1</v>
      </c>
    </row>
    <row r="48" spans="1:22" hidden="1" x14ac:dyDescent="0.2">
      <c r="A48" s="43">
        <f t="shared" si="17"/>
        <v>46</v>
      </c>
      <c r="B48" s="46" t="s">
        <v>170</v>
      </c>
      <c r="C48" s="47" t="s">
        <v>171</v>
      </c>
      <c r="D48" s="43">
        <v>0</v>
      </c>
      <c r="E48" s="43">
        <v>20</v>
      </c>
      <c r="F48" s="43">
        <v>20</v>
      </c>
      <c r="G48" s="43">
        <v>25</v>
      </c>
      <c r="H48" s="43">
        <f t="shared" si="12"/>
        <v>45</v>
      </c>
      <c r="I48" s="43"/>
      <c r="J48" s="43"/>
      <c r="K48" s="43" t="str">
        <f t="shared" si="13"/>
        <v/>
      </c>
      <c r="L48" s="48">
        <f t="shared" si="14"/>
        <v>20</v>
      </c>
      <c r="M48" s="48">
        <f t="shared" si="11"/>
        <v>45</v>
      </c>
      <c r="N48" s="48">
        <f t="shared" si="9"/>
        <v>65</v>
      </c>
      <c r="O48" s="48" t="str">
        <f t="shared" si="15"/>
        <v>D</v>
      </c>
      <c r="P48" s="69"/>
      <c r="Q48" s="69"/>
      <c r="R48" s="69"/>
      <c r="S48" s="73" t="str">
        <f t="shared" si="5"/>
        <v/>
      </c>
      <c r="T48" s="73" t="str">
        <f t="shared" si="6"/>
        <v/>
      </c>
      <c r="U48" t="str">
        <f t="shared" si="16"/>
        <v/>
      </c>
      <c r="V48" s="1">
        <f t="shared" si="10"/>
        <v>0</v>
      </c>
    </row>
    <row r="49" spans="1:22" hidden="1" x14ac:dyDescent="0.2">
      <c r="A49" s="43">
        <f t="shared" si="17"/>
        <v>47</v>
      </c>
      <c r="B49" s="46" t="s">
        <v>172</v>
      </c>
      <c r="C49" s="47" t="s">
        <v>173</v>
      </c>
      <c r="D49" s="43"/>
      <c r="E49" s="43"/>
      <c r="F49" s="43"/>
      <c r="G49" s="43"/>
      <c r="H49" s="43" t="str">
        <f t="shared" si="12"/>
        <v/>
      </c>
      <c r="I49" s="43"/>
      <c r="J49" s="43"/>
      <c r="K49" s="43" t="str">
        <f t="shared" si="13"/>
        <v/>
      </c>
      <c r="L49" s="48" t="str">
        <f t="shared" si="14"/>
        <v/>
      </c>
      <c r="M49" s="48" t="str">
        <f t="shared" si="11"/>
        <v/>
      </c>
      <c r="N49" s="48" t="str">
        <f t="shared" si="9"/>
        <v/>
      </c>
      <c r="O49" s="48" t="str">
        <f t="shared" si="15"/>
        <v/>
      </c>
      <c r="P49" s="69"/>
      <c r="Q49" s="69"/>
      <c r="R49" s="69"/>
      <c r="S49" s="73" t="str">
        <f t="shared" si="5"/>
        <v/>
      </c>
      <c r="T49" s="73" t="str">
        <f t="shared" si="6"/>
        <v/>
      </c>
      <c r="U49" t="str">
        <f t="shared" si="16"/>
        <v/>
      </c>
      <c r="V49" s="1">
        <f t="shared" si="10"/>
        <v>0</v>
      </c>
    </row>
    <row r="50" spans="1:22" x14ac:dyDescent="0.2">
      <c r="A50" s="43">
        <f t="shared" si="17"/>
        <v>48</v>
      </c>
      <c r="B50" s="46" t="s">
        <v>174</v>
      </c>
      <c r="C50" s="47" t="s">
        <v>175</v>
      </c>
      <c r="D50" s="43"/>
      <c r="E50" s="43">
        <v>5</v>
      </c>
      <c r="F50" s="43"/>
      <c r="G50" s="43"/>
      <c r="H50" s="43" t="str">
        <f t="shared" si="12"/>
        <v/>
      </c>
      <c r="I50" s="43"/>
      <c r="J50" s="43"/>
      <c r="K50" s="43" t="str">
        <f t="shared" si="13"/>
        <v/>
      </c>
      <c r="L50" s="48">
        <f t="shared" si="14"/>
        <v>5</v>
      </c>
      <c r="M50" s="48" t="str">
        <f t="shared" si="11"/>
        <v/>
      </c>
      <c r="N50" s="48">
        <f t="shared" si="9"/>
        <v>5</v>
      </c>
      <c r="O50" s="48" t="str">
        <f t="shared" si="15"/>
        <v>F</v>
      </c>
      <c r="P50" s="69">
        <v>9</v>
      </c>
      <c r="Q50" s="69">
        <v>2</v>
      </c>
      <c r="R50" s="69">
        <v>9</v>
      </c>
      <c r="S50" s="73">
        <f t="shared" si="5"/>
        <v>11</v>
      </c>
      <c r="T50" s="73">
        <f t="shared" si="6"/>
        <v>20</v>
      </c>
      <c r="U50" t="str">
        <f t="shared" si="16"/>
        <v>F</v>
      </c>
      <c r="V50" s="1">
        <f t="shared" si="10"/>
        <v>1</v>
      </c>
    </row>
    <row r="51" spans="1:22" hidden="1" x14ac:dyDescent="0.2">
      <c r="A51" s="43">
        <f t="shared" si="17"/>
        <v>49</v>
      </c>
      <c r="B51" s="46" t="s">
        <v>176</v>
      </c>
      <c r="C51" s="47" t="s">
        <v>177</v>
      </c>
      <c r="D51" s="43">
        <v>0</v>
      </c>
      <c r="E51" s="43">
        <v>21</v>
      </c>
      <c r="F51" s="43">
        <v>17</v>
      </c>
      <c r="G51" s="43">
        <v>28</v>
      </c>
      <c r="H51" s="43">
        <f t="shared" si="12"/>
        <v>45</v>
      </c>
      <c r="I51" s="43"/>
      <c r="J51" s="43"/>
      <c r="K51" s="43" t="str">
        <f t="shared" si="13"/>
        <v/>
      </c>
      <c r="L51" s="48">
        <f t="shared" si="14"/>
        <v>21</v>
      </c>
      <c r="M51" s="48">
        <f t="shared" si="11"/>
        <v>45</v>
      </c>
      <c r="N51" s="48">
        <f t="shared" si="9"/>
        <v>66</v>
      </c>
      <c r="O51" s="48" t="str">
        <f t="shared" si="15"/>
        <v>D</v>
      </c>
      <c r="P51" s="69"/>
      <c r="Q51" s="69"/>
      <c r="R51" s="69"/>
      <c r="S51" s="73" t="str">
        <f t="shared" si="5"/>
        <v/>
      </c>
      <c r="T51" s="73" t="str">
        <f t="shared" si="6"/>
        <v/>
      </c>
      <c r="U51" t="str">
        <f t="shared" si="16"/>
        <v/>
      </c>
      <c r="V51" s="1">
        <f t="shared" si="10"/>
        <v>0</v>
      </c>
    </row>
    <row r="52" spans="1:22" x14ac:dyDescent="0.2">
      <c r="A52" s="43">
        <f t="shared" si="17"/>
        <v>50</v>
      </c>
      <c r="B52" s="46" t="s">
        <v>178</v>
      </c>
      <c r="C52" s="47" t="s">
        <v>179</v>
      </c>
      <c r="D52" s="43"/>
      <c r="E52" s="43"/>
      <c r="F52" s="43">
        <v>15</v>
      </c>
      <c r="G52" s="43">
        <v>17</v>
      </c>
      <c r="H52" s="43">
        <f t="shared" si="12"/>
        <v>32</v>
      </c>
      <c r="I52" s="43"/>
      <c r="J52" s="43"/>
      <c r="K52" s="43" t="str">
        <f t="shared" si="13"/>
        <v/>
      </c>
      <c r="L52" s="48" t="str">
        <f t="shared" si="14"/>
        <v/>
      </c>
      <c r="M52" s="48">
        <f t="shared" si="11"/>
        <v>32</v>
      </c>
      <c r="N52" s="48">
        <f t="shared" si="9"/>
        <v>32</v>
      </c>
      <c r="O52" s="48" t="str">
        <f t="shared" si="15"/>
        <v>F</v>
      </c>
      <c r="P52" s="69">
        <v>0</v>
      </c>
      <c r="Q52" s="69"/>
      <c r="R52" s="69"/>
      <c r="S52" s="73" t="str">
        <f t="shared" si="5"/>
        <v/>
      </c>
      <c r="T52" s="73">
        <f t="shared" si="6"/>
        <v>32</v>
      </c>
      <c r="U52" t="str">
        <f t="shared" si="16"/>
        <v>F</v>
      </c>
      <c r="V52" s="1">
        <f t="shared" si="10"/>
        <v>1</v>
      </c>
    </row>
    <row r="53" spans="1:22" x14ac:dyDescent="0.2">
      <c r="A53" s="43">
        <f t="shared" si="17"/>
        <v>51</v>
      </c>
      <c r="B53" s="46" t="s">
        <v>180</v>
      </c>
      <c r="C53" s="47" t="s">
        <v>181</v>
      </c>
      <c r="D53" s="43">
        <v>0</v>
      </c>
      <c r="E53" s="43"/>
      <c r="F53" s="43"/>
      <c r="G53" s="43"/>
      <c r="H53" s="43" t="str">
        <f t="shared" si="12"/>
        <v/>
      </c>
      <c r="I53" s="43"/>
      <c r="J53" s="43"/>
      <c r="K53" s="43" t="str">
        <f t="shared" si="13"/>
        <v/>
      </c>
      <c r="L53" s="48">
        <f t="shared" si="14"/>
        <v>0</v>
      </c>
      <c r="M53" s="48" t="str">
        <f t="shared" si="11"/>
        <v/>
      </c>
      <c r="N53" s="48">
        <f t="shared" si="9"/>
        <v>0</v>
      </c>
      <c r="O53" s="48" t="str">
        <f t="shared" si="15"/>
        <v>F</v>
      </c>
      <c r="P53" s="74">
        <v>21</v>
      </c>
      <c r="Q53" s="69">
        <v>4</v>
      </c>
      <c r="R53" s="69">
        <v>13</v>
      </c>
      <c r="S53" s="73">
        <f t="shared" si="5"/>
        <v>17</v>
      </c>
      <c r="T53" s="73">
        <f t="shared" si="6"/>
        <v>38</v>
      </c>
      <c r="U53" t="str">
        <f t="shared" si="16"/>
        <v>F</v>
      </c>
      <c r="V53" s="1">
        <f t="shared" si="10"/>
        <v>1</v>
      </c>
    </row>
    <row r="54" spans="1:22" x14ac:dyDescent="0.2">
      <c r="A54" s="43">
        <f t="shared" si="17"/>
        <v>52</v>
      </c>
      <c r="B54" s="46" t="s">
        <v>182</v>
      </c>
      <c r="C54" s="47" t="s">
        <v>183</v>
      </c>
      <c r="D54" s="43">
        <v>0</v>
      </c>
      <c r="E54" s="43"/>
      <c r="F54" s="43"/>
      <c r="G54" s="43"/>
      <c r="H54" s="43" t="str">
        <f t="shared" si="12"/>
        <v/>
      </c>
      <c r="I54" s="43"/>
      <c r="J54" s="43"/>
      <c r="K54" s="43" t="str">
        <f t="shared" si="13"/>
        <v/>
      </c>
      <c r="L54" s="48">
        <f t="shared" si="14"/>
        <v>0</v>
      </c>
      <c r="M54" s="48" t="str">
        <f t="shared" si="11"/>
        <v/>
      </c>
      <c r="N54" s="48">
        <f t="shared" si="9"/>
        <v>0</v>
      </c>
      <c r="O54" s="48" t="str">
        <f t="shared" si="15"/>
        <v>F</v>
      </c>
      <c r="P54" s="74">
        <v>26</v>
      </c>
      <c r="Q54" s="69">
        <v>4</v>
      </c>
      <c r="R54" s="69">
        <v>13</v>
      </c>
      <c r="S54" s="73">
        <f t="shared" si="5"/>
        <v>17</v>
      </c>
      <c r="T54" s="73">
        <f t="shared" si="6"/>
        <v>43</v>
      </c>
      <c r="U54" t="str">
        <f t="shared" si="16"/>
        <v>F</v>
      </c>
      <c r="V54" s="1">
        <f t="shared" si="10"/>
        <v>1</v>
      </c>
    </row>
    <row r="55" spans="1:22" hidden="1" x14ac:dyDescent="0.2">
      <c r="A55" s="43">
        <f t="shared" si="17"/>
        <v>53</v>
      </c>
      <c r="B55" s="46" t="s">
        <v>184</v>
      </c>
      <c r="C55" s="47" t="s">
        <v>185</v>
      </c>
      <c r="D55" s="43">
        <v>0</v>
      </c>
      <c r="E55" s="43">
        <v>16</v>
      </c>
      <c r="F55" s="43">
        <v>13</v>
      </c>
      <c r="G55" s="43">
        <v>25</v>
      </c>
      <c r="H55" s="43">
        <f t="shared" si="12"/>
        <v>38</v>
      </c>
      <c r="I55" s="43"/>
      <c r="J55" s="43"/>
      <c r="K55" s="43" t="str">
        <f t="shared" si="13"/>
        <v/>
      </c>
      <c r="L55" s="48">
        <f t="shared" si="14"/>
        <v>16</v>
      </c>
      <c r="M55" s="48">
        <f t="shared" si="11"/>
        <v>38</v>
      </c>
      <c r="N55" s="48">
        <f t="shared" si="9"/>
        <v>54</v>
      </c>
      <c r="O55" s="48" t="str">
        <f t="shared" si="15"/>
        <v>E</v>
      </c>
      <c r="P55" s="69"/>
      <c r="Q55" s="69"/>
      <c r="R55" s="69"/>
      <c r="S55" s="73" t="str">
        <f t="shared" si="5"/>
        <v/>
      </c>
      <c r="T55" s="73" t="str">
        <f t="shared" si="6"/>
        <v/>
      </c>
      <c r="U55" t="str">
        <f t="shared" si="16"/>
        <v/>
      </c>
      <c r="V55" s="1">
        <f t="shared" si="10"/>
        <v>0</v>
      </c>
    </row>
    <row r="56" spans="1:22" hidden="1" x14ac:dyDescent="0.2">
      <c r="A56" s="43">
        <f t="shared" si="17"/>
        <v>54</v>
      </c>
      <c r="B56" s="46" t="s">
        <v>186</v>
      </c>
      <c r="C56" s="47" t="s">
        <v>187</v>
      </c>
      <c r="D56" s="43"/>
      <c r="E56" s="43"/>
      <c r="F56" s="43"/>
      <c r="G56" s="43"/>
      <c r="H56" s="43" t="str">
        <f t="shared" si="12"/>
        <v/>
      </c>
      <c r="I56" s="43"/>
      <c r="J56" s="43"/>
      <c r="K56" s="43" t="str">
        <f t="shared" si="13"/>
        <v/>
      </c>
      <c r="L56" s="48" t="str">
        <f t="shared" si="14"/>
        <v/>
      </c>
      <c r="M56" s="48" t="str">
        <f t="shared" si="11"/>
        <v/>
      </c>
      <c r="N56" s="48" t="str">
        <f t="shared" si="9"/>
        <v/>
      </c>
      <c r="O56" s="48" t="str">
        <f t="shared" si="15"/>
        <v/>
      </c>
      <c r="P56" s="69"/>
      <c r="Q56" s="69"/>
      <c r="R56" s="69"/>
      <c r="S56" s="73" t="str">
        <f t="shared" si="5"/>
        <v/>
      </c>
      <c r="T56" s="73" t="str">
        <f t="shared" si="6"/>
        <v/>
      </c>
      <c r="U56" t="str">
        <f t="shared" si="16"/>
        <v/>
      </c>
      <c r="V56" s="1">
        <f t="shared" si="10"/>
        <v>0</v>
      </c>
    </row>
  </sheetData>
  <sheetProtection formatCells="0" formatColumns="0" formatRows="0" insertRows="0" deleteRows="0" sort="0" autoFilter="0"/>
  <autoFilter ref="A1:V56" xr:uid="{86ED8559-0062-415B-939A-40CAF5E19D42}">
    <filterColumn colId="3" showButton="0"/>
    <filterColumn colId="5" showButton="0"/>
    <filterColumn colId="6" showButton="0"/>
    <filterColumn colId="8" showButton="0"/>
    <filterColumn colId="9" showButton="0"/>
    <filterColumn colId="21">
      <filters blank="1">
        <filter val="1"/>
      </filters>
    </filterColumn>
  </autoFilter>
  <mergeCells count="12">
    <mergeCell ref="A1:A2"/>
    <mergeCell ref="L1:L2"/>
    <mergeCell ref="B1:B2"/>
    <mergeCell ref="C1:C2"/>
    <mergeCell ref="D1:E1"/>
    <mergeCell ref="F1:H1"/>
    <mergeCell ref="I1:K1"/>
    <mergeCell ref="V1:V2"/>
    <mergeCell ref="U1:U2"/>
    <mergeCell ref="M1:M2"/>
    <mergeCell ref="N1:N2"/>
    <mergeCell ref="O1:O2"/>
  </mergeCells>
  <conditionalFormatting sqref="T1">
    <cfRule type="cellIs" dxfId="4" priority="6" operator="between">
      <formula>45</formula>
      <formula>50</formula>
    </cfRule>
  </conditionalFormatting>
  <conditionalFormatting sqref="T2">
    <cfRule type="cellIs" dxfId="3" priority="5" operator="between">
      <formula>45</formula>
      <formula>50</formula>
    </cfRule>
  </conditionalFormatting>
  <conditionalFormatting sqref="U1">
    <cfRule type="cellIs" dxfId="2" priority="4" operator="between">
      <formula>45</formula>
      <formula>50</formula>
    </cfRule>
  </conditionalFormatting>
  <conditionalFormatting sqref="U3">
    <cfRule type="cellIs" dxfId="1" priority="3" operator="equal">
      <formula>"F"</formula>
    </cfRule>
  </conditionalFormatting>
  <conditionalFormatting sqref="U4:U56">
    <cfRule type="cellIs" dxfId="0" priority="1" operator="equal">
      <formula>"F"</formula>
    </cfRule>
  </conditionalFormatting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24"/>
  <sheetViews>
    <sheetView workbookViewId="0">
      <selection activeCell="C1" sqref="C1:C1048576"/>
    </sheetView>
  </sheetViews>
  <sheetFormatPr defaultColWidth="8.85546875" defaultRowHeight="12.75" x14ac:dyDescent="0.2"/>
  <cols>
    <col min="1" max="8" width="8.85546875" style="29"/>
    <col min="9" max="9" width="11" style="29" customWidth="1"/>
    <col min="10" max="10" width="12.140625" style="29" customWidth="1"/>
    <col min="11" max="16384" width="8.85546875" style="29"/>
  </cols>
  <sheetData>
    <row r="1" spans="2:5" x14ac:dyDescent="0.2">
      <c r="B1" s="89" t="s">
        <v>38</v>
      </c>
      <c r="C1" s="89"/>
      <c r="D1" s="89"/>
      <c r="E1" s="28">
        <f>COUNTA(Spisak!$M$3:$M$989)</f>
        <v>54</v>
      </c>
    </row>
    <row r="3" spans="2:5" ht="13.5" thickBot="1" x14ac:dyDescent="0.25">
      <c r="B3" s="88" t="s">
        <v>28</v>
      </c>
      <c r="C3" s="88"/>
      <c r="D3" s="88"/>
      <c r="E3" s="88"/>
    </row>
    <row r="4" spans="2:5" ht="13.5" thickBot="1" x14ac:dyDescent="0.25">
      <c r="B4" s="62" t="s">
        <v>29</v>
      </c>
      <c r="C4" s="63" t="s">
        <v>30</v>
      </c>
      <c r="D4" s="63" t="s">
        <v>31</v>
      </c>
      <c r="E4" s="64" t="s">
        <v>32</v>
      </c>
    </row>
    <row r="5" spans="2:5" ht="15" x14ac:dyDescent="0.25">
      <c r="B5" s="49">
        <f ca="1">COUNT(INDIRECT("Spisak!D3:D" &amp; $E$1))+1</f>
        <v>43</v>
      </c>
      <c r="C5" s="50">
        <f ca="1">COUNTIF(INDIRECT("Spisak!D3:D"&amp;E1),"&gt;="&amp;(0.5*Parametri!D12))</f>
        <v>2</v>
      </c>
      <c r="D5" s="50">
        <f ca="1">COUNTIF(INDIRECT("Spisak!D3:D"&amp;E1),"&lt;"&amp;(0.1*Parametri!D12))</f>
        <v>21</v>
      </c>
      <c r="E5" s="51">
        <f ca="1">COUNTIF(INDIRECT("Spisak!D3:D"&amp;E1),"&gt;="&amp;(0.9*Parametri!D12))</f>
        <v>0</v>
      </c>
    </row>
    <row r="6" spans="2:5" ht="13.5" thickBot="1" x14ac:dyDescent="0.25">
      <c r="B6" s="65" t="s">
        <v>33</v>
      </c>
      <c r="C6" s="66">
        <f ca="1">IF($B$5&gt;0,C5/$B$5,"")</f>
        <v>4.6511627906976744E-2</v>
      </c>
      <c r="D6" s="66">
        <f ca="1">IF($B$5&gt;0,D5/$B$5,"")</f>
        <v>0.48837209302325579</v>
      </c>
      <c r="E6" s="67">
        <f ca="1">IF($B$5&gt;0,E5/$B$5,"")</f>
        <v>0</v>
      </c>
    </row>
    <row r="9" spans="2:5" ht="13.5" thickBot="1" x14ac:dyDescent="0.25">
      <c r="B9" s="88" t="s">
        <v>219</v>
      </c>
      <c r="C9" s="88"/>
      <c r="D9" s="88"/>
      <c r="E9" s="88"/>
    </row>
    <row r="10" spans="2:5" ht="13.5" thickBot="1" x14ac:dyDescent="0.25">
      <c r="B10" s="62" t="s">
        <v>29</v>
      </c>
      <c r="C10" s="63" t="s">
        <v>30</v>
      </c>
      <c r="D10" s="63" t="s">
        <v>31</v>
      </c>
      <c r="E10" s="64" t="s">
        <v>32</v>
      </c>
    </row>
    <row r="11" spans="2:5" ht="15" x14ac:dyDescent="0.25">
      <c r="B11" s="49">
        <f ca="1">COUNT(INDIRECT("Spisak!E3:E" &amp; $E$1))+1</f>
        <v>41</v>
      </c>
      <c r="C11" s="50">
        <f ca="1">COUNTIF(INDIRECT("Spisak!E3:E"&amp;E1),"&gt;="&amp;(0.5*Parametri!D12))</f>
        <v>13</v>
      </c>
      <c r="D11" s="50">
        <f ca="1">COUNTIF(INDIRECT("Spisak!E3:E"&amp;E1),"&lt;"&amp;(0.1*Parametri!D12))</f>
        <v>7</v>
      </c>
      <c r="E11" s="51">
        <f ca="1">COUNTIF(INDIRECT("Spisak!E3:E"&amp;E1),"&gt;="&amp;(0.9*Parametri!D12))</f>
        <v>1</v>
      </c>
    </row>
    <row r="12" spans="2:5" ht="13.5" thickBot="1" x14ac:dyDescent="0.25">
      <c r="B12" s="65" t="s">
        <v>33</v>
      </c>
      <c r="C12" s="66">
        <f ca="1">IF($B$5&gt;0,C11/$B$5,"")</f>
        <v>0.30232558139534882</v>
      </c>
      <c r="D12" s="66">
        <f ca="1">IF($B$5&gt;0,D11/$B$5,"")</f>
        <v>0.16279069767441862</v>
      </c>
      <c r="E12" s="67">
        <f ca="1">IF($B$5&gt;0,E11/$B$5,"")</f>
        <v>2.3255813953488372E-2</v>
      </c>
    </row>
    <row r="15" spans="2:5" ht="13.5" thickBot="1" x14ac:dyDescent="0.25">
      <c r="B15" s="88" t="s">
        <v>220</v>
      </c>
      <c r="C15" s="88"/>
      <c r="D15" s="88"/>
      <c r="E15" s="88"/>
    </row>
    <row r="16" spans="2:5" ht="13.5" thickBot="1" x14ac:dyDescent="0.25">
      <c r="B16" s="62" t="s">
        <v>29</v>
      </c>
      <c r="C16" s="63" t="s">
        <v>30</v>
      </c>
      <c r="D16" s="63" t="s">
        <v>31</v>
      </c>
      <c r="E16" s="64" t="s">
        <v>32</v>
      </c>
    </row>
    <row r="17" spans="2:11" ht="15" x14ac:dyDescent="0.25">
      <c r="B17" s="49">
        <f ca="1">COUNT(INDIRECT("Spisak!H3:H" &amp; $E$1))+1</f>
        <v>23</v>
      </c>
      <c r="C17" s="50">
        <f ca="1">COUNTIF(INDIRECT("Spisak!H3:H"&amp;E1),"&gt;="&amp;(0.5*Parametri!C13))</f>
        <v>16</v>
      </c>
      <c r="D17" s="50">
        <f ca="1">COUNTIF(INDIRECT("Spisak!H3:H"&amp;E1),"&lt;"&amp;(0.1*Parametri!C13))</f>
        <v>0</v>
      </c>
      <c r="E17" s="51">
        <f ca="1">COUNTIF(INDIRECT("Spisak!H3:H"&amp;E1),"&gt;="&amp;(0.9*Parametri!C13))</f>
        <v>1</v>
      </c>
      <c r="I17" s="68"/>
      <c r="J17" s="68"/>
      <c r="K17" s="68"/>
    </row>
    <row r="18" spans="2:11" ht="13.5" thickBot="1" x14ac:dyDescent="0.25">
      <c r="B18" s="65" t="s">
        <v>33</v>
      </c>
      <c r="C18" s="66">
        <f ca="1">IF($B$5&gt;0,C17/$B$5,"")</f>
        <v>0.37209302325581395</v>
      </c>
      <c r="D18" s="66">
        <f ca="1">IF($B$5&gt;0,D17/$B$5,"")</f>
        <v>0</v>
      </c>
      <c r="E18" s="67">
        <f ca="1">IF($B$5&gt;0,E17/$B$5,"")</f>
        <v>2.3255813953488372E-2</v>
      </c>
    </row>
    <row r="21" spans="2:11" ht="13.5" thickBot="1" x14ac:dyDescent="0.25">
      <c r="B21" s="88" t="s">
        <v>221</v>
      </c>
      <c r="C21" s="88"/>
      <c r="D21" s="88"/>
      <c r="E21" s="88"/>
    </row>
    <row r="22" spans="2:11" ht="13.5" thickBot="1" x14ac:dyDescent="0.25">
      <c r="B22" s="62" t="s">
        <v>29</v>
      </c>
      <c r="C22" s="63" t="s">
        <v>30</v>
      </c>
      <c r="D22" s="63" t="s">
        <v>31</v>
      </c>
      <c r="E22" s="64" t="s">
        <v>32</v>
      </c>
    </row>
    <row r="23" spans="2:11" ht="15" x14ac:dyDescent="0.25">
      <c r="B23" s="49">
        <f ca="1">COUNT(INDIRECT("Spisak!K3:K" &amp; $E$1))</f>
        <v>9</v>
      </c>
      <c r="C23" s="50">
        <f ca="1">COUNTIF(INDIRECT("Spisak!K3:K"&amp;E1),"&gt;="&amp;(0.5*Parametri!C13))</f>
        <v>5</v>
      </c>
      <c r="D23" s="50">
        <f ca="1">COUNTIF(INDIRECT("Spisak!K3:K"&amp;E1),"&lt;"&amp;(0.1*Parametri!C13))</f>
        <v>1</v>
      </c>
      <c r="E23" s="51">
        <f ca="1">COUNTIF(INDIRECT("Spisak!K3:K"&amp;E1),"&gt;="&amp;(0.9*Parametri!C13))</f>
        <v>0</v>
      </c>
    </row>
    <row r="24" spans="2:11" ht="13.5" thickBot="1" x14ac:dyDescent="0.25">
      <c r="B24" s="65" t="s">
        <v>33</v>
      </c>
      <c r="C24" s="66">
        <f ca="1">IF($B$5&gt;0,C23/$B$5,"")</f>
        <v>0.11627906976744186</v>
      </c>
      <c r="D24" s="66">
        <f ca="1">IF($B$5&gt;0,D23/$B$5,"")</f>
        <v>2.3255813953488372E-2</v>
      </c>
      <c r="E24" s="67">
        <f ca="1">IF($B$5&gt;0,E23/$B$5,"")</f>
        <v>0</v>
      </c>
    </row>
  </sheetData>
  <sheetProtection formatCells="0" formatColumns="0" formatRows="0"/>
  <mergeCells count="5">
    <mergeCell ref="B3:E3"/>
    <mergeCell ref="B1:D1"/>
    <mergeCell ref="B9:E9"/>
    <mergeCell ref="B15:E15"/>
    <mergeCell ref="B21:E2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0296-3CB5-47BB-BA2F-AE2703C60D93}">
  <dimension ref="A1:P131"/>
  <sheetViews>
    <sheetView zoomScaleNormal="100" workbookViewId="0">
      <selection activeCell="C1" sqref="C1:C1048576"/>
    </sheetView>
  </sheetViews>
  <sheetFormatPr defaultColWidth="8.85546875" defaultRowHeight="12.75" x14ac:dyDescent="0.2"/>
  <cols>
    <col min="1" max="1" width="8.7109375" style="55" customWidth="1"/>
    <col min="2" max="2" width="21.7109375" style="55" customWidth="1"/>
    <col min="3" max="3" width="8.7109375" style="55" customWidth="1"/>
    <col min="4" max="9" width="4.28515625" style="55" customWidth="1"/>
    <col min="10" max="12" width="8.7109375" style="55" customWidth="1"/>
    <col min="13" max="14" width="9.28515625" style="55" customWidth="1"/>
    <col min="15" max="15" width="9.7109375" style="55" customWidth="1"/>
    <col min="16" max="16" width="14.7109375" style="55" customWidth="1"/>
    <col min="17" max="16384" width="8.85546875" style="55"/>
  </cols>
  <sheetData>
    <row r="1" spans="1:16" ht="20.100000000000001" customHeight="1" x14ac:dyDescent="0.2">
      <c r="A1" s="92" t="s">
        <v>205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20.100000000000001" customHeight="1" x14ac:dyDescent="0.2">
      <c r="A2" s="95" t="s">
        <v>206</v>
      </c>
      <c r="B2" s="96"/>
      <c r="C2" s="96"/>
      <c r="D2" s="96"/>
      <c r="E2" s="96"/>
      <c r="F2" s="96"/>
      <c r="G2" s="96"/>
      <c r="H2" s="96"/>
      <c r="I2" s="96"/>
      <c r="J2" s="96" t="s">
        <v>60</v>
      </c>
      <c r="K2" s="96"/>
      <c r="L2" s="96"/>
      <c r="M2" s="96"/>
      <c r="N2" s="96"/>
      <c r="O2" s="96"/>
      <c r="P2" s="97"/>
    </row>
    <row r="3" spans="1:16" s="56" customFormat="1" ht="30" customHeight="1" thickBot="1" x14ac:dyDescent="0.25">
      <c r="A3" s="98" t="s">
        <v>207</v>
      </c>
      <c r="B3" s="99"/>
      <c r="C3" s="99"/>
      <c r="D3" s="99"/>
      <c r="E3" s="99" t="s">
        <v>222</v>
      </c>
      <c r="F3" s="99"/>
      <c r="G3" s="99"/>
      <c r="H3" s="99"/>
      <c r="I3" s="99"/>
      <c r="J3" s="99" t="s">
        <v>203</v>
      </c>
      <c r="K3" s="99"/>
      <c r="L3" s="99"/>
      <c r="M3" s="99"/>
      <c r="N3" s="99" t="s">
        <v>204</v>
      </c>
      <c r="O3" s="99"/>
      <c r="P3" s="100"/>
    </row>
    <row r="5" spans="1:16" ht="24" customHeight="1" x14ac:dyDescent="0.2">
      <c r="A5" s="90" t="s">
        <v>61</v>
      </c>
      <c r="B5" s="90" t="s">
        <v>62</v>
      </c>
      <c r="C5" s="91" t="s">
        <v>63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0" t="s">
        <v>68</v>
      </c>
      <c r="P5" s="90" t="s">
        <v>69</v>
      </c>
    </row>
    <row r="6" spans="1:16" x14ac:dyDescent="0.2">
      <c r="A6" s="90"/>
      <c r="B6" s="90"/>
      <c r="C6" s="90" t="s">
        <v>212</v>
      </c>
      <c r="D6" s="90" t="s">
        <v>213</v>
      </c>
      <c r="E6" s="90"/>
      <c r="F6" s="90"/>
      <c r="G6" s="90"/>
      <c r="H6" s="90"/>
      <c r="I6" s="90"/>
      <c r="J6" s="90" t="s">
        <v>64</v>
      </c>
      <c r="K6" s="90"/>
      <c r="L6" s="90"/>
      <c r="M6" s="90" t="s">
        <v>65</v>
      </c>
      <c r="N6" s="90"/>
      <c r="O6" s="90"/>
      <c r="P6" s="90"/>
    </row>
    <row r="7" spans="1:16" x14ac:dyDescent="0.2">
      <c r="A7" s="90"/>
      <c r="B7" s="90"/>
      <c r="C7" s="90"/>
      <c r="D7" s="57" t="s">
        <v>20</v>
      </c>
      <c r="E7" s="57" t="s">
        <v>214</v>
      </c>
      <c r="F7" s="57" t="s">
        <v>215</v>
      </c>
      <c r="G7" s="57" t="s">
        <v>216</v>
      </c>
      <c r="H7" s="57" t="s">
        <v>217</v>
      </c>
      <c r="I7" s="57" t="s">
        <v>218</v>
      </c>
      <c r="J7" s="57" t="s">
        <v>20</v>
      </c>
      <c r="K7" s="57" t="s">
        <v>214</v>
      </c>
      <c r="L7" s="57" t="s">
        <v>215</v>
      </c>
      <c r="M7" s="57" t="s">
        <v>66</v>
      </c>
      <c r="N7" s="57" t="s">
        <v>67</v>
      </c>
      <c r="O7" s="90"/>
      <c r="P7" s="90"/>
    </row>
    <row r="8" spans="1:16" ht="12.95" customHeight="1" x14ac:dyDescent="0.2">
      <c r="A8" s="58" t="str">
        <f>Spisak!B3</f>
        <v>1/2020</v>
      </c>
      <c r="B8" s="59" t="str">
        <f>Spisak!C3</f>
        <v>Bojić Ivana</v>
      </c>
      <c r="C8" s="60"/>
      <c r="D8" s="60"/>
      <c r="E8" s="60"/>
      <c r="F8" s="60"/>
      <c r="G8" s="60"/>
      <c r="H8" s="60"/>
      <c r="I8" s="60"/>
      <c r="J8" s="61">
        <f>Spisak!L3</f>
        <v>8</v>
      </c>
      <c r="K8" s="60"/>
      <c r="L8" s="60"/>
      <c r="M8" s="61" t="str">
        <f>Spisak!H3</f>
        <v/>
      </c>
      <c r="N8" s="61" t="str">
        <f>Spisak!K3</f>
        <v/>
      </c>
      <c r="O8" s="61">
        <f>Spisak!N3</f>
        <v>8</v>
      </c>
      <c r="P8" s="61" t="str">
        <f>Spisak!O3</f>
        <v>F</v>
      </c>
    </row>
    <row r="9" spans="1:16" ht="12.95" customHeight="1" x14ac:dyDescent="0.2">
      <c r="A9" s="58" t="str">
        <f>Spisak!B4</f>
        <v>2/2020</v>
      </c>
      <c r="B9" s="59" t="str">
        <f>Spisak!C4</f>
        <v>Vujačić Ivana</v>
      </c>
      <c r="C9" s="60"/>
      <c r="D9" s="60"/>
      <c r="E9" s="60"/>
      <c r="F9" s="60"/>
      <c r="G9" s="60"/>
      <c r="H9" s="60"/>
      <c r="I9" s="60"/>
      <c r="J9" s="61">
        <f>Spisak!L4</f>
        <v>12</v>
      </c>
      <c r="K9" s="60"/>
      <c r="L9" s="60"/>
      <c r="M9" s="61" t="str">
        <f>Spisak!H4</f>
        <v/>
      </c>
      <c r="N9" s="61" t="str">
        <f>Spisak!K4</f>
        <v/>
      </c>
      <c r="O9" s="61">
        <f>Spisak!N4</f>
        <v>12</v>
      </c>
      <c r="P9" s="61" t="str">
        <f>Spisak!O4</f>
        <v>F</v>
      </c>
    </row>
    <row r="10" spans="1:16" ht="12.95" customHeight="1" x14ac:dyDescent="0.2">
      <c r="A10" s="58" t="str">
        <f>Spisak!B5</f>
        <v>3/2020</v>
      </c>
      <c r="B10" s="59" t="str">
        <f>Spisak!C5</f>
        <v>Vujačić Jelena</v>
      </c>
      <c r="C10" s="60"/>
      <c r="D10" s="60"/>
      <c r="E10" s="60"/>
      <c r="F10" s="60"/>
      <c r="G10" s="60"/>
      <c r="H10" s="60"/>
      <c r="I10" s="60"/>
      <c r="J10" s="61">
        <f>Spisak!L5</f>
        <v>16</v>
      </c>
      <c r="K10" s="60"/>
      <c r="L10" s="60"/>
      <c r="M10" s="61">
        <f>Spisak!H5</f>
        <v>26.5</v>
      </c>
      <c r="N10" s="61">
        <f>Spisak!K5</f>
        <v>28</v>
      </c>
      <c r="O10" s="61">
        <f>Spisak!N5</f>
        <v>44</v>
      </c>
      <c r="P10" s="61" t="str">
        <f>Spisak!O5</f>
        <v>F</v>
      </c>
    </row>
    <row r="11" spans="1:16" ht="12.95" customHeight="1" x14ac:dyDescent="0.2">
      <c r="A11" s="58" t="str">
        <f>Spisak!B6</f>
        <v>4/2020</v>
      </c>
      <c r="B11" s="59" t="str">
        <f>Spisak!C6</f>
        <v>Vujačić Milena</v>
      </c>
      <c r="C11" s="60"/>
      <c r="D11" s="60"/>
      <c r="E11" s="60"/>
      <c r="F11" s="60"/>
      <c r="G11" s="60"/>
      <c r="H11" s="60"/>
      <c r="I11" s="60"/>
      <c r="J11" s="61">
        <f>Spisak!L6</f>
        <v>19</v>
      </c>
      <c r="K11" s="60"/>
      <c r="L11" s="60"/>
      <c r="M11" s="61">
        <f>Spisak!H6</f>
        <v>31.5</v>
      </c>
      <c r="N11" s="61" t="str">
        <f>Spisak!K6</f>
        <v/>
      </c>
      <c r="O11" s="61">
        <f>Spisak!N6</f>
        <v>50.5</v>
      </c>
      <c r="P11" s="61" t="str">
        <f>Spisak!O6</f>
        <v>E</v>
      </c>
    </row>
    <row r="12" spans="1:16" ht="12.95" customHeight="1" x14ac:dyDescent="0.2">
      <c r="A12" s="58" t="str">
        <f>Spisak!B7</f>
        <v>5/2020</v>
      </c>
      <c r="B12" s="59" t="str">
        <f>Spisak!C7</f>
        <v>Amidović Tea</v>
      </c>
      <c r="C12" s="60"/>
      <c r="D12" s="60"/>
      <c r="E12" s="60"/>
      <c r="F12" s="60"/>
      <c r="G12" s="60"/>
      <c r="H12" s="60"/>
      <c r="I12" s="60"/>
      <c r="J12" s="61" t="str">
        <f>Spisak!L7</f>
        <v/>
      </c>
      <c r="K12" s="60"/>
      <c r="L12" s="60"/>
      <c r="M12" s="61" t="str">
        <f>Spisak!H7</f>
        <v/>
      </c>
      <c r="N12" s="61" t="str">
        <f>Spisak!K7</f>
        <v/>
      </c>
      <c r="O12" s="61" t="str">
        <f>Spisak!N7</f>
        <v/>
      </c>
      <c r="P12" s="61" t="str">
        <f>Spisak!O7</f>
        <v/>
      </c>
    </row>
    <row r="13" spans="1:16" ht="12.95" customHeight="1" x14ac:dyDescent="0.2">
      <c r="A13" s="58" t="str">
        <f>Spisak!B8</f>
        <v>6/2020</v>
      </c>
      <c r="B13" s="59" t="str">
        <f>Spisak!C8</f>
        <v>Nikčević Marija</v>
      </c>
      <c r="C13" s="60"/>
      <c r="D13" s="60"/>
      <c r="E13" s="60"/>
      <c r="F13" s="60"/>
      <c r="G13" s="60"/>
      <c r="H13" s="60"/>
      <c r="I13" s="60"/>
      <c r="J13" s="61">
        <f>Spisak!L8</f>
        <v>30</v>
      </c>
      <c r="K13" s="60"/>
      <c r="L13" s="60"/>
      <c r="M13" s="61" t="str">
        <f>Spisak!H8</f>
        <v/>
      </c>
      <c r="N13" s="61">
        <f>Spisak!K8</f>
        <v>35</v>
      </c>
      <c r="O13" s="61">
        <f>Spisak!N8</f>
        <v>65</v>
      </c>
      <c r="P13" s="61" t="str">
        <f>Spisak!O8</f>
        <v>D</v>
      </c>
    </row>
    <row r="14" spans="1:16" ht="12.95" customHeight="1" x14ac:dyDescent="0.2">
      <c r="A14" s="58" t="str">
        <f>Spisak!B9</f>
        <v>7/2020</v>
      </c>
      <c r="B14" s="59" t="str">
        <f>Spisak!C9</f>
        <v>Šunjević Anabela</v>
      </c>
      <c r="C14" s="60"/>
      <c r="D14" s="60"/>
      <c r="E14" s="60"/>
      <c r="F14" s="60"/>
      <c r="G14" s="60"/>
      <c r="H14" s="60"/>
      <c r="I14" s="60"/>
      <c r="J14" s="61">
        <f>Spisak!L9</f>
        <v>0</v>
      </c>
      <c r="K14" s="60"/>
      <c r="L14" s="60"/>
      <c r="M14" s="61" t="str">
        <f>Spisak!H9</f>
        <v/>
      </c>
      <c r="N14" s="61">
        <f>Spisak!K9</f>
        <v>5</v>
      </c>
      <c r="O14" s="61">
        <f>Spisak!N9</f>
        <v>5</v>
      </c>
      <c r="P14" s="61" t="str">
        <f>Spisak!O9</f>
        <v>F</v>
      </c>
    </row>
    <row r="15" spans="1:16" ht="12.95" customHeight="1" x14ac:dyDescent="0.2">
      <c r="A15" s="58" t="str">
        <f>Spisak!B10</f>
        <v>8/2020</v>
      </c>
      <c r="B15" s="59" t="str">
        <f>Spisak!C10</f>
        <v>Fatić Arijana</v>
      </c>
      <c r="C15" s="60"/>
      <c r="D15" s="60"/>
      <c r="E15" s="60"/>
      <c r="F15" s="60"/>
      <c r="G15" s="60"/>
      <c r="H15" s="60"/>
      <c r="I15" s="60"/>
      <c r="J15" s="61">
        <f>Spisak!L10</f>
        <v>8</v>
      </c>
      <c r="K15" s="60"/>
      <c r="L15" s="60"/>
      <c r="M15" s="61" t="str">
        <f>Spisak!H10</f>
        <v/>
      </c>
      <c r="N15" s="61" t="str">
        <f>Spisak!K10</f>
        <v/>
      </c>
      <c r="O15" s="61">
        <f>Spisak!N10</f>
        <v>8</v>
      </c>
      <c r="P15" s="61" t="str">
        <f>Spisak!O10</f>
        <v>F</v>
      </c>
    </row>
    <row r="16" spans="1:16" ht="12.95" customHeight="1" x14ac:dyDescent="0.2">
      <c r="A16" s="58" t="str">
        <f>Spisak!B11</f>
        <v>9/2020</v>
      </c>
      <c r="B16" s="59" t="str">
        <f>Spisak!C11</f>
        <v>Mirković Sanja</v>
      </c>
      <c r="C16" s="60"/>
      <c r="D16" s="60"/>
      <c r="E16" s="60"/>
      <c r="F16" s="60"/>
      <c r="G16" s="60"/>
      <c r="H16" s="60"/>
      <c r="I16" s="60"/>
      <c r="J16" s="61">
        <f>Spisak!L11</f>
        <v>34</v>
      </c>
      <c r="K16" s="60"/>
      <c r="L16" s="60"/>
      <c r="M16" s="61">
        <f>Spisak!H11</f>
        <v>57</v>
      </c>
      <c r="N16" s="61" t="str">
        <f>Spisak!K11</f>
        <v/>
      </c>
      <c r="O16" s="61">
        <f>Spisak!N11</f>
        <v>91</v>
      </c>
      <c r="P16" s="61" t="str">
        <f>Spisak!O11</f>
        <v>A</v>
      </c>
    </row>
    <row r="17" spans="1:16" ht="12.95" customHeight="1" x14ac:dyDescent="0.2">
      <c r="A17" s="58" t="str">
        <f>Spisak!B12</f>
        <v>10/2020</v>
      </c>
      <c r="B17" s="59" t="str">
        <f>Spisak!C12</f>
        <v>Dacić Ajna</v>
      </c>
      <c r="C17" s="60"/>
      <c r="D17" s="60"/>
      <c r="E17" s="60"/>
      <c r="F17" s="60"/>
      <c r="G17" s="60"/>
      <c r="H17" s="60"/>
      <c r="I17" s="60"/>
      <c r="J17" s="61">
        <f>Spisak!L12</f>
        <v>8</v>
      </c>
      <c r="K17" s="60"/>
      <c r="L17" s="60"/>
      <c r="M17" s="61" t="str">
        <f>Spisak!H12</f>
        <v/>
      </c>
      <c r="N17" s="61" t="str">
        <f>Spisak!K12</f>
        <v/>
      </c>
      <c r="O17" s="61">
        <f>Spisak!N12</f>
        <v>8</v>
      </c>
      <c r="P17" s="61" t="str">
        <f>Spisak!O12</f>
        <v>F</v>
      </c>
    </row>
    <row r="18" spans="1:16" ht="12.95" customHeight="1" x14ac:dyDescent="0.2">
      <c r="A18" s="58" t="str">
        <f>Spisak!B13</f>
        <v>11/2020</v>
      </c>
      <c r="B18" s="59" t="str">
        <f>Spisak!C13</f>
        <v>Damjanović Ivana</v>
      </c>
      <c r="C18" s="60"/>
      <c r="D18" s="60"/>
      <c r="E18" s="60"/>
      <c r="F18" s="60"/>
      <c r="G18" s="60"/>
      <c r="H18" s="60"/>
      <c r="I18" s="60"/>
      <c r="J18" s="61">
        <f>Spisak!L13</f>
        <v>21</v>
      </c>
      <c r="K18" s="60"/>
      <c r="L18" s="60"/>
      <c r="M18" s="61" t="str">
        <f>Spisak!H13</f>
        <v/>
      </c>
      <c r="N18" s="61" t="str">
        <f>Spisak!K13</f>
        <v/>
      </c>
      <c r="O18" s="61">
        <f>Spisak!N13</f>
        <v>21</v>
      </c>
      <c r="P18" s="61" t="str">
        <f>Spisak!O13</f>
        <v>F</v>
      </c>
    </row>
    <row r="19" spans="1:16" ht="12.95" customHeight="1" x14ac:dyDescent="0.2">
      <c r="A19" s="58" t="str">
        <f>Spisak!B14</f>
        <v>12/2020</v>
      </c>
      <c r="B19" s="59" t="str">
        <f>Spisak!C14</f>
        <v>Lutovac Marica</v>
      </c>
      <c r="C19" s="60"/>
      <c r="D19" s="60"/>
      <c r="E19" s="60"/>
      <c r="F19" s="60"/>
      <c r="G19" s="60"/>
      <c r="H19" s="60"/>
      <c r="I19" s="60"/>
      <c r="J19" s="61">
        <f>Spisak!L14</f>
        <v>18</v>
      </c>
      <c r="K19" s="60"/>
      <c r="L19" s="60"/>
      <c r="M19" s="61">
        <f>Spisak!H14</f>
        <v>37</v>
      </c>
      <c r="N19" s="61" t="str">
        <f>Spisak!K14</f>
        <v/>
      </c>
      <c r="O19" s="61">
        <f>Spisak!N14</f>
        <v>55</v>
      </c>
      <c r="P19" s="61" t="str">
        <f>Spisak!O14</f>
        <v>E</v>
      </c>
    </row>
    <row r="20" spans="1:16" ht="12.95" customHeight="1" x14ac:dyDescent="0.2">
      <c r="A20" s="58" t="str">
        <f>Spisak!B15</f>
        <v>13/2020</v>
      </c>
      <c r="B20" s="59" t="str">
        <f>Spisak!C15</f>
        <v>Jokić Kristina</v>
      </c>
      <c r="C20" s="60"/>
      <c r="D20" s="60"/>
      <c r="E20" s="60"/>
      <c r="F20" s="60"/>
      <c r="G20" s="60"/>
      <c r="H20" s="60"/>
      <c r="I20" s="60"/>
      <c r="J20" s="61">
        <f>Spisak!L15</f>
        <v>21</v>
      </c>
      <c r="K20" s="60"/>
      <c r="L20" s="60"/>
      <c r="M20" s="61" t="str">
        <f>Spisak!H15</f>
        <v/>
      </c>
      <c r="N20" s="61">
        <f>Spisak!K15</f>
        <v>29</v>
      </c>
      <c r="O20" s="61">
        <f>Spisak!N15</f>
        <v>50</v>
      </c>
      <c r="P20" s="61" t="str">
        <f>Spisak!O15</f>
        <v>E</v>
      </c>
    </row>
    <row r="21" spans="1:16" ht="12.95" customHeight="1" x14ac:dyDescent="0.2">
      <c r="A21" s="58" t="str">
        <f>Spisak!B16</f>
        <v>14/2020</v>
      </c>
      <c r="B21" s="59" t="str">
        <f>Spisak!C16</f>
        <v>Ajković Irena</v>
      </c>
      <c r="C21" s="60"/>
      <c r="D21" s="60"/>
      <c r="E21" s="60"/>
      <c r="F21" s="60"/>
      <c r="G21" s="60"/>
      <c r="H21" s="60"/>
      <c r="I21" s="60"/>
      <c r="J21" s="61">
        <f>Spisak!L16</f>
        <v>22</v>
      </c>
      <c r="K21" s="60"/>
      <c r="L21" s="60"/>
      <c r="M21" s="61">
        <f>Spisak!H16</f>
        <v>38</v>
      </c>
      <c r="N21" s="61" t="str">
        <f>Spisak!K16</f>
        <v/>
      </c>
      <c r="O21" s="61">
        <f>Spisak!N16</f>
        <v>60</v>
      </c>
      <c r="P21" s="61" t="str">
        <f>Spisak!O16</f>
        <v>D</v>
      </c>
    </row>
    <row r="22" spans="1:16" ht="12.95" customHeight="1" x14ac:dyDescent="0.2">
      <c r="A22" s="58" t="str">
        <f>Spisak!B17</f>
        <v>15/2020</v>
      </c>
      <c r="B22" s="59" t="str">
        <f>Spisak!C17</f>
        <v>Grujičić Ana</v>
      </c>
      <c r="C22" s="60"/>
      <c r="D22" s="60"/>
      <c r="E22" s="60"/>
      <c r="F22" s="60"/>
      <c r="G22" s="60"/>
      <c r="H22" s="60"/>
      <c r="I22" s="60"/>
      <c r="J22" s="61">
        <f>Spisak!L17</f>
        <v>25</v>
      </c>
      <c r="K22" s="60"/>
      <c r="L22" s="60"/>
      <c r="M22" s="61">
        <f>Spisak!H17</f>
        <v>36</v>
      </c>
      <c r="N22" s="61" t="str">
        <f>Spisak!K17</f>
        <v/>
      </c>
      <c r="O22" s="61">
        <f>Spisak!N17</f>
        <v>61</v>
      </c>
      <c r="P22" s="61" t="str">
        <f>Spisak!O17</f>
        <v>D</v>
      </c>
    </row>
    <row r="23" spans="1:16" ht="12.95" customHeight="1" x14ac:dyDescent="0.2">
      <c r="A23" s="58" t="str">
        <f>Spisak!B18</f>
        <v>16/2020</v>
      </c>
      <c r="B23" s="59" t="str">
        <f>Spisak!C18</f>
        <v>Vojinović Jelena</v>
      </c>
      <c r="C23" s="60"/>
      <c r="D23" s="60"/>
      <c r="E23" s="60"/>
      <c r="F23" s="60"/>
      <c r="G23" s="60"/>
      <c r="H23" s="60"/>
      <c r="I23" s="60"/>
      <c r="J23" s="61">
        <f>Spisak!L18</f>
        <v>8</v>
      </c>
      <c r="K23" s="60"/>
      <c r="L23" s="60"/>
      <c r="M23" s="61">
        <f>Spisak!H18</f>
        <v>25</v>
      </c>
      <c r="N23" s="61">
        <f>Spisak!K18</f>
        <v>47.5</v>
      </c>
      <c r="O23" s="61">
        <f>Spisak!N18</f>
        <v>55.5</v>
      </c>
      <c r="P23" s="61" t="str">
        <f>Spisak!O18</f>
        <v>E</v>
      </c>
    </row>
    <row r="24" spans="1:16" ht="12.95" customHeight="1" x14ac:dyDescent="0.2">
      <c r="A24" s="58" t="str">
        <f>Spisak!B19</f>
        <v>17/2020</v>
      </c>
      <c r="B24" s="59" t="str">
        <f>Spisak!C19</f>
        <v>Šćekić Sara</v>
      </c>
      <c r="C24" s="60"/>
      <c r="D24" s="60"/>
      <c r="E24" s="60"/>
      <c r="F24" s="60"/>
      <c r="G24" s="60"/>
      <c r="H24" s="60"/>
      <c r="I24" s="60"/>
      <c r="J24" s="61">
        <f>Spisak!L19</f>
        <v>0</v>
      </c>
      <c r="K24" s="60"/>
      <c r="L24" s="60"/>
      <c r="M24" s="61" t="str">
        <f>Spisak!H19</f>
        <v/>
      </c>
      <c r="N24" s="61" t="str">
        <f>Spisak!K19</f>
        <v/>
      </c>
      <c r="O24" s="61">
        <f>Spisak!N19</f>
        <v>0</v>
      </c>
      <c r="P24" s="61" t="str">
        <f>Spisak!O19</f>
        <v>F</v>
      </c>
    </row>
    <row r="25" spans="1:16" ht="12.95" customHeight="1" x14ac:dyDescent="0.2">
      <c r="A25" s="58" t="str">
        <f>Spisak!B20</f>
        <v>18/2020</v>
      </c>
      <c r="B25" s="59" t="str">
        <f>Spisak!C20</f>
        <v>Milošević Deja</v>
      </c>
      <c r="C25" s="60"/>
      <c r="D25" s="60"/>
      <c r="E25" s="60"/>
      <c r="F25" s="60"/>
      <c r="G25" s="60"/>
      <c r="H25" s="60"/>
      <c r="I25" s="60"/>
      <c r="J25" s="61">
        <f>Spisak!L20</f>
        <v>18</v>
      </c>
      <c r="K25" s="60"/>
      <c r="L25" s="60"/>
      <c r="M25" s="61">
        <f>Spisak!H20</f>
        <v>49</v>
      </c>
      <c r="N25" s="61" t="str">
        <f>Spisak!K20</f>
        <v/>
      </c>
      <c r="O25" s="61">
        <f>Spisak!N20</f>
        <v>67</v>
      </c>
      <c r="P25" s="61" t="str">
        <f>Spisak!O20</f>
        <v>D</v>
      </c>
    </row>
    <row r="26" spans="1:16" ht="12.95" customHeight="1" x14ac:dyDescent="0.2">
      <c r="A26" s="58" t="str">
        <f>Spisak!B21</f>
        <v>19/2020</v>
      </c>
      <c r="B26" s="59" t="str">
        <f>Spisak!C21</f>
        <v>Šabotić Kanita</v>
      </c>
      <c r="C26" s="60"/>
      <c r="D26" s="60"/>
      <c r="E26" s="60"/>
      <c r="F26" s="60"/>
      <c r="G26" s="60"/>
      <c r="H26" s="60"/>
      <c r="I26" s="60"/>
      <c r="J26" s="61">
        <f>Spisak!L21</f>
        <v>23</v>
      </c>
      <c r="K26" s="60"/>
      <c r="L26" s="60"/>
      <c r="M26" s="61">
        <f>Spisak!H21</f>
        <v>33</v>
      </c>
      <c r="N26" s="61" t="str">
        <f>Spisak!K21</f>
        <v/>
      </c>
      <c r="O26" s="61">
        <f>Spisak!N21</f>
        <v>56</v>
      </c>
      <c r="P26" s="61" t="str">
        <f>Spisak!O21</f>
        <v>E</v>
      </c>
    </row>
    <row r="27" spans="1:16" ht="12.95" customHeight="1" x14ac:dyDescent="0.2">
      <c r="A27" s="58" t="str">
        <f>Spisak!B22</f>
        <v>20/2020</v>
      </c>
      <c r="B27" s="59" t="str">
        <f>Spisak!C22</f>
        <v>Pačariz Amina</v>
      </c>
      <c r="C27" s="60"/>
      <c r="D27" s="60"/>
      <c r="E27" s="60"/>
      <c r="F27" s="60"/>
      <c r="G27" s="60"/>
      <c r="H27" s="60"/>
      <c r="I27" s="60"/>
      <c r="J27" s="61">
        <f>Spisak!L22</f>
        <v>13</v>
      </c>
      <c r="K27" s="60"/>
      <c r="L27" s="60"/>
      <c r="M27" s="61">
        <f>Spisak!H22</f>
        <v>33</v>
      </c>
      <c r="N27" s="61">
        <f>Spisak!K22</f>
        <v>9</v>
      </c>
      <c r="O27" s="61">
        <f>Spisak!N22</f>
        <v>22</v>
      </c>
      <c r="P27" s="61" t="str">
        <f>Spisak!O22</f>
        <v>F</v>
      </c>
    </row>
    <row r="28" spans="1:16" ht="12.95" customHeight="1" x14ac:dyDescent="0.2">
      <c r="A28" s="58" t="str">
        <f>Spisak!B23</f>
        <v>21/2020</v>
      </c>
      <c r="B28" s="59" t="str">
        <f>Spisak!C23</f>
        <v>Mijušković Ksenija</v>
      </c>
      <c r="C28" s="60"/>
      <c r="D28" s="60"/>
      <c r="E28" s="60"/>
      <c r="F28" s="60"/>
      <c r="G28" s="60"/>
      <c r="H28" s="60"/>
      <c r="I28" s="60"/>
      <c r="J28" s="61">
        <f>Spisak!L23</f>
        <v>23</v>
      </c>
      <c r="K28" s="60"/>
      <c r="L28" s="60"/>
      <c r="M28" s="61">
        <f>Spisak!H23</f>
        <v>37</v>
      </c>
      <c r="N28" s="61" t="str">
        <f>Spisak!K23</f>
        <v/>
      </c>
      <c r="O28" s="61">
        <f>Spisak!N23</f>
        <v>60</v>
      </c>
      <c r="P28" s="61" t="str">
        <f>Spisak!O23</f>
        <v>D</v>
      </c>
    </row>
    <row r="29" spans="1:16" ht="12.95" customHeight="1" x14ac:dyDescent="0.2">
      <c r="A29" s="58" t="str">
        <f>Spisak!B24</f>
        <v>22/2020</v>
      </c>
      <c r="B29" s="59" t="str">
        <f>Spisak!C24</f>
        <v>Mijušković Danica</v>
      </c>
      <c r="C29" s="60"/>
      <c r="D29" s="60"/>
      <c r="E29" s="60"/>
      <c r="F29" s="60"/>
      <c r="G29" s="60"/>
      <c r="H29" s="60"/>
      <c r="I29" s="60"/>
      <c r="J29" s="61">
        <f>Spisak!L24</f>
        <v>25</v>
      </c>
      <c r="K29" s="60"/>
      <c r="L29" s="60"/>
      <c r="M29" s="61">
        <f>Spisak!H24</f>
        <v>27</v>
      </c>
      <c r="N29" s="61" t="str">
        <f>Spisak!K24</f>
        <v/>
      </c>
      <c r="O29" s="61">
        <f>Spisak!N24</f>
        <v>52</v>
      </c>
      <c r="P29" s="61" t="str">
        <f>Spisak!O24</f>
        <v>E</v>
      </c>
    </row>
    <row r="30" spans="1:16" ht="12.95" customHeight="1" x14ac:dyDescent="0.2">
      <c r="A30" s="58" t="str">
        <f>Spisak!B25</f>
        <v>23/2020</v>
      </c>
      <c r="B30" s="59" t="str">
        <f>Spisak!C25</f>
        <v>Manojlović Slađana</v>
      </c>
      <c r="C30" s="60"/>
      <c r="D30" s="60"/>
      <c r="E30" s="60"/>
      <c r="F30" s="60"/>
      <c r="G30" s="60"/>
      <c r="H30" s="60"/>
      <c r="I30" s="60"/>
      <c r="J30" s="61">
        <f>Spisak!L25</f>
        <v>12</v>
      </c>
      <c r="K30" s="60"/>
      <c r="L30" s="60"/>
      <c r="M30" s="61" t="str">
        <f>Spisak!H25</f>
        <v/>
      </c>
      <c r="N30" s="61" t="str">
        <f>Spisak!K25</f>
        <v/>
      </c>
      <c r="O30" s="61">
        <f>Spisak!N25</f>
        <v>12</v>
      </c>
      <c r="P30" s="61" t="str">
        <f>Spisak!O25</f>
        <v>F</v>
      </c>
    </row>
    <row r="31" spans="1:16" ht="12.95" customHeight="1" x14ac:dyDescent="0.2">
      <c r="A31" s="58" t="str">
        <f>Spisak!B26</f>
        <v>24/2020</v>
      </c>
      <c r="B31" s="59" t="str">
        <f>Spisak!C26</f>
        <v>Dajević Nikola</v>
      </c>
      <c r="C31" s="60"/>
      <c r="D31" s="60"/>
      <c r="E31" s="60"/>
      <c r="F31" s="60"/>
      <c r="G31" s="60"/>
      <c r="H31" s="60"/>
      <c r="I31" s="60"/>
      <c r="J31" s="61">
        <f>Spisak!L26</f>
        <v>16</v>
      </c>
      <c r="K31" s="60"/>
      <c r="L31" s="60"/>
      <c r="M31" s="61">
        <f>Spisak!H26</f>
        <v>38</v>
      </c>
      <c r="N31" s="61" t="str">
        <f>Spisak!K26</f>
        <v/>
      </c>
      <c r="O31" s="61">
        <f>Spisak!N26</f>
        <v>54</v>
      </c>
      <c r="P31" s="61" t="str">
        <f>Spisak!O26</f>
        <v>E</v>
      </c>
    </row>
    <row r="32" spans="1:16" ht="12.95" customHeight="1" x14ac:dyDescent="0.2">
      <c r="A32" s="58" t="str">
        <f>Spisak!B27</f>
        <v>25/2020</v>
      </c>
      <c r="B32" s="59" t="str">
        <f>Spisak!C27</f>
        <v>Maraš Nikola</v>
      </c>
      <c r="C32" s="60"/>
      <c r="D32" s="60"/>
      <c r="E32" s="60"/>
      <c r="F32" s="60"/>
      <c r="G32" s="60"/>
      <c r="H32" s="60"/>
      <c r="I32" s="60"/>
      <c r="J32" s="61">
        <f>Spisak!L27</f>
        <v>0</v>
      </c>
      <c r="K32" s="60"/>
      <c r="L32" s="60"/>
      <c r="M32" s="61" t="str">
        <f>Spisak!H27</f>
        <v/>
      </c>
      <c r="N32" s="61" t="str">
        <f>Spisak!K27</f>
        <v/>
      </c>
      <c r="O32" s="61">
        <f>Spisak!N27</f>
        <v>0</v>
      </c>
      <c r="P32" s="61" t="str">
        <f>Spisak!O27</f>
        <v>F</v>
      </c>
    </row>
    <row r="33" spans="1:16" ht="12.95" customHeight="1" x14ac:dyDescent="0.2">
      <c r="A33" s="58" t="str">
        <f>Spisak!B28</f>
        <v>26/2020</v>
      </c>
      <c r="B33" s="59" t="str">
        <f>Spisak!C28</f>
        <v>Tabaković Dina</v>
      </c>
      <c r="C33" s="60"/>
      <c r="D33" s="60"/>
      <c r="E33" s="60"/>
      <c r="F33" s="60"/>
      <c r="G33" s="60"/>
      <c r="H33" s="60"/>
      <c r="I33" s="60"/>
      <c r="J33" s="61">
        <f>Spisak!L28</f>
        <v>13</v>
      </c>
      <c r="K33" s="60"/>
      <c r="L33" s="60"/>
      <c r="M33" s="61" t="str">
        <f>Spisak!H28</f>
        <v/>
      </c>
      <c r="N33" s="61">
        <f>Spisak!K28</f>
        <v>30</v>
      </c>
      <c r="O33" s="61">
        <f>Spisak!N28</f>
        <v>43</v>
      </c>
      <c r="P33" s="61" t="str">
        <f>Spisak!O28</f>
        <v>F</v>
      </c>
    </row>
    <row r="34" spans="1:16" ht="12.95" customHeight="1" x14ac:dyDescent="0.2">
      <c r="A34" s="58" t="str">
        <f>Spisak!B29</f>
        <v>27/2020</v>
      </c>
      <c r="B34" s="59" t="str">
        <f>Spisak!C29</f>
        <v>Vešović Tina</v>
      </c>
      <c r="C34" s="60"/>
      <c r="D34" s="60"/>
      <c r="E34" s="60"/>
      <c r="F34" s="60"/>
      <c r="G34" s="60"/>
      <c r="H34" s="60"/>
      <c r="I34" s="60"/>
      <c r="J34" s="61">
        <f>Spisak!L29</f>
        <v>5</v>
      </c>
      <c r="K34" s="60"/>
      <c r="L34" s="60"/>
      <c r="M34" s="61" t="str">
        <f>Spisak!H29</f>
        <v/>
      </c>
      <c r="N34" s="61" t="str">
        <f>Spisak!K29</f>
        <v/>
      </c>
      <c r="O34" s="61">
        <f>Spisak!N29</f>
        <v>5</v>
      </c>
      <c r="P34" s="61" t="str">
        <f>Spisak!O29</f>
        <v>F</v>
      </c>
    </row>
    <row r="35" spans="1:16" ht="12.95" customHeight="1" x14ac:dyDescent="0.2">
      <c r="A35" s="58" t="str">
        <f>Spisak!B30</f>
        <v>28/2020</v>
      </c>
      <c r="B35" s="59" t="str">
        <f>Spisak!C30</f>
        <v>Malagić Edina</v>
      </c>
      <c r="C35" s="60"/>
      <c r="D35" s="60"/>
      <c r="E35" s="60"/>
      <c r="F35" s="60"/>
      <c r="G35" s="60"/>
      <c r="H35" s="60"/>
      <c r="I35" s="60"/>
      <c r="J35" s="61">
        <f>Spisak!L30</f>
        <v>21</v>
      </c>
      <c r="K35" s="60"/>
      <c r="L35" s="60"/>
      <c r="M35" s="61">
        <f>Spisak!H30</f>
        <v>17</v>
      </c>
      <c r="N35" s="61" t="str">
        <f>Spisak!K30</f>
        <v/>
      </c>
      <c r="O35" s="61">
        <f>Spisak!N30</f>
        <v>38</v>
      </c>
      <c r="P35" s="61" t="str">
        <f>Spisak!O30</f>
        <v>F</v>
      </c>
    </row>
    <row r="36" spans="1:16" ht="12.95" customHeight="1" x14ac:dyDescent="0.2">
      <c r="A36" s="58" t="str">
        <f>Spisak!B31</f>
        <v>29/2020</v>
      </c>
      <c r="B36" s="59" t="str">
        <f>Spisak!C31</f>
        <v>Vujošević Nađa</v>
      </c>
      <c r="C36" s="60"/>
      <c r="D36" s="60"/>
      <c r="E36" s="60"/>
      <c r="F36" s="60"/>
      <c r="G36" s="60"/>
      <c r="H36" s="60"/>
      <c r="I36" s="60"/>
      <c r="J36" s="61">
        <f>Spisak!L31</f>
        <v>15</v>
      </c>
      <c r="K36" s="60"/>
      <c r="L36" s="60"/>
      <c r="M36" s="61">
        <f>Spisak!H31</f>
        <v>20</v>
      </c>
      <c r="N36" s="61">
        <f>Spisak!K31</f>
        <v>45</v>
      </c>
      <c r="O36" s="61">
        <f>Spisak!N31</f>
        <v>60</v>
      </c>
      <c r="P36" s="61" t="str">
        <f>Spisak!O31</f>
        <v>D</v>
      </c>
    </row>
    <row r="37" spans="1:16" ht="12.95" customHeight="1" x14ac:dyDescent="0.2">
      <c r="A37" s="58" t="str">
        <f>Spisak!B32</f>
        <v>30/2020</v>
      </c>
      <c r="B37" s="59" t="str">
        <f>Spisak!C32</f>
        <v>Radović Maše</v>
      </c>
      <c r="C37" s="60"/>
      <c r="D37" s="60"/>
      <c r="E37" s="60"/>
      <c r="F37" s="60"/>
      <c r="G37" s="60"/>
      <c r="H37" s="60"/>
      <c r="I37" s="60"/>
      <c r="J37" s="61">
        <f>Spisak!L32</f>
        <v>7</v>
      </c>
      <c r="K37" s="60"/>
      <c r="L37" s="60"/>
      <c r="M37" s="61">
        <f>Spisak!H32</f>
        <v>31.5</v>
      </c>
      <c r="N37" s="61">
        <f>Spisak!K32</f>
        <v>34</v>
      </c>
      <c r="O37" s="61">
        <f>Spisak!N32</f>
        <v>41</v>
      </c>
      <c r="P37" s="61" t="str">
        <f>Spisak!O32</f>
        <v>F</v>
      </c>
    </row>
    <row r="38" spans="1:16" ht="12.95" customHeight="1" x14ac:dyDescent="0.2">
      <c r="A38" s="58" t="str">
        <f>Spisak!B33</f>
        <v>31/2020</v>
      </c>
      <c r="B38" s="59" t="str">
        <f>Spisak!C33</f>
        <v>Lalatović Teodora</v>
      </c>
      <c r="C38" s="60"/>
      <c r="D38" s="60"/>
      <c r="E38" s="60"/>
      <c r="F38" s="60"/>
      <c r="G38" s="60"/>
      <c r="H38" s="60"/>
      <c r="I38" s="60"/>
      <c r="J38" s="61">
        <f>Spisak!L33</f>
        <v>36</v>
      </c>
      <c r="K38" s="60"/>
      <c r="L38" s="60"/>
      <c r="M38" s="61">
        <f>Spisak!H33</f>
        <v>47.5</v>
      </c>
      <c r="N38" s="61" t="str">
        <f>Spisak!K33</f>
        <v/>
      </c>
      <c r="O38" s="61">
        <f>Spisak!N33</f>
        <v>83.5</v>
      </c>
      <c r="P38" s="61" t="str">
        <f>Spisak!O33</f>
        <v>B</v>
      </c>
    </row>
    <row r="39" spans="1:16" ht="12.95" customHeight="1" x14ac:dyDescent="0.2">
      <c r="A39" s="58" t="str">
        <f>Spisak!B34</f>
        <v>32/2020</v>
      </c>
      <c r="B39" s="59" t="str">
        <f>Spisak!C34</f>
        <v>Vlahović Vladimir</v>
      </c>
      <c r="C39" s="60"/>
      <c r="D39" s="60"/>
      <c r="E39" s="60"/>
      <c r="F39" s="60"/>
      <c r="G39" s="60"/>
      <c r="H39" s="60"/>
      <c r="I39" s="60"/>
      <c r="J39" s="61" t="str">
        <f>Spisak!L34</f>
        <v/>
      </c>
      <c r="K39" s="60"/>
      <c r="L39" s="60"/>
      <c r="M39" s="61" t="str">
        <f>Spisak!H34</f>
        <v/>
      </c>
      <c r="N39" s="61" t="str">
        <f>Spisak!K34</f>
        <v/>
      </c>
      <c r="O39" s="61" t="str">
        <f>Spisak!N34</f>
        <v/>
      </c>
      <c r="P39" s="61" t="str">
        <f>Spisak!O34</f>
        <v/>
      </c>
    </row>
    <row r="40" spans="1:16" ht="12.95" customHeight="1" x14ac:dyDescent="0.2">
      <c r="A40" s="58" t="str">
        <f>Spisak!B35</f>
        <v>4/2019</v>
      </c>
      <c r="B40" s="59" t="str">
        <f>Spisak!C35</f>
        <v>Jolić Luka</v>
      </c>
      <c r="C40" s="60"/>
      <c r="D40" s="60"/>
      <c r="E40" s="60"/>
      <c r="F40" s="60"/>
      <c r="G40" s="60"/>
      <c r="H40" s="60"/>
      <c r="I40" s="60"/>
      <c r="J40" s="61">
        <f>Spisak!L35</f>
        <v>6</v>
      </c>
      <c r="K40" s="60"/>
      <c r="L40" s="60"/>
      <c r="M40" s="61" t="str">
        <f>Spisak!H35</f>
        <v/>
      </c>
      <c r="N40" s="61" t="str">
        <f>Spisak!K35</f>
        <v/>
      </c>
      <c r="O40" s="61">
        <f>Spisak!N35</f>
        <v>6</v>
      </c>
      <c r="P40" s="61" t="str">
        <f>Spisak!O35</f>
        <v>F</v>
      </c>
    </row>
    <row r="41" spans="1:16" ht="12.95" customHeight="1" x14ac:dyDescent="0.2">
      <c r="A41" s="58" t="str">
        <f>Spisak!B36</f>
        <v>10/2019</v>
      </c>
      <c r="B41" s="59" t="str">
        <f>Spisak!C36</f>
        <v>Miljanić Tijana</v>
      </c>
      <c r="C41" s="60"/>
      <c r="D41" s="60"/>
      <c r="E41" s="60"/>
      <c r="F41" s="60"/>
      <c r="G41" s="60"/>
      <c r="H41" s="60"/>
      <c r="I41" s="60"/>
      <c r="J41" s="61" t="str">
        <f>Spisak!L36</f>
        <v/>
      </c>
      <c r="K41" s="60"/>
      <c r="L41" s="60"/>
      <c r="M41" s="61" t="str">
        <f>Spisak!H36</f>
        <v/>
      </c>
      <c r="N41" s="61" t="str">
        <f>Spisak!K36</f>
        <v/>
      </c>
      <c r="O41" s="61" t="str">
        <f>Spisak!N36</f>
        <v/>
      </c>
      <c r="P41" s="61" t="str">
        <f>Spisak!O36</f>
        <v/>
      </c>
    </row>
    <row r="42" spans="1:16" ht="12.95" customHeight="1" x14ac:dyDescent="0.2">
      <c r="A42" s="58" t="str">
        <f>Spisak!B37</f>
        <v>11/2019</v>
      </c>
      <c r="B42" s="59" t="str">
        <f>Spisak!C37</f>
        <v>Raičević Nina</v>
      </c>
      <c r="C42" s="60"/>
      <c r="D42" s="60"/>
      <c r="E42" s="60"/>
      <c r="F42" s="60"/>
      <c r="G42" s="60"/>
      <c r="H42" s="60"/>
      <c r="I42" s="60"/>
      <c r="J42" s="61">
        <f>Spisak!L37</f>
        <v>1</v>
      </c>
      <c r="K42" s="60"/>
      <c r="L42" s="60"/>
      <c r="M42" s="61" t="str">
        <f>Spisak!H37</f>
        <v/>
      </c>
      <c r="N42" s="61" t="str">
        <f>Spisak!K37</f>
        <v/>
      </c>
      <c r="O42" s="61">
        <f>Spisak!N37</f>
        <v>1</v>
      </c>
      <c r="P42" s="61" t="str">
        <f>Spisak!O37</f>
        <v>F</v>
      </c>
    </row>
    <row r="43" spans="1:16" ht="12.95" customHeight="1" x14ac:dyDescent="0.2">
      <c r="A43" s="58" t="str">
        <f>Spisak!B38</f>
        <v>17/2019</v>
      </c>
      <c r="B43" s="59" t="str">
        <f>Spisak!C38</f>
        <v>Đurić Maša</v>
      </c>
      <c r="C43" s="60"/>
      <c r="D43" s="60"/>
      <c r="E43" s="60"/>
      <c r="F43" s="60"/>
      <c r="G43" s="60"/>
      <c r="H43" s="60"/>
      <c r="I43" s="60"/>
      <c r="J43" s="61">
        <f>Spisak!L38</f>
        <v>7</v>
      </c>
      <c r="K43" s="60"/>
      <c r="L43" s="60"/>
      <c r="M43" s="61" t="str">
        <f>Spisak!H38</f>
        <v/>
      </c>
      <c r="N43" s="61" t="str">
        <f>Spisak!K38</f>
        <v/>
      </c>
      <c r="O43" s="61">
        <f>Spisak!N38</f>
        <v>7</v>
      </c>
      <c r="P43" s="61" t="str">
        <f>Spisak!O38</f>
        <v>F</v>
      </c>
    </row>
    <row r="44" spans="1:16" ht="12.95" customHeight="1" x14ac:dyDescent="0.2">
      <c r="A44" s="58" t="str">
        <f>Spisak!B39</f>
        <v>27/2019</v>
      </c>
      <c r="B44" s="59" t="str">
        <f>Spisak!C39</f>
        <v>Vujačić Kristina</v>
      </c>
      <c r="C44" s="60"/>
      <c r="D44" s="60"/>
      <c r="E44" s="60"/>
      <c r="F44" s="60"/>
      <c r="G44" s="60"/>
      <c r="H44" s="60"/>
      <c r="I44" s="60"/>
      <c r="J44" s="61">
        <f>Spisak!L39</f>
        <v>6</v>
      </c>
      <c r="K44" s="60"/>
      <c r="L44" s="60"/>
      <c r="M44" s="61" t="str">
        <f>Spisak!H39</f>
        <v/>
      </c>
      <c r="N44" s="61" t="str">
        <f>Spisak!K39</f>
        <v/>
      </c>
      <c r="O44" s="61">
        <f>Spisak!N39</f>
        <v>6</v>
      </c>
      <c r="P44" s="61" t="str">
        <f>Spisak!O39</f>
        <v>F</v>
      </c>
    </row>
    <row r="45" spans="1:16" ht="12.95" customHeight="1" x14ac:dyDescent="0.2">
      <c r="A45" s="58" t="str">
        <f>Spisak!B40</f>
        <v>31/2019</v>
      </c>
      <c r="B45" s="59" t="str">
        <f>Spisak!C40</f>
        <v>Marini Agnesa</v>
      </c>
      <c r="C45" s="60"/>
      <c r="D45" s="60"/>
      <c r="E45" s="60"/>
      <c r="F45" s="60"/>
      <c r="G45" s="60"/>
      <c r="H45" s="60"/>
      <c r="I45" s="60"/>
      <c r="J45" s="61">
        <f>Spisak!L40</f>
        <v>0</v>
      </c>
      <c r="K45" s="60"/>
      <c r="L45" s="60"/>
      <c r="M45" s="61">
        <f>Spisak!H40</f>
        <v>7</v>
      </c>
      <c r="N45" s="61" t="str">
        <f>Spisak!K40</f>
        <v/>
      </c>
      <c r="O45" s="61">
        <f>Spisak!N40</f>
        <v>7</v>
      </c>
      <c r="P45" s="61" t="str">
        <f>Spisak!O40</f>
        <v>F</v>
      </c>
    </row>
    <row r="46" spans="1:16" ht="12.95" customHeight="1" x14ac:dyDescent="0.2">
      <c r="A46" s="58" t="str">
        <f>Spisak!B41</f>
        <v>5/2018</v>
      </c>
      <c r="B46" s="59" t="str">
        <f>Spisak!C41</f>
        <v>Selmanović Dalila</v>
      </c>
      <c r="C46" s="60"/>
      <c r="D46" s="60"/>
      <c r="E46" s="60"/>
      <c r="F46" s="60"/>
      <c r="G46" s="60"/>
      <c r="H46" s="60"/>
      <c r="I46" s="60"/>
      <c r="J46" s="61">
        <f>Spisak!L41</f>
        <v>1</v>
      </c>
      <c r="K46" s="60"/>
      <c r="L46" s="60"/>
      <c r="M46" s="61" t="str">
        <f>Spisak!H41</f>
        <v/>
      </c>
      <c r="N46" s="61" t="str">
        <f>Spisak!K41</f>
        <v/>
      </c>
      <c r="O46" s="61">
        <f>Spisak!N41</f>
        <v>1</v>
      </c>
      <c r="P46" s="61" t="str">
        <f>Spisak!O41</f>
        <v>F</v>
      </c>
    </row>
    <row r="47" spans="1:16" ht="12.95" customHeight="1" x14ac:dyDescent="0.2">
      <c r="A47" s="58" t="str">
        <f>Spisak!B42</f>
        <v>7/2018</v>
      </c>
      <c r="B47" s="59" t="str">
        <f>Spisak!C42</f>
        <v>Guberinić Jelena</v>
      </c>
      <c r="C47" s="60"/>
      <c r="D47" s="60"/>
      <c r="E47" s="60"/>
      <c r="F47" s="60"/>
      <c r="G47" s="60"/>
      <c r="H47" s="60"/>
      <c r="I47" s="60"/>
      <c r="J47" s="61" t="str">
        <f>Spisak!L42</f>
        <v/>
      </c>
      <c r="K47" s="60"/>
      <c r="L47" s="60"/>
      <c r="M47" s="61" t="str">
        <f>Spisak!H42</f>
        <v/>
      </c>
      <c r="N47" s="61" t="str">
        <f>Spisak!K42</f>
        <v/>
      </c>
      <c r="O47" s="61" t="str">
        <f>Spisak!N42</f>
        <v/>
      </c>
      <c r="P47" s="61" t="str">
        <f>Spisak!O42</f>
        <v/>
      </c>
    </row>
    <row r="48" spans="1:16" ht="12.95" customHeight="1" x14ac:dyDescent="0.2">
      <c r="A48" s="58" t="str">
        <f>Spisak!B43</f>
        <v>13/2018</v>
      </c>
      <c r="B48" s="59" t="str">
        <f>Spisak!C43</f>
        <v>Milićević Nikola</v>
      </c>
      <c r="C48" s="60"/>
      <c r="D48" s="60"/>
      <c r="E48" s="60"/>
      <c r="F48" s="60"/>
      <c r="G48" s="60"/>
      <c r="H48" s="60"/>
      <c r="I48" s="60"/>
      <c r="J48" s="61" t="str">
        <f>Spisak!L43</f>
        <v/>
      </c>
      <c r="K48" s="60"/>
      <c r="L48" s="60"/>
      <c r="M48" s="61" t="str">
        <f>Spisak!H43</f>
        <v/>
      </c>
      <c r="N48" s="61" t="str">
        <f>Spisak!K43</f>
        <v/>
      </c>
      <c r="O48" s="61" t="str">
        <f>Spisak!N43</f>
        <v/>
      </c>
      <c r="P48" s="61" t="str">
        <f>Spisak!O43</f>
        <v/>
      </c>
    </row>
    <row r="49" spans="1:16" ht="12.95" customHeight="1" x14ac:dyDescent="0.2">
      <c r="A49" s="58" t="str">
        <f>Spisak!B44</f>
        <v>18/2018</v>
      </c>
      <c r="B49" s="59" t="str">
        <f>Spisak!C44</f>
        <v>Bezmarević Luka</v>
      </c>
      <c r="C49" s="60"/>
      <c r="D49" s="60"/>
      <c r="E49" s="60"/>
      <c r="F49" s="60"/>
      <c r="G49" s="60"/>
      <c r="H49" s="60"/>
      <c r="I49" s="60"/>
      <c r="J49" s="61">
        <f>Spisak!L44</f>
        <v>3</v>
      </c>
      <c r="K49" s="60"/>
      <c r="L49" s="60"/>
      <c r="M49" s="61" t="str">
        <f>Spisak!H44</f>
        <v/>
      </c>
      <c r="N49" s="61" t="str">
        <f>Spisak!K44</f>
        <v/>
      </c>
      <c r="O49" s="61">
        <f>Spisak!N44</f>
        <v>3</v>
      </c>
      <c r="P49" s="61" t="str">
        <f>Spisak!O44</f>
        <v>F</v>
      </c>
    </row>
    <row r="50" spans="1:16" ht="12.95" customHeight="1" x14ac:dyDescent="0.2">
      <c r="A50" s="58" t="str">
        <f>Spisak!B45</f>
        <v>21/2018</v>
      </c>
      <c r="B50" s="59" t="str">
        <f>Spisak!C45</f>
        <v>Ajković Lazar</v>
      </c>
      <c r="C50" s="60"/>
      <c r="D50" s="60"/>
      <c r="E50" s="60"/>
      <c r="F50" s="60"/>
      <c r="G50" s="60"/>
      <c r="H50" s="60"/>
      <c r="I50" s="60"/>
      <c r="J50" s="61">
        <f>Spisak!L45</f>
        <v>21</v>
      </c>
      <c r="K50" s="60"/>
      <c r="L50" s="60"/>
      <c r="M50" s="61">
        <f>Spisak!H45</f>
        <v>34</v>
      </c>
      <c r="N50" s="61" t="str">
        <f>Spisak!K45</f>
        <v/>
      </c>
      <c r="O50" s="61">
        <f>Spisak!N45</f>
        <v>55</v>
      </c>
      <c r="P50" s="61" t="str">
        <f>Spisak!O45</f>
        <v>E</v>
      </c>
    </row>
    <row r="51" spans="1:16" ht="12.95" customHeight="1" x14ac:dyDescent="0.2">
      <c r="A51" s="58" t="str">
        <f>Spisak!B46</f>
        <v>22/2018</v>
      </c>
      <c r="B51" s="59" t="str">
        <f>Spisak!C46</f>
        <v>Pantović Tamara</v>
      </c>
      <c r="C51" s="60"/>
      <c r="D51" s="60"/>
      <c r="E51" s="60"/>
      <c r="F51" s="60"/>
      <c r="G51" s="60"/>
      <c r="H51" s="60"/>
      <c r="I51" s="60"/>
      <c r="J51" s="61">
        <f>Spisak!L46</f>
        <v>0</v>
      </c>
      <c r="K51" s="60"/>
      <c r="L51" s="60"/>
      <c r="M51" s="61" t="str">
        <f>Spisak!H46</f>
        <v/>
      </c>
      <c r="N51" s="61" t="str">
        <f>Spisak!K46</f>
        <v/>
      </c>
      <c r="O51" s="61">
        <f>Spisak!N46</f>
        <v>0</v>
      </c>
      <c r="P51" s="61" t="str">
        <f>Spisak!O46</f>
        <v>F</v>
      </c>
    </row>
    <row r="52" spans="1:16" ht="12.95" customHeight="1" x14ac:dyDescent="0.2">
      <c r="A52" s="58" t="str">
        <f>Spisak!B47</f>
        <v>29/2018</v>
      </c>
      <c r="B52" s="59" t="str">
        <f>Spisak!C47</f>
        <v>Bjelajac Isidora</v>
      </c>
      <c r="C52" s="60"/>
      <c r="D52" s="60"/>
      <c r="E52" s="60"/>
      <c r="F52" s="60"/>
      <c r="G52" s="60"/>
      <c r="H52" s="60"/>
      <c r="I52" s="60"/>
      <c r="J52" s="61">
        <f>Spisak!L47</f>
        <v>0</v>
      </c>
      <c r="K52" s="60"/>
      <c r="L52" s="60"/>
      <c r="M52" s="61" t="str">
        <f>Spisak!H47</f>
        <v/>
      </c>
      <c r="N52" s="61" t="str">
        <f>Spisak!K47</f>
        <v/>
      </c>
      <c r="O52" s="61">
        <f>Spisak!N47</f>
        <v>0</v>
      </c>
      <c r="P52" s="61" t="str">
        <f>Spisak!O47</f>
        <v>F</v>
      </c>
    </row>
    <row r="53" spans="1:16" ht="12.95" customHeight="1" x14ac:dyDescent="0.2">
      <c r="A53" s="58" t="str">
        <f>Spisak!B48</f>
        <v>34/2018</v>
      </c>
      <c r="B53" s="59" t="str">
        <f>Spisak!C48</f>
        <v>Mandžukić Aldina</v>
      </c>
      <c r="C53" s="60"/>
      <c r="D53" s="60"/>
      <c r="E53" s="60"/>
      <c r="F53" s="60"/>
      <c r="G53" s="60"/>
      <c r="H53" s="60"/>
      <c r="I53" s="60"/>
      <c r="J53" s="61">
        <f>Spisak!L48</f>
        <v>20</v>
      </c>
      <c r="K53" s="60"/>
      <c r="L53" s="60"/>
      <c r="M53" s="61">
        <f>Spisak!H48</f>
        <v>45</v>
      </c>
      <c r="N53" s="61" t="str">
        <f>Spisak!K48</f>
        <v/>
      </c>
      <c r="O53" s="61">
        <f>Spisak!N48</f>
        <v>65</v>
      </c>
      <c r="P53" s="61" t="str">
        <f>Spisak!O48</f>
        <v>D</v>
      </c>
    </row>
    <row r="54" spans="1:16" ht="12.95" customHeight="1" x14ac:dyDescent="0.2">
      <c r="A54" s="58" t="str">
        <f>Spisak!B49</f>
        <v>35/2018</v>
      </c>
      <c r="B54" s="59" t="str">
        <f>Spisak!C49</f>
        <v>Brajković Milica</v>
      </c>
      <c r="C54" s="60"/>
      <c r="D54" s="60"/>
      <c r="E54" s="60"/>
      <c r="F54" s="60"/>
      <c r="G54" s="60"/>
      <c r="H54" s="60"/>
      <c r="I54" s="60"/>
      <c r="J54" s="61" t="str">
        <f>Spisak!L49</f>
        <v/>
      </c>
      <c r="K54" s="60"/>
      <c r="L54" s="60"/>
      <c r="M54" s="61" t="str">
        <f>Spisak!H49</f>
        <v/>
      </c>
      <c r="N54" s="61" t="str">
        <f>Spisak!K49</f>
        <v/>
      </c>
      <c r="O54" s="61" t="str">
        <f>Spisak!N49</f>
        <v/>
      </c>
      <c r="P54" s="61" t="str">
        <f>Spisak!O49</f>
        <v/>
      </c>
    </row>
    <row r="55" spans="1:16" ht="12.95" customHeight="1" x14ac:dyDescent="0.2">
      <c r="A55" s="58" t="str">
        <f>Spisak!B50</f>
        <v>37/2018</v>
      </c>
      <c r="B55" s="59" t="str">
        <f>Spisak!C50</f>
        <v>Rupčić Ena</v>
      </c>
      <c r="C55" s="60"/>
      <c r="D55" s="60"/>
      <c r="E55" s="60"/>
      <c r="F55" s="60"/>
      <c r="G55" s="60"/>
      <c r="H55" s="60"/>
      <c r="I55" s="60"/>
      <c r="J55" s="61">
        <f>Spisak!L50</f>
        <v>5</v>
      </c>
      <c r="K55" s="60"/>
      <c r="L55" s="60"/>
      <c r="M55" s="61" t="str">
        <f>Spisak!H50</f>
        <v/>
      </c>
      <c r="N55" s="61" t="str">
        <f>Spisak!K50</f>
        <v/>
      </c>
      <c r="O55" s="61">
        <f>Spisak!N50</f>
        <v>5</v>
      </c>
      <c r="P55" s="61" t="str">
        <f>Spisak!O50</f>
        <v>F</v>
      </c>
    </row>
    <row r="56" spans="1:16" ht="12.95" customHeight="1" x14ac:dyDescent="0.2">
      <c r="A56" s="58" t="str">
        <f>Spisak!B51</f>
        <v>39/2018</v>
      </c>
      <c r="B56" s="59" t="str">
        <f>Spisak!C51</f>
        <v>Vuksanović Tijana</v>
      </c>
      <c r="C56" s="60"/>
      <c r="D56" s="60"/>
      <c r="E56" s="60"/>
      <c r="F56" s="60"/>
      <c r="G56" s="60"/>
      <c r="H56" s="60"/>
      <c r="I56" s="60"/>
      <c r="J56" s="61">
        <f>Spisak!L51</f>
        <v>21</v>
      </c>
      <c r="K56" s="60"/>
      <c r="L56" s="60"/>
      <c r="M56" s="61">
        <f>Spisak!H51</f>
        <v>45</v>
      </c>
      <c r="N56" s="61" t="str">
        <f>Spisak!K51</f>
        <v/>
      </c>
      <c r="O56" s="61">
        <f>Spisak!N51</f>
        <v>66</v>
      </c>
      <c r="P56" s="61" t="str">
        <f>Spisak!O51</f>
        <v>D</v>
      </c>
    </row>
    <row r="57" spans="1:16" ht="12.95" customHeight="1" x14ac:dyDescent="0.2">
      <c r="A57" s="58" t="str">
        <f>Spisak!B52</f>
        <v>9/2017</v>
      </c>
      <c r="B57" s="59" t="str">
        <f>Spisak!C52</f>
        <v>Hadžibegović Emina</v>
      </c>
      <c r="C57" s="60"/>
      <c r="D57" s="60"/>
      <c r="E57" s="60"/>
      <c r="F57" s="60"/>
      <c r="G57" s="60"/>
      <c r="H57" s="60"/>
      <c r="I57" s="60"/>
      <c r="J57" s="61" t="str">
        <f>Spisak!L52</f>
        <v/>
      </c>
      <c r="K57" s="60"/>
      <c r="L57" s="60"/>
      <c r="M57" s="61">
        <f>Spisak!H52</f>
        <v>32</v>
      </c>
      <c r="N57" s="61" t="str">
        <f>Spisak!K52</f>
        <v/>
      </c>
      <c r="O57" s="61">
        <f>Spisak!N52</f>
        <v>32</v>
      </c>
      <c r="P57" s="61" t="str">
        <f>Spisak!O52</f>
        <v>F</v>
      </c>
    </row>
    <row r="58" spans="1:16" ht="12.95" customHeight="1" x14ac:dyDescent="0.2">
      <c r="A58" s="58" t="str">
        <f>Spisak!B53</f>
        <v>17/2017</v>
      </c>
      <c r="B58" s="59" t="str">
        <f>Spisak!C53</f>
        <v>Milović Nikolina</v>
      </c>
      <c r="C58" s="60"/>
      <c r="D58" s="60"/>
      <c r="E58" s="60"/>
      <c r="F58" s="60"/>
      <c r="G58" s="60"/>
      <c r="H58" s="60"/>
      <c r="I58" s="60"/>
      <c r="J58" s="61">
        <f>Spisak!L53</f>
        <v>0</v>
      </c>
      <c r="K58" s="60"/>
      <c r="L58" s="60"/>
      <c r="M58" s="61" t="str">
        <f>Spisak!H53</f>
        <v/>
      </c>
      <c r="N58" s="61" t="str">
        <f>Spisak!K53</f>
        <v/>
      </c>
      <c r="O58" s="61">
        <f>Spisak!N53</f>
        <v>0</v>
      </c>
      <c r="P58" s="61" t="str">
        <f>Spisak!O53</f>
        <v>F</v>
      </c>
    </row>
    <row r="59" spans="1:16" ht="12.95" customHeight="1" x14ac:dyDescent="0.2">
      <c r="A59" s="58" t="str">
        <f>Spisak!B54</f>
        <v>19/2017</v>
      </c>
      <c r="B59" s="59" t="str">
        <f>Spisak!C54</f>
        <v>Zogović Natalija</v>
      </c>
      <c r="C59" s="60"/>
      <c r="D59" s="60"/>
      <c r="E59" s="60"/>
      <c r="F59" s="60"/>
      <c r="G59" s="60"/>
      <c r="H59" s="60"/>
      <c r="I59" s="60"/>
      <c r="J59" s="61">
        <f>Spisak!L54</f>
        <v>0</v>
      </c>
      <c r="K59" s="60"/>
      <c r="L59" s="60"/>
      <c r="M59" s="61" t="str">
        <f>Spisak!H54</f>
        <v/>
      </c>
      <c r="N59" s="61" t="str">
        <f>Spisak!K54</f>
        <v/>
      </c>
      <c r="O59" s="61">
        <f>Spisak!N54</f>
        <v>0</v>
      </c>
      <c r="P59" s="61" t="str">
        <f>Spisak!O54</f>
        <v>F</v>
      </c>
    </row>
    <row r="60" spans="1:16" ht="12.95" customHeight="1" x14ac:dyDescent="0.2">
      <c r="A60" s="58" t="str">
        <f>Spisak!B55</f>
        <v>31/2017</v>
      </c>
      <c r="B60" s="59" t="str">
        <f>Spisak!C55</f>
        <v>Tuzović Selma</v>
      </c>
      <c r="C60" s="60"/>
      <c r="D60" s="60"/>
      <c r="E60" s="60"/>
      <c r="F60" s="60"/>
      <c r="G60" s="60"/>
      <c r="H60" s="60"/>
      <c r="I60" s="60"/>
      <c r="J60" s="61">
        <f>Spisak!L55</f>
        <v>16</v>
      </c>
      <c r="K60" s="60"/>
      <c r="L60" s="60"/>
      <c r="M60" s="61">
        <f>Spisak!H55</f>
        <v>38</v>
      </c>
      <c r="N60" s="61" t="str">
        <f>Spisak!K55</f>
        <v/>
      </c>
      <c r="O60" s="61">
        <f>Spisak!N55</f>
        <v>54</v>
      </c>
      <c r="P60" s="61" t="str">
        <f>Spisak!O55</f>
        <v>E</v>
      </c>
    </row>
    <row r="61" spans="1:16" ht="12.95" customHeight="1" x14ac:dyDescent="0.2">
      <c r="A61" s="58" t="str">
        <f>Spisak!B56</f>
        <v>35/2017</v>
      </c>
      <c r="B61" s="59" t="str">
        <f>Spisak!C56</f>
        <v>Brnović Jovana</v>
      </c>
      <c r="C61" s="60"/>
      <c r="D61" s="60"/>
      <c r="E61" s="60"/>
      <c r="F61" s="60"/>
      <c r="G61" s="60"/>
      <c r="H61" s="60"/>
      <c r="I61" s="60"/>
      <c r="J61" s="61" t="str">
        <f>Spisak!L56</f>
        <v/>
      </c>
      <c r="K61" s="60"/>
      <c r="L61" s="60"/>
      <c r="M61" s="61" t="str">
        <f>Spisak!H56</f>
        <v/>
      </c>
      <c r="N61" s="61" t="str">
        <f>Spisak!K56</f>
        <v/>
      </c>
      <c r="O61" s="61" t="str">
        <f>Spisak!N56</f>
        <v/>
      </c>
      <c r="P61" s="61" t="str">
        <f>Spisak!O56</f>
        <v/>
      </c>
    </row>
    <row r="62" spans="1:16" ht="12.95" customHeight="1" x14ac:dyDescent="0.2"/>
    <row r="63" spans="1:16" ht="12.95" customHeight="1" x14ac:dyDescent="0.2"/>
    <row r="64" spans="1:1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</sheetData>
  <mergeCells count="16">
    <mergeCell ref="A1:P1"/>
    <mergeCell ref="A2:I2"/>
    <mergeCell ref="J2:P2"/>
    <mergeCell ref="A3:D3"/>
    <mergeCell ref="E3:I3"/>
    <mergeCell ref="J3:M3"/>
    <mergeCell ref="N3:P3"/>
    <mergeCell ref="A5:A7"/>
    <mergeCell ref="B5:B7"/>
    <mergeCell ref="C5:N5"/>
    <mergeCell ref="O5:O7"/>
    <mergeCell ref="P5:P7"/>
    <mergeCell ref="C6:C7"/>
    <mergeCell ref="D6:I6"/>
    <mergeCell ref="J6:L6"/>
    <mergeCell ref="M6:N6"/>
  </mergeCells>
  <pageMargins left="0.55118110236220497" right="0.55118110236220497" top="0.59055118110236204" bottom="1.7583333333333333" header="0.3" footer="0.3"/>
  <pageSetup paperSize="9" orientation="landscape" r:id="rId1"/>
  <headerFooter>
    <oddFooter xml:space="preserve">&amp;RProdekan za nastavu
Prof. dr Jela Šušić
________________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31"/>
  <sheetViews>
    <sheetView zoomScaleNormal="100" workbookViewId="0">
      <selection activeCell="C1" sqref="C1:C1048576"/>
    </sheetView>
  </sheetViews>
  <sheetFormatPr defaultColWidth="8.85546875" defaultRowHeight="12.75" x14ac:dyDescent="0.2"/>
  <cols>
    <col min="1" max="1" width="7.7109375" style="53" customWidth="1"/>
    <col min="2" max="2" width="10.7109375" style="53" customWidth="1"/>
    <col min="3" max="3" width="22.7109375" style="53" customWidth="1"/>
    <col min="4" max="6" width="11.7109375" style="53" customWidth="1"/>
    <col min="7" max="7" width="14.7109375" style="53" customWidth="1"/>
    <col min="8" max="16384" width="8.85546875" style="53"/>
  </cols>
  <sheetData>
    <row r="1" spans="1:7" ht="20.100000000000001" customHeight="1" x14ac:dyDescent="0.2">
      <c r="A1" s="102" t="s">
        <v>211</v>
      </c>
      <c r="B1" s="103"/>
      <c r="C1" s="103"/>
      <c r="D1" s="103"/>
      <c r="E1" s="103"/>
      <c r="F1" s="103"/>
      <c r="G1" s="104"/>
    </row>
    <row r="2" spans="1:7" ht="20.100000000000001" customHeight="1" x14ac:dyDescent="0.2">
      <c r="A2" s="105" t="s">
        <v>206</v>
      </c>
      <c r="B2" s="106"/>
      <c r="C2" s="106"/>
      <c r="D2" s="106"/>
      <c r="E2" s="106"/>
      <c r="F2" s="106"/>
      <c r="G2" s="107"/>
    </row>
    <row r="3" spans="1:7" ht="30" customHeight="1" x14ac:dyDescent="0.2">
      <c r="A3" s="105" t="s">
        <v>60</v>
      </c>
      <c r="B3" s="106"/>
      <c r="C3" s="106"/>
      <c r="D3" s="108" t="s">
        <v>203</v>
      </c>
      <c r="E3" s="108"/>
      <c r="F3" s="108"/>
      <c r="G3" s="109"/>
    </row>
    <row r="4" spans="1:7" ht="30" customHeight="1" thickBot="1" x14ac:dyDescent="0.25">
      <c r="A4" s="110" t="s">
        <v>207</v>
      </c>
      <c r="B4" s="111"/>
      <c r="C4" s="111"/>
      <c r="D4" s="111" t="s">
        <v>222</v>
      </c>
      <c r="E4" s="111"/>
      <c r="F4" s="111"/>
      <c r="G4" s="112"/>
    </row>
    <row r="6" spans="1:7" ht="20.100000000000001" customHeight="1" x14ac:dyDescent="0.2">
      <c r="A6" s="113" t="s">
        <v>8</v>
      </c>
      <c r="B6" s="113" t="s">
        <v>70</v>
      </c>
      <c r="C6" s="113" t="s">
        <v>62</v>
      </c>
      <c r="D6" s="114" t="s">
        <v>71</v>
      </c>
      <c r="E6" s="114"/>
      <c r="F6" s="114"/>
      <c r="G6" s="113" t="s">
        <v>73</v>
      </c>
    </row>
    <row r="7" spans="1:7" ht="30" customHeight="1" x14ac:dyDescent="0.2">
      <c r="A7" s="113"/>
      <c r="B7" s="113"/>
      <c r="C7" s="113"/>
      <c r="D7" s="54" t="s">
        <v>37</v>
      </c>
      <c r="E7" s="54" t="s">
        <v>72</v>
      </c>
      <c r="F7" s="54" t="s">
        <v>23</v>
      </c>
      <c r="G7" s="113"/>
    </row>
    <row r="8" spans="1:7" ht="12.95" customHeight="1" x14ac:dyDescent="0.2">
      <c r="A8" s="52">
        <v>1</v>
      </c>
      <c r="B8" s="37" t="str">
        <f>Spisak!B3</f>
        <v>1/2020</v>
      </c>
      <c r="C8" s="36" t="str">
        <f>Spisak!C3</f>
        <v>Bojić Ivana</v>
      </c>
      <c r="D8" s="52">
        <f>Spisak!L3</f>
        <v>8</v>
      </c>
      <c r="E8" s="52" t="str">
        <f>Spisak!M3</f>
        <v/>
      </c>
      <c r="F8" s="52">
        <f>Spisak!N3</f>
        <v>8</v>
      </c>
      <c r="G8" s="52" t="str">
        <f>Spisak!O3</f>
        <v>F</v>
      </c>
    </row>
    <row r="9" spans="1:7" ht="12.95" customHeight="1" x14ac:dyDescent="0.2">
      <c r="A9" s="52">
        <v>2</v>
      </c>
      <c r="B9" s="37" t="str">
        <f>Spisak!B4</f>
        <v>2/2020</v>
      </c>
      <c r="C9" s="36" t="str">
        <f>Spisak!C4</f>
        <v>Vujačić Ivana</v>
      </c>
      <c r="D9" s="52">
        <f>Spisak!L4</f>
        <v>12</v>
      </c>
      <c r="E9" s="52" t="str">
        <f>Spisak!M4</f>
        <v/>
      </c>
      <c r="F9" s="52">
        <f>Spisak!N4</f>
        <v>12</v>
      </c>
      <c r="G9" s="52" t="str">
        <f>Spisak!O4</f>
        <v>F</v>
      </c>
    </row>
    <row r="10" spans="1:7" ht="12.95" customHeight="1" x14ac:dyDescent="0.2">
      <c r="A10" s="52">
        <v>3</v>
      </c>
      <c r="B10" s="37" t="str">
        <f>Spisak!B5</f>
        <v>3/2020</v>
      </c>
      <c r="C10" s="36" t="str">
        <f>Spisak!C5</f>
        <v>Vujačić Jelena</v>
      </c>
      <c r="D10" s="52">
        <f>Spisak!L5</f>
        <v>16</v>
      </c>
      <c r="E10" s="52">
        <f>Spisak!M5</f>
        <v>28</v>
      </c>
      <c r="F10" s="52">
        <f>Spisak!N5</f>
        <v>44</v>
      </c>
      <c r="G10" s="52" t="str">
        <f>Spisak!O5</f>
        <v>F</v>
      </c>
    </row>
    <row r="11" spans="1:7" ht="12.95" customHeight="1" x14ac:dyDescent="0.2">
      <c r="A11" s="52">
        <v>4</v>
      </c>
      <c r="B11" s="37" t="str">
        <f>Spisak!B6</f>
        <v>4/2020</v>
      </c>
      <c r="C11" s="36" t="str">
        <f>Spisak!C6</f>
        <v>Vujačić Milena</v>
      </c>
      <c r="D11" s="52">
        <f>Spisak!L6</f>
        <v>19</v>
      </c>
      <c r="E11" s="52">
        <f>Spisak!M6</f>
        <v>31.5</v>
      </c>
      <c r="F11" s="52">
        <f>Spisak!N6</f>
        <v>50.5</v>
      </c>
      <c r="G11" s="52" t="str">
        <f>Spisak!O6</f>
        <v>E</v>
      </c>
    </row>
    <row r="12" spans="1:7" ht="12.95" customHeight="1" x14ac:dyDescent="0.2">
      <c r="A12" s="52">
        <v>5</v>
      </c>
      <c r="B12" s="37" t="str">
        <f>Spisak!B7</f>
        <v>5/2020</v>
      </c>
      <c r="C12" s="36" t="str">
        <f>Spisak!C7</f>
        <v>Amidović Tea</v>
      </c>
      <c r="D12" s="52" t="str">
        <f>Spisak!L7</f>
        <v/>
      </c>
      <c r="E12" s="52" t="str">
        <f>Spisak!M7</f>
        <v/>
      </c>
      <c r="F12" s="52" t="str">
        <f>Spisak!N7</f>
        <v/>
      </c>
      <c r="G12" s="52" t="str">
        <f>Spisak!O7</f>
        <v/>
      </c>
    </row>
    <row r="13" spans="1:7" ht="12.95" customHeight="1" x14ac:dyDescent="0.2">
      <c r="A13" s="52">
        <v>6</v>
      </c>
      <c r="B13" s="37" t="str">
        <f>Spisak!B8</f>
        <v>6/2020</v>
      </c>
      <c r="C13" s="36" t="str">
        <f>Spisak!C8</f>
        <v>Nikčević Marija</v>
      </c>
      <c r="D13" s="52">
        <f>Spisak!L8</f>
        <v>30</v>
      </c>
      <c r="E13" s="52">
        <f>Spisak!M8</f>
        <v>35</v>
      </c>
      <c r="F13" s="52">
        <f>Spisak!N8</f>
        <v>65</v>
      </c>
      <c r="G13" s="52" t="str">
        <f>Spisak!O8</f>
        <v>D</v>
      </c>
    </row>
    <row r="14" spans="1:7" ht="12.95" customHeight="1" x14ac:dyDescent="0.2">
      <c r="A14" s="52">
        <v>7</v>
      </c>
      <c r="B14" s="37" t="str">
        <f>Spisak!B9</f>
        <v>7/2020</v>
      </c>
      <c r="C14" s="36" t="str">
        <f>Spisak!C9</f>
        <v>Šunjević Anabela</v>
      </c>
      <c r="D14" s="52">
        <f>Spisak!L9</f>
        <v>0</v>
      </c>
      <c r="E14" s="52">
        <f>Spisak!M9</f>
        <v>5</v>
      </c>
      <c r="F14" s="52">
        <f>Spisak!N9</f>
        <v>5</v>
      </c>
      <c r="G14" s="52" t="str">
        <f>Spisak!O9</f>
        <v>F</v>
      </c>
    </row>
    <row r="15" spans="1:7" ht="12.95" customHeight="1" x14ac:dyDescent="0.2">
      <c r="A15" s="52">
        <v>8</v>
      </c>
      <c r="B15" s="37" t="str">
        <f>Spisak!B10</f>
        <v>8/2020</v>
      </c>
      <c r="C15" s="36" t="str">
        <f>Spisak!C10</f>
        <v>Fatić Arijana</v>
      </c>
      <c r="D15" s="52">
        <f>Spisak!L10</f>
        <v>8</v>
      </c>
      <c r="E15" s="52" t="str">
        <f>Spisak!M10</f>
        <v/>
      </c>
      <c r="F15" s="52">
        <f>Spisak!N10</f>
        <v>8</v>
      </c>
      <c r="G15" s="52" t="str">
        <f>Spisak!O10</f>
        <v>F</v>
      </c>
    </row>
    <row r="16" spans="1:7" ht="12.95" customHeight="1" x14ac:dyDescent="0.2">
      <c r="A16" s="52">
        <v>9</v>
      </c>
      <c r="B16" s="37" t="str">
        <f>Spisak!B11</f>
        <v>9/2020</v>
      </c>
      <c r="C16" s="36" t="str">
        <f>Spisak!C11</f>
        <v>Mirković Sanja</v>
      </c>
      <c r="D16" s="52">
        <f>Spisak!L11</f>
        <v>34</v>
      </c>
      <c r="E16" s="52">
        <f>Spisak!M11</f>
        <v>57</v>
      </c>
      <c r="F16" s="52">
        <f>Spisak!N11</f>
        <v>91</v>
      </c>
      <c r="G16" s="52" t="str">
        <f>Spisak!O11</f>
        <v>A</v>
      </c>
    </row>
    <row r="17" spans="1:7" ht="12.95" customHeight="1" x14ac:dyDescent="0.2">
      <c r="A17" s="52">
        <v>10</v>
      </c>
      <c r="B17" s="37" t="str">
        <f>Spisak!B12</f>
        <v>10/2020</v>
      </c>
      <c r="C17" s="36" t="str">
        <f>Spisak!C12</f>
        <v>Dacić Ajna</v>
      </c>
      <c r="D17" s="52">
        <f>Spisak!L12</f>
        <v>8</v>
      </c>
      <c r="E17" s="52" t="str">
        <f>Spisak!M12</f>
        <v/>
      </c>
      <c r="F17" s="52">
        <f>Spisak!N12</f>
        <v>8</v>
      </c>
      <c r="G17" s="52" t="str">
        <f>Spisak!O12</f>
        <v>F</v>
      </c>
    </row>
    <row r="18" spans="1:7" ht="12.95" customHeight="1" x14ac:dyDescent="0.2">
      <c r="A18" s="52">
        <v>11</v>
      </c>
      <c r="B18" s="37" t="str">
        <f>Spisak!B13</f>
        <v>11/2020</v>
      </c>
      <c r="C18" s="36" t="str">
        <f>Spisak!C13</f>
        <v>Damjanović Ivana</v>
      </c>
      <c r="D18" s="52">
        <f>Spisak!L13</f>
        <v>21</v>
      </c>
      <c r="E18" s="52" t="str">
        <f>Spisak!M13</f>
        <v/>
      </c>
      <c r="F18" s="52">
        <f>Spisak!N13</f>
        <v>21</v>
      </c>
      <c r="G18" s="52" t="str">
        <f>Spisak!O13</f>
        <v>F</v>
      </c>
    </row>
    <row r="19" spans="1:7" ht="12.95" customHeight="1" x14ac:dyDescent="0.2">
      <c r="A19" s="52">
        <v>12</v>
      </c>
      <c r="B19" s="37" t="str">
        <f>Spisak!B14</f>
        <v>12/2020</v>
      </c>
      <c r="C19" s="36" t="str">
        <f>Spisak!C14</f>
        <v>Lutovac Marica</v>
      </c>
      <c r="D19" s="52">
        <f>Spisak!L14</f>
        <v>18</v>
      </c>
      <c r="E19" s="52">
        <f>Spisak!M14</f>
        <v>37</v>
      </c>
      <c r="F19" s="52">
        <f>Spisak!N14</f>
        <v>55</v>
      </c>
      <c r="G19" s="52" t="str">
        <f>Spisak!O14</f>
        <v>E</v>
      </c>
    </row>
    <row r="20" spans="1:7" ht="12.95" customHeight="1" x14ac:dyDescent="0.2">
      <c r="A20" s="52">
        <v>13</v>
      </c>
      <c r="B20" s="37" t="str">
        <f>Spisak!B15</f>
        <v>13/2020</v>
      </c>
      <c r="C20" s="36" t="str">
        <f>Spisak!C15</f>
        <v>Jokić Kristina</v>
      </c>
      <c r="D20" s="52">
        <f>Spisak!L15</f>
        <v>21</v>
      </c>
      <c r="E20" s="52">
        <f>Spisak!M15</f>
        <v>29</v>
      </c>
      <c r="F20" s="52">
        <f>Spisak!N15</f>
        <v>50</v>
      </c>
      <c r="G20" s="52" t="str">
        <f>Spisak!O15</f>
        <v>E</v>
      </c>
    </row>
    <row r="21" spans="1:7" ht="12.95" customHeight="1" x14ac:dyDescent="0.2">
      <c r="A21" s="52">
        <v>14</v>
      </c>
      <c r="B21" s="37" t="str">
        <f>Spisak!B16</f>
        <v>14/2020</v>
      </c>
      <c r="C21" s="36" t="str">
        <f>Spisak!C16</f>
        <v>Ajković Irena</v>
      </c>
      <c r="D21" s="52">
        <f>Spisak!L16</f>
        <v>22</v>
      </c>
      <c r="E21" s="52">
        <f>Spisak!M16</f>
        <v>38</v>
      </c>
      <c r="F21" s="52">
        <f>Spisak!N16</f>
        <v>60</v>
      </c>
      <c r="G21" s="52" t="str">
        <f>Spisak!O16</f>
        <v>D</v>
      </c>
    </row>
    <row r="22" spans="1:7" ht="12.95" customHeight="1" x14ac:dyDescent="0.2">
      <c r="A22" s="52">
        <v>15</v>
      </c>
      <c r="B22" s="37" t="str">
        <f>Spisak!B17</f>
        <v>15/2020</v>
      </c>
      <c r="C22" s="36" t="str">
        <f>Spisak!C17</f>
        <v>Grujičić Ana</v>
      </c>
      <c r="D22" s="52">
        <f>Spisak!L17</f>
        <v>25</v>
      </c>
      <c r="E22" s="52">
        <f>Spisak!M17</f>
        <v>36</v>
      </c>
      <c r="F22" s="52">
        <f>Spisak!N17</f>
        <v>61</v>
      </c>
      <c r="G22" s="52" t="str">
        <f>Spisak!O17</f>
        <v>D</v>
      </c>
    </row>
    <row r="23" spans="1:7" ht="12.95" customHeight="1" x14ac:dyDescent="0.2">
      <c r="A23" s="52">
        <v>16</v>
      </c>
      <c r="B23" s="37" t="str">
        <f>Spisak!B18</f>
        <v>16/2020</v>
      </c>
      <c r="C23" s="36" t="str">
        <f>Spisak!C18</f>
        <v>Vojinović Jelena</v>
      </c>
      <c r="D23" s="52">
        <f>Spisak!L18</f>
        <v>8</v>
      </c>
      <c r="E23" s="52">
        <f>Spisak!M18</f>
        <v>47.5</v>
      </c>
      <c r="F23" s="52">
        <f>Spisak!N18</f>
        <v>55.5</v>
      </c>
      <c r="G23" s="52" t="str">
        <f>Spisak!O18</f>
        <v>E</v>
      </c>
    </row>
    <row r="24" spans="1:7" ht="12.95" customHeight="1" x14ac:dyDescent="0.2">
      <c r="A24" s="52">
        <v>17</v>
      </c>
      <c r="B24" s="37" t="str">
        <f>Spisak!B19</f>
        <v>17/2020</v>
      </c>
      <c r="C24" s="36" t="str">
        <f>Spisak!C19</f>
        <v>Šćekić Sara</v>
      </c>
      <c r="D24" s="52">
        <f>Spisak!L19</f>
        <v>0</v>
      </c>
      <c r="E24" s="52" t="str">
        <f>Spisak!M19</f>
        <v/>
      </c>
      <c r="F24" s="52">
        <f>Spisak!N19</f>
        <v>0</v>
      </c>
      <c r="G24" s="52" t="str">
        <f>Spisak!O19</f>
        <v>F</v>
      </c>
    </row>
    <row r="25" spans="1:7" ht="12.95" customHeight="1" x14ac:dyDescent="0.2">
      <c r="A25" s="52">
        <v>18</v>
      </c>
      <c r="B25" s="37" t="str">
        <f>Spisak!B20</f>
        <v>18/2020</v>
      </c>
      <c r="C25" s="36" t="str">
        <f>Spisak!C20</f>
        <v>Milošević Deja</v>
      </c>
      <c r="D25" s="52">
        <f>Spisak!L20</f>
        <v>18</v>
      </c>
      <c r="E25" s="52">
        <f>Spisak!M20</f>
        <v>49</v>
      </c>
      <c r="F25" s="52">
        <f>Spisak!N20</f>
        <v>67</v>
      </c>
      <c r="G25" s="52" t="str">
        <f>Spisak!O20</f>
        <v>D</v>
      </c>
    </row>
    <row r="26" spans="1:7" ht="12.95" customHeight="1" x14ac:dyDescent="0.2">
      <c r="A26" s="52">
        <v>19</v>
      </c>
      <c r="B26" s="37" t="str">
        <f>Spisak!B21</f>
        <v>19/2020</v>
      </c>
      <c r="C26" s="36" t="str">
        <f>Spisak!C21</f>
        <v>Šabotić Kanita</v>
      </c>
      <c r="D26" s="52">
        <f>Spisak!L21</f>
        <v>23</v>
      </c>
      <c r="E26" s="52">
        <f>Spisak!M21</f>
        <v>33</v>
      </c>
      <c r="F26" s="52">
        <f>Spisak!N21</f>
        <v>56</v>
      </c>
      <c r="G26" s="52" t="str">
        <f>Spisak!O21</f>
        <v>E</v>
      </c>
    </row>
    <row r="27" spans="1:7" ht="12.95" customHeight="1" x14ac:dyDescent="0.2">
      <c r="A27" s="52">
        <v>20</v>
      </c>
      <c r="B27" s="37" t="str">
        <f>Spisak!B22</f>
        <v>20/2020</v>
      </c>
      <c r="C27" s="36" t="str">
        <f>Spisak!C22</f>
        <v>Pačariz Amina</v>
      </c>
      <c r="D27" s="52">
        <f>Spisak!L22</f>
        <v>13</v>
      </c>
      <c r="E27" s="52">
        <f>Spisak!M22</f>
        <v>9</v>
      </c>
      <c r="F27" s="52">
        <f>Spisak!N22</f>
        <v>22</v>
      </c>
      <c r="G27" s="52" t="str">
        <f>Spisak!O22</f>
        <v>F</v>
      </c>
    </row>
    <row r="28" spans="1:7" ht="12.95" customHeight="1" x14ac:dyDescent="0.2">
      <c r="A28" s="52">
        <v>21</v>
      </c>
      <c r="B28" s="37" t="str">
        <f>Spisak!B23</f>
        <v>21/2020</v>
      </c>
      <c r="C28" s="36" t="str">
        <f>Spisak!C23</f>
        <v>Mijušković Ksenija</v>
      </c>
      <c r="D28" s="52">
        <f>Spisak!L23</f>
        <v>23</v>
      </c>
      <c r="E28" s="52">
        <f>Spisak!M23</f>
        <v>37</v>
      </c>
      <c r="F28" s="52">
        <f>Spisak!N23</f>
        <v>60</v>
      </c>
      <c r="G28" s="52" t="str">
        <f>Spisak!O23</f>
        <v>D</v>
      </c>
    </row>
    <row r="29" spans="1:7" ht="12.95" customHeight="1" x14ac:dyDescent="0.2">
      <c r="A29" s="52">
        <v>22</v>
      </c>
      <c r="B29" s="37" t="str">
        <f>Spisak!B24</f>
        <v>22/2020</v>
      </c>
      <c r="C29" s="36" t="str">
        <f>Spisak!C24</f>
        <v>Mijušković Danica</v>
      </c>
      <c r="D29" s="52">
        <f>Spisak!L24</f>
        <v>25</v>
      </c>
      <c r="E29" s="52">
        <f>Spisak!M24</f>
        <v>27</v>
      </c>
      <c r="F29" s="52">
        <f>Spisak!N24</f>
        <v>52</v>
      </c>
      <c r="G29" s="52" t="str">
        <f>Spisak!O24</f>
        <v>E</v>
      </c>
    </row>
    <row r="30" spans="1:7" ht="12.95" customHeight="1" x14ac:dyDescent="0.2">
      <c r="A30" s="52">
        <v>23</v>
      </c>
      <c r="B30" s="37" t="str">
        <f>Spisak!B25</f>
        <v>23/2020</v>
      </c>
      <c r="C30" s="36" t="str">
        <f>Spisak!C25</f>
        <v>Manojlović Slađana</v>
      </c>
      <c r="D30" s="52">
        <f>Spisak!L25</f>
        <v>12</v>
      </c>
      <c r="E30" s="52" t="str">
        <f>Spisak!M25</f>
        <v/>
      </c>
      <c r="F30" s="52">
        <f>Spisak!N25</f>
        <v>12</v>
      </c>
      <c r="G30" s="52" t="str">
        <f>Spisak!O25</f>
        <v>F</v>
      </c>
    </row>
    <row r="31" spans="1:7" ht="12.95" customHeight="1" x14ac:dyDescent="0.2">
      <c r="A31" s="52">
        <v>24</v>
      </c>
      <c r="B31" s="37" t="str">
        <f>Spisak!B26</f>
        <v>24/2020</v>
      </c>
      <c r="C31" s="36" t="str">
        <f>Spisak!C26</f>
        <v>Dajević Nikola</v>
      </c>
      <c r="D31" s="52">
        <f>Spisak!L26</f>
        <v>16</v>
      </c>
      <c r="E31" s="52">
        <f>Spisak!M26</f>
        <v>38</v>
      </c>
      <c r="F31" s="52">
        <f>Spisak!N26</f>
        <v>54</v>
      </c>
      <c r="G31" s="52" t="str">
        <f>Spisak!O26</f>
        <v>E</v>
      </c>
    </row>
    <row r="32" spans="1:7" ht="12.95" customHeight="1" x14ac:dyDescent="0.2">
      <c r="A32" s="52">
        <v>25</v>
      </c>
      <c r="B32" s="37" t="str">
        <f>Spisak!B27</f>
        <v>25/2020</v>
      </c>
      <c r="C32" s="36" t="str">
        <f>Spisak!C27</f>
        <v>Maraš Nikola</v>
      </c>
      <c r="D32" s="52">
        <f>Spisak!L27</f>
        <v>0</v>
      </c>
      <c r="E32" s="52" t="str">
        <f>Spisak!M27</f>
        <v/>
      </c>
      <c r="F32" s="52">
        <f>Spisak!N27</f>
        <v>0</v>
      </c>
      <c r="G32" s="52" t="str">
        <f>Spisak!O27</f>
        <v>F</v>
      </c>
    </row>
    <row r="33" spans="1:7" ht="12.95" customHeight="1" x14ac:dyDescent="0.2">
      <c r="A33" s="52">
        <v>26</v>
      </c>
      <c r="B33" s="37" t="str">
        <f>Spisak!B28</f>
        <v>26/2020</v>
      </c>
      <c r="C33" s="36" t="str">
        <f>Spisak!C28</f>
        <v>Tabaković Dina</v>
      </c>
      <c r="D33" s="52">
        <f>Spisak!L28</f>
        <v>13</v>
      </c>
      <c r="E33" s="52">
        <f>Spisak!M28</f>
        <v>30</v>
      </c>
      <c r="F33" s="52">
        <f>Spisak!N28</f>
        <v>43</v>
      </c>
      <c r="G33" s="52" t="str">
        <f>Spisak!O28</f>
        <v>F</v>
      </c>
    </row>
    <row r="34" spans="1:7" ht="12.95" customHeight="1" x14ac:dyDescent="0.2">
      <c r="A34" s="52">
        <v>27</v>
      </c>
      <c r="B34" s="37" t="str">
        <f>Spisak!B29</f>
        <v>27/2020</v>
      </c>
      <c r="C34" s="36" t="str">
        <f>Spisak!C29</f>
        <v>Vešović Tina</v>
      </c>
      <c r="D34" s="52">
        <f>Spisak!L29</f>
        <v>5</v>
      </c>
      <c r="E34" s="52" t="str">
        <f>Spisak!M29</f>
        <v/>
      </c>
      <c r="F34" s="52">
        <f>Spisak!N29</f>
        <v>5</v>
      </c>
      <c r="G34" s="52" t="str">
        <f>Spisak!O29</f>
        <v>F</v>
      </c>
    </row>
    <row r="35" spans="1:7" ht="12.95" customHeight="1" x14ac:dyDescent="0.2">
      <c r="A35" s="52">
        <v>28</v>
      </c>
      <c r="B35" s="37" t="str">
        <f>Spisak!B30</f>
        <v>28/2020</v>
      </c>
      <c r="C35" s="36" t="str">
        <f>Spisak!C30</f>
        <v>Malagić Edina</v>
      </c>
      <c r="D35" s="52">
        <f>Spisak!L30</f>
        <v>21</v>
      </c>
      <c r="E35" s="52">
        <f>Spisak!M30</f>
        <v>17</v>
      </c>
      <c r="F35" s="52">
        <f>Spisak!N30</f>
        <v>38</v>
      </c>
      <c r="G35" s="52" t="str">
        <f>Spisak!O30</f>
        <v>F</v>
      </c>
    </row>
    <row r="36" spans="1:7" ht="12.95" customHeight="1" x14ac:dyDescent="0.2">
      <c r="A36" s="52">
        <v>29</v>
      </c>
      <c r="B36" s="37" t="str">
        <f>Spisak!B31</f>
        <v>29/2020</v>
      </c>
      <c r="C36" s="36" t="str">
        <f>Spisak!C31</f>
        <v>Vujošević Nađa</v>
      </c>
      <c r="D36" s="52">
        <f>Spisak!L31</f>
        <v>15</v>
      </c>
      <c r="E36" s="52">
        <f>Spisak!M31</f>
        <v>45</v>
      </c>
      <c r="F36" s="52">
        <f>Spisak!N31</f>
        <v>60</v>
      </c>
      <c r="G36" s="52" t="str">
        <f>Spisak!O31</f>
        <v>D</v>
      </c>
    </row>
    <row r="37" spans="1:7" ht="12.95" customHeight="1" x14ac:dyDescent="0.2">
      <c r="A37" s="52">
        <v>30</v>
      </c>
      <c r="B37" s="37" t="str">
        <f>Spisak!B32</f>
        <v>30/2020</v>
      </c>
      <c r="C37" s="36" t="str">
        <f>Spisak!C32</f>
        <v>Radović Maše</v>
      </c>
      <c r="D37" s="52">
        <f>Spisak!L32</f>
        <v>7</v>
      </c>
      <c r="E37" s="52">
        <f>Spisak!M32</f>
        <v>34</v>
      </c>
      <c r="F37" s="52">
        <f>Spisak!N32</f>
        <v>41</v>
      </c>
      <c r="G37" s="52" t="str">
        <f>Spisak!O32</f>
        <v>F</v>
      </c>
    </row>
    <row r="38" spans="1:7" ht="12.95" customHeight="1" x14ac:dyDescent="0.2">
      <c r="A38" s="52">
        <v>31</v>
      </c>
      <c r="B38" s="37" t="str">
        <f>Spisak!B33</f>
        <v>31/2020</v>
      </c>
      <c r="C38" s="36" t="str">
        <f>Spisak!C33</f>
        <v>Lalatović Teodora</v>
      </c>
      <c r="D38" s="52">
        <f>Spisak!L33</f>
        <v>36</v>
      </c>
      <c r="E38" s="52">
        <f>Spisak!M33</f>
        <v>47.5</v>
      </c>
      <c r="F38" s="52">
        <f>Spisak!N33</f>
        <v>83.5</v>
      </c>
      <c r="G38" s="52" t="str">
        <f>Spisak!O33</f>
        <v>B</v>
      </c>
    </row>
    <row r="39" spans="1:7" ht="12.95" customHeight="1" x14ac:dyDescent="0.2">
      <c r="A39" s="52">
        <v>32</v>
      </c>
      <c r="B39" s="37" t="str">
        <f>Spisak!B34</f>
        <v>32/2020</v>
      </c>
      <c r="C39" s="36" t="str">
        <f>Spisak!C34</f>
        <v>Vlahović Vladimir</v>
      </c>
      <c r="D39" s="52" t="str">
        <f>Spisak!L34</f>
        <v/>
      </c>
      <c r="E39" s="52" t="str">
        <f>Spisak!M34</f>
        <v/>
      </c>
      <c r="F39" s="52" t="str">
        <f>Spisak!N34</f>
        <v/>
      </c>
      <c r="G39" s="52" t="str">
        <f>Spisak!O34</f>
        <v/>
      </c>
    </row>
    <row r="40" spans="1:7" ht="12.95" customHeight="1" x14ac:dyDescent="0.2">
      <c r="A40" s="52">
        <v>33</v>
      </c>
      <c r="B40" s="37" t="str">
        <f>Spisak!B35</f>
        <v>4/2019</v>
      </c>
      <c r="C40" s="36" t="str">
        <f>Spisak!C35</f>
        <v>Jolić Luka</v>
      </c>
      <c r="D40" s="52">
        <f>Spisak!L35</f>
        <v>6</v>
      </c>
      <c r="E40" s="52" t="str">
        <f>Spisak!M35</f>
        <v/>
      </c>
      <c r="F40" s="52">
        <f>Spisak!N35</f>
        <v>6</v>
      </c>
      <c r="G40" s="52" t="str">
        <f>Spisak!O35</f>
        <v>F</v>
      </c>
    </row>
    <row r="41" spans="1:7" ht="12.95" customHeight="1" x14ac:dyDescent="0.2">
      <c r="A41" s="52">
        <v>34</v>
      </c>
      <c r="B41" s="37" t="str">
        <f>Spisak!B36</f>
        <v>10/2019</v>
      </c>
      <c r="C41" s="36" t="str">
        <f>Spisak!C36</f>
        <v>Miljanić Tijana</v>
      </c>
      <c r="D41" s="52" t="str">
        <f>Spisak!L36</f>
        <v/>
      </c>
      <c r="E41" s="52" t="str">
        <f>Spisak!M36</f>
        <v/>
      </c>
      <c r="F41" s="52" t="str">
        <f>Spisak!N36</f>
        <v/>
      </c>
      <c r="G41" s="52" t="str">
        <f>Spisak!O36</f>
        <v/>
      </c>
    </row>
    <row r="42" spans="1:7" ht="12.95" customHeight="1" x14ac:dyDescent="0.2">
      <c r="A42" s="52">
        <v>35</v>
      </c>
      <c r="B42" s="37" t="str">
        <f>Spisak!B37</f>
        <v>11/2019</v>
      </c>
      <c r="C42" s="36" t="str">
        <f>Spisak!C37</f>
        <v>Raičević Nina</v>
      </c>
      <c r="D42" s="52">
        <f>Spisak!L37</f>
        <v>1</v>
      </c>
      <c r="E42" s="52" t="str">
        <f>Spisak!M37</f>
        <v/>
      </c>
      <c r="F42" s="52">
        <f>Spisak!N37</f>
        <v>1</v>
      </c>
      <c r="G42" s="52" t="str">
        <f>Spisak!O37</f>
        <v>F</v>
      </c>
    </row>
    <row r="43" spans="1:7" ht="12.95" customHeight="1" x14ac:dyDescent="0.2">
      <c r="A43" s="52">
        <v>36</v>
      </c>
      <c r="B43" s="37" t="str">
        <f>Spisak!B38</f>
        <v>17/2019</v>
      </c>
      <c r="C43" s="36" t="str">
        <f>Spisak!C38</f>
        <v>Đurić Maša</v>
      </c>
      <c r="D43" s="52">
        <f>Spisak!L38</f>
        <v>7</v>
      </c>
      <c r="E43" s="52" t="str">
        <f>Spisak!M38</f>
        <v/>
      </c>
      <c r="F43" s="52">
        <f>Spisak!N38</f>
        <v>7</v>
      </c>
      <c r="G43" s="52" t="str">
        <f>Spisak!O38</f>
        <v>F</v>
      </c>
    </row>
    <row r="44" spans="1:7" ht="12.95" customHeight="1" x14ac:dyDescent="0.2">
      <c r="A44" s="52">
        <v>37</v>
      </c>
      <c r="B44" s="37" t="str">
        <f>Spisak!B39</f>
        <v>27/2019</v>
      </c>
      <c r="C44" s="36" t="str">
        <f>Spisak!C39</f>
        <v>Vujačić Kristina</v>
      </c>
      <c r="D44" s="52">
        <f>Spisak!L39</f>
        <v>6</v>
      </c>
      <c r="E44" s="52" t="str">
        <f>Spisak!M39</f>
        <v/>
      </c>
      <c r="F44" s="52">
        <f>Spisak!N39</f>
        <v>6</v>
      </c>
      <c r="G44" s="52" t="str">
        <f>Spisak!O39</f>
        <v>F</v>
      </c>
    </row>
    <row r="45" spans="1:7" ht="12.95" customHeight="1" x14ac:dyDescent="0.2">
      <c r="A45" s="52">
        <v>38</v>
      </c>
      <c r="B45" s="37" t="str">
        <f>Spisak!B40</f>
        <v>31/2019</v>
      </c>
      <c r="C45" s="36" t="str">
        <f>Spisak!C40</f>
        <v>Marini Agnesa</v>
      </c>
      <c r="D45" s="52">
        <f>Spisak!L40</f>
        <v>0</v>
      </c>
      <c r="E45" s="52">
        <f>Spisak!M40</f>
        <v>7</v>
      </c>
      <c r="F45" s="52">
        <f>Spisak!N40</f>
        <v>7</v>
      </c>
      <c r="G45" s="52" t="str">
        <f>Spisak!O40</f>
        <v>F</v>
      </c>
    </row>
    <row r="46" spans="1:7" ht="12.95" customHeight="1" x14ac:dyDescent="0.2">
      <c r="A46" s="52">
        <v>39</v>
      </c>
      <c r="B46" s="37" t="str">
        <f>Spisak!B41</f>
        <v>5/2018</v>
      </c>
      <c r="C46" s="36" t="str">
        <f>Spisak!C41</f>
        <v>Selmanović Dalila</v>
      </c>
      <c r="D46" s="52">
        <f>Spisak!L41</f>
        <v>1</v>
      </c>
      <c r="E46" s="52" t="str">
        <f>Spisak!M41</f>
        <v/>
      </c>
      <c r="F46" s="52">
        <f>Spisak!N41</f>
        <v>1</v>
      </c>
      <c r="G46" s="52" t="str">
        <f>Spisak!O41</f>
        <v>F</v>
      </c>
    </row>
    <row r="47" spans="1:7" ht="12.95" customHeight="1" x14ac:dyDescent="0.2">
      <c r="A47" s="52">
        <v>40</v>
      </c>
      <c r="B47" s="37" t="str">
        <f>Spisak!B42</f>
        <v>7/2018</v>
      </c>
      <c r="C47" s="36" t="str">
        <f>Spisak!C42</f>
        <v>Guberinić Jelena</v>
      </c>
      <c r="D47" s="52" t="str">
        <f>Spisak!L42</f>
        <v/>
      </c>
      <c r="E47" s="52" t="str">
        <f>Spisak!M42</f>
        <v/>
      </c>
      <c r="F47" s="52" t="str">
        <f>Spisak!N42</f>
        <v/>
      </c>
      <c r="G47" s="52" t="str">
        <f>Spisak!O42</f>
        <v/>
      </c>
    </row>
    <row r="48" spans="1:7" ht="12.95" customHeight="1" x14ac:dyDescent="0.2">
      <c r="A48" s="52">
        <v>41</v>
      </c>
      <c r="B48" s="37" t="str">
        <f>Spisak!B43</f>
        <v>13/2018</v>
      </c>
      <c r="C48" s="36" t="str">
        <f>Spisak!C43</f>
        <v>Milićević Nikola</v>
      </c>
      <c r="D48" s="52" t="str">
        <f>Spisak!L43</f>
        <v/>
      </c>
      <c r="E48" s="52" t="str">
        <f>Spisak!M43</f>
        <v/>
      </c>
      <c r="F48" s="52" t="str">
        <f>Spisak!N43</f>
        <v/>
      </c>
      <c r="G48" s="52" t="str">
        <f>Spisak!O43</f>
        <v/>
      </c>
    </row>
    <row r="49" spans="1:7" ht="12.95" customHeight="1" x14ac:dyDescent="0.2">
      <c r="A49" s="52">
        <v>42</v>
      </c>
      <c r="B49" s="37" t="str">
        <f>Spisak!B44</f>
        <v>18/2018</v>
      </c>
      <c r="C49" s="36" t="str">
        <f>Spisak!C44</f>
        <v>Bezmarević Luka</v>
      </c>
      <c r="D49" s="52">
        <f>Spisak!L44</f>
        <v>3</v>
      </c>
      <c r="E49" s="52" t="str">
        <f>Spisak!M44</f>
        <v/>
      </c>
      <c r="F49" s="52">
        <f>Spisak!N44</f>
        <v>3</v>
      </c>
      <c r="G49" s="52" t="str">
        <f>Spisak!O44</f>
        <v>F</v>
      </c>
    </row>
    <row r="50" spans="1:7" ht="12.95" customHeight="1" x14ac:dyDescent="0.2">
      <c r="A50" s="52">
        <v>43</v>
      </c>
      <c r="B50" s="37" t="str">
        <f>Spisak!B45</f>
        <v>21/2018</v>
      </c>
      <c r="C50" s="36" t="str">
        <f>Spisak!C45</f>
        <v>Ajković Lazar</v>
      </c>
      <c r="D50" s="52">
        <f>Spisak!L45</f>
        <v>21</v>
      </c>
      <c r="E50" s="52">
        <f>Spisak!M45</f>
        <v>34</v>
      </c>
      <c r="F50" s="52">
        <f>Spisak!N45</f>
        <v>55</v>
      </c>
      <c r="G50" s="52" t="str">
        <f>Spisak!O45</f>
        <v>E</v>
      </c>
    </row>
    <row r="51" spans="1:7" ht="12.95" customHeight="1" x14ac:dyDescent="0.2">
      <c r="A51" s="52">
        <v>44</v>
      </c>
      <c r="B51" s="37" t="str">
        <f>Spisak!B46</f>
        <v>22/2018</v>
      </c>
      <c r="C51" s="36" t="str">
        <f>Spisak!C46</f>
        <v>Pantović Tamara</v>
      </c>
      <c r="D51" s="52">
        <f>Spisak!L46</f>
        <v>0</v>
      </c>
      <c r="E51" s="52" t="str">
        <f>Spisak!M46</f>
        <v/>
      </c>
      <c r="F51" s="52">
        <f>Spisak!N46</f>
        <v>0</v>
      </c>
      <c r="G51" s="52" t="str">
        <f>Spisak!O46</f>
        <v>F</v>
      </c>
    </row>
    <row r="52" spans="1:7" ht="12.95" customHeight="1" x14ac:dyDescent="0.2">
      <c r="A52" s="52">
        <v>45</v>
      </c>
      <c r="B52" s="37" t="str">
        <f>Spisak!B47</f>
        <v>29/2018</v>
      </c>
      <c r="C52" s="36" t="str">
        <f>Spisak!C47</f>
        <v>Bjelajac Isidora</v>
      </c>
      <c r="D52" s="52">
        <f>Spisak!L47</f>
        <v>0</v>
      </c>
      <c r="E52" s="52" t="str">
        <f>Spisak!M47</f>
        <v/>
      </c>
      <c r="F52" s="52">
        <f>Spisak!N47</f>
        <v>0</v>
      </c>
      <c r="G52" s="52" t="str">
        <f>Spisak!O47</f>
        <v>F</v>
      </c>
    </row>
    <row r="53" spans="1:7" ht="12.95" customHeight="1" x14ac:dyDescent="0.2">
      <c r="A53" s="52">
        <v>46</v>
      </c>
      <c r="B53" s="37" t="str">
        <f>Spisak!B48</f>
        <v>34/2018</v>
      </c>
      <c r="C53" s="36" t="str">
        <f>Spisak!C48</f>
        <v>Mandžukić Aldina</v>
      </c>
      <c r="D53" s="52">
        <f>Spisak!L48</f>
        <v>20</v>
      </c>
      <c r="E53" s="52">
        <f>Spisak!M48</f>
        <v>45</v>
      </c>
      <c r="F53" s="52">
        <f>Spisak!N48</f>
        <v>65</v>
      </c>
      <c r="G53" s="52" t="str">
        <f>Spisak!O48</f>
        <v>D</v>
      </c>
    </row>
    <row r="54" spans="1:7" ht="12.95" customHeight="1" x14ac:dyDescent="0.2">
      <c r="A54" s="52">
        <v>47</v>
      </c>
      <c r="B54" s="37" t="str">
        <f>Spisak!B49</f>
        <v>35/2018</v>
      </c>
      <c r="C54" s="36" t="str">
        <f>Spisak!C49</f>
        <v>Brajković Milica</v>
      </c>
      <c r="D54" s="52" t="str">
        <f>Spisak!L49</f>
        <v/>
      </c>
      <c r="E54" s="52" t="str">
        <f>Spisak!M49</f>
        <v/>
      </c>
      <c r="F54" s="52" t="str">
        <f>Spisak!N49</f>
        <v/>
      </c>
      <c r="G54" s="52" t="str">
        <f>Spisak!O49</f>
        <v/>
      </c>
    </row>
    <row r="55" spans="1:7" ht="12.95" customHeight="1" x14ac:dyDescent="0.2"/>
    <row r="56" spans="1:7" ht="12.95" customHeight="1" x14ac:dyDescent="0.2">
      <c r="A56" s="101"/>
      <c r="B56" s="101"/>
      <c r="C56" s="101"/>
    </row>
    <row r="57" spans="1:7" ht="12.95" customHeight="1" x14ac:dyDescent="0.2"/>
    <row r="58" spans="1:7" ht="12.95" customHeight="1" x14ac:dyDescent="0.2"/>
    <row r="59" spans="1:7" ht="12.95" customHeight="1" x14ac:dyDescent="0.2"/>
    <row r="60" spans="1:7" ht="12.95" customHeight="1" x14ac:dyDescent="0.2"/>
    <row r="61" spans="1:7" ht="12.95" customHeight="1" x14ac:dyDescent="0.2"/>
    <row r="62" spans="1:7" ht="12.95" customHeight="1" x14ac:dyDescent="0.2"/>
    <row r="63" spans="1:7" ht="12.95" customHeight="1" x14ac:dyDescent="0.2"/>
    <row r="64" spans="1:7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</sheetData>
  <mergeCells count="12">
    <mergeCell ref="A56:C56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97" right="0.55118110236220497" top="0.59055118110236204" bottom="1.2166666666666666" header="0.3" footer="0.3"/>
  <pageSetup paperSize="9" orientation="portrait" r:id="rId1"/>
  <headerFooter>
    <oddFooter>&amp;RProdekan za nastavu:
________________
Prof. dr Aleksandra Vuksanović-Božarić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C1" sqref="C1:C1048576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31" t="s">
        <v>42</v>
      </c>
    </row>
    <row r="2" spans="1:19" ht="17.100000000000001" customHeight="1" x14ac:dyDescent="0.2">
      <c r="A2" s="31" t="s">
        <v>209</v>
      </c>
    </row>
    <row r="3" spans="1:19" ht="17.100000000000001" customHeight="1" x14ac:dyDescent="0.2">
      <c r="A3" s="31" t="s">
        <v>43</v>
      </c>
    </row>
    <row r="4" spans="1:19" ht="17.100000000000001" customHeight="1" x14ac:dyDescent="0.2">
      <c r="A4" s="31" t="s">
        <v>208</v>
      </c>
      <c r="B4" s="40"/>
      <c r="C4" s="40"/>
    </row>
    <row r="5" spans="1:19" ht="17.100000000000001" customHeight="1" x14ac:dyDescent="0.2">
      <c r="A5" s="31" t="s">
        <v>109</v>
      </c>
      <c r="B5" s="40"/>
    </row>
    <row r="6" spans="1:19" ht="17.100000000000001" customHeight="1" x14ac:dyDescent="0.2">
      <c r="A6" s="31" t="s">
        <v>76</v>
      </c>
    </row>
    <row r="8" spans="1:19" ht="20.100000000000001" customHeight="1" x14ac:dyDescent="0.2">
      <c r="A8" s="115" t="s">
        <v>44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20.100000000000001" customHeight="1" x14ac:dyDescent="0.2">
      <c r="A9" s="116" t="s">
        <v>45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ht="20.100000000000001" customHeight="1" x14ac:dyDescent="0.2">
      <c r="A10" s="116" t="s">
        <v>110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ht="13.5" thickBot="1" x14ac:dyDescent="0.25"/>
    <row r="12" spans="1:19" ht="30" customHeight="1" x14ac:dyDescent="0.2">
      <c r="A12" s="117" t="s">
        <v>46</v>
      </c>
      <c r="B12" s="120" t="s">
        <v>47</v>
      </c>
      <c r="C12" s="120" t="s">
        <v>48</v>
      </c>
      <c r="D12" s="120" t="s">
        <v>49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 t="s">
        <v>57</v>
      </c>
      <c r="Q12" s="120"/>
      <c r="R12" s="120"/>
      <c r="S12" s="122"/>
    </row>
    <row r="13" spans="1:19" x14ac:dyDescent="0.2">
      <c r="A13" s="118"/>
      <c r="B13" s="113"/>
      <c r="C13" s="113"/>
      <c r="D13" s="113" t="s">
        <v>50</v>
      </c>
      <c r="E13" s="113"/>
      <c r="F13" s="113" t="s">
        <v>51</v>
      </c>
      <c r="G13" s="113"/>
      <c r="H13" s="113" t="s">
        <v>52</v>
      </c>
      <c r="I13" s="113"/>
      <c r="J13" s="113" t="s">
        <v>53</v>
      </c>
      <c r="K13" s="113"/>
      <c r="L13" s="113" t="s">
        <v>54</v>
      </c>
      <c r="M13" s="113"/>
      <c r="N13" s="113" t="s">
        <v>55</v>
      </c>
      <c r="O13" s="113"/>
      <c r="P13" s="113" t="s">
        <v>58</v>
      </c>
      <c r="Q13" s="113"/>
      <c r="R13" s="113" t="s">
        <v>59</v>
      </c>
      <c r="S13" s="123"/>
    </row>
    <row r="14" spans="1:19" ht="13.5" thickBot="1" x14ac:dyDescent="0.25">
      <c r="A14" s="119"/>
      <c r="B14" s="121"/>
      <c r="C14" s="121"/>
      <c r="D14" s="38" t="s">
        <v>46</v>
      </c>
      <c r="E14" s="38" t="s">
        <v>56</v>
      </c>
      <c r="F14" s="38" t="s">
        <v>46</v>
      </c>
      <c r="G14" s="38" t="s">
        <v>56</v>
      </c>
      <c r="H14" s="38" t="s">
        <v>46</v>
      </c>
      <c r="I14" s="38" t="s">
        <v>56</v>
      </c>
      <c r="J14" s="38" t="s">
        <v>46</v>
      </c>
      <c r="K14" s="38" t="s">
        <v>56</v>
      </c>
      <c r="L14" s="38" t="s">
        <v>46</v>
      </c>
      <c r="M14" s="38" t="s">
        <v>56</v>
      </c>
      <c r="N14" s="38" t="s">
        <v>46</v>
      </c>
      <c r="O14" s="38" t="s">
        <v>56</v>
      </c>
      <c r="P14" s="38" t="s">
        <v>46</v>
      </c>
      <c r="Q14" s="38" t="s">
        <v>56</v>
      </c>
      <c r="R14" s="38" t="s">
        <v>46</v>
      </c>
      <c r="S14" s="39" t="s">
        <v>56</v>
      </c>
    </row>
    <row r="15" spans="1:19" ht="30" customHeight="1" thickBot="1" x14ac:dyDescent="0.25">
      <c r="A15" s="33">
        <v>1</v>
      </c>
      <c r="B15" s="34" t="s">
        <v>74</v>
      </c>
      <c r="C15" s="34">
        <f>SUMPRODUCT(--(LEN(Spisak!M3:M1000)&gt;0))</f>
        <v>27</v>
      </c>
      <c r="D15" s="34">
        <f>COUNTIF(Spisak!$O$3:$O$180, "=A")</f>
        <v>1</v>
      </c>
      <c r="E15" s="34">
        <f>ROUND(100*D15/C15,1)</f>
        <v>3.7</v>
      </c>
      <c r="F15" s="34">
        <f>COUNTIF(Spisak!$O$3:$O$180, "=B")</f>
        <v>1</v>
      </c>
      <c r="G15" s="34">
        <f>ROUND(100*F15/C15,1)</f>
        <v>3.7</v>
      </c>
      <c r="H15" s="34">
        <f>COUNTIF(Spisak!$O$3:$O$180, "=C")</f>
        <v>0</v>
      </c>
      <c r="I15" s="34">
        <f>ROUND(100*H15/C15,1)</f>
        <v>0</v>
      </c>
      <c r="J15" s="34">
        <f>COUNTIF(Spisak!$O$3:$O$180, "=D")</f>
        <v>8</v>
      </c>
      <c r="K15" s="34">
        <f>ROUND(100*J15/C15,1)</f>
        <v>29.6</v>
      </c>
      <c r="L15" s="34">
        <f>COUNTIF(Spisak!$O$3:$O$180, "=E")</f>
        <v>9</v>
      </c>
      <c r="M15" s="34">
        <f>ROUND(100*L15/C15,1)</f>
        <v>33.299999999999997</v>
      </c>
      <c r="N15" s="34">
        <f>COUNTIF(Spisak!$O$3:$O$180, "=F")</f>
        <v>28</v>
      </c>
      <c r="O15" s="34">
        <f>MAX(0,100-E15-G15-I15-K15-M15)</f>
        <v>29.699999999999996</v>
      </c>
      <c r="P15" s="34">
        <f>SUM(D15,F15,H15,J15,L15)</f>
        <v>19</v>
      </c>
      <c r="Q15" s="34">
        <f>ROUND(100*P15/C15,1)</f>
        <v>70.400000000000006</v>
      </c>
      <c r="R15" s="34">
        <f>N15</f>
        <v>28</v>
      </c>
      <c r="S15" s="35">
        <f>O15</f>
        <v>29.699999999999996</v>
      </c>
    </row>
    <row r="19" spans="16:19" x14ac:dyDescent="0.2">
      <c r="P19" s="32"/>
      <c r="Q19" s="32"/>
      <c r="R19" s="32"/>
      <c r="S19" s="32"/>
    </row>
    <row r="20" spans="16:19" x14ac:dyDescent="0.2">
      <c r="S20" s="41" t="s">
        <v>75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Spisak!Print_Titles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2021-01-27T10:28:17Z</cp:lastPrinted>
  <dcterms:created xsi:type="dcterms:W3CDTF">1999-11-01T09:35:38Z</dcterms:created>
  <dcterms:modified xsi:type="dcterms:W3CDTF">2021-09-14T20:05:54Z</dcterms:modified>
</cp:coreProperties>
</file>