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Studenti_B" sheetId="1" r:id="rId1"/>
    <sheet name="Poeni_B" sheetId="2" r:id="rId2"/>
    <sheet name="Zakljucne_B" sheetId="3" r:id="rId3"/>
    <sheet name="Studenti_C" sheetId="4" r:id="rId4"/>
    <sheet name="Poeni_C" sheetId="5" r:id="rId5"/>
    <sheet name="Zakljucne_C" sheetId="6" r:id="rId6"/>
    <sheet name="Izvjestaj" sheetId="7" r:id="rId7"/>
    <sheet name="MY" sheetId="8" r:id="rId8"/>
    <sheet name="Novi_B1" sheetId="9" r:id="rId9"/>
    <sheet name="Novi_C1" sheetId="10" r:id="rId10"/>
  </sheets>
  <definedNames>
    <definedName name="_xlnm._FilterDatabase" localSheetId="7" hidden="1">'MY'!$E$2:$G$28</definedName>
  </definedNames>
  <calcPr fullCalcOnLoad="1"/>
</workbook>
</file>

<file path=xl/sharedStrings.xml><?xml version="1.0" encoding="utf-8"?>
<sst xmlns="http://schemas.openxmlformats.org/spreadsheetml/2006/main" count="475" uniqueCount="187">
  <si>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</si>
  <si>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</si>
  <si>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</si>
  <si>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</si>
  <si>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</si>
  <si>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</si>
  <si>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</si>
  <si>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</si>
  <si>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</si>
  <si>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</si>
  <si>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</si>
  <si>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</si>
  <si>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</si>
  <si>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</si>
  <si>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</si>
  <si>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</si>
  <si>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</si>
  <si>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</si>
  <si>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</si>
  <si>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</si>
  <si>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</si>
  <si>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</si>
  <si>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</si>
  <si>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</si>
  <si>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</si>
  <si>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</si>
  <si>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</si>
  <si>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</si>
  <si>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</si>
  <si>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</si>
  <si>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</si>
  <si>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</si>
  <si>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</si>
  <si>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</si>
  <si>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</si>
  <si>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</si>
  <si>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</si>
  <si>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</si>
  <si>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</si>
  <si>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</si>
  <si>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</si>
  <si>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</si>
  <si>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</si>
  <si>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</si>
  <si>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</si>
  <si>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</si>
  <si>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</si>
  <si>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</si>
  <si>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</si>
  <si>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</si>
  <si>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</si>
  <si>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</si>
  <si>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</si>
  <si>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</si>
  <si>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</si>
  <si>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</si>
  <si>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</si>
  <si>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</si>
  <si>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</si>
  <si>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</si>
  <si>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</si>
  <si>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</si>
  <si>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</si>
  <si>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</si>
  <si>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</si>
  <si>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</si>
  <si>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</si>
  <si>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</si>
  <si>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</si>
  <si>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</si>
  <si>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</si>
  <si>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 xml:space="preserve"> NASTAVNIK: Prof. dr Milenko Mosurović </t>
  </si>
  <si>
    <t>Računarske nauke</t>
  </si>
  <si>
    <t>SARADNIK: Prof. dr Milenko Mosurović</t>
  </si>
  <si>
    <t>Broj ECTS kredita
5</t>
  </si>
  <si>
    <t>PREDMET: PARALELNI ALGORITMI</t>
  </si>
  <si>
    <t>STUDIJSKI PROGRAM: Matematika i računarske nauke</t>
  </si>
  <si>
    <t>STUDIJE: AKADEMSKE SPECIJALISTIČKE</t>
  </si>
  <si>
    <t>BROJ ECTS KREDITA: 5</t>
  </si>
  <si>
    <t>Broj  ECTS kredita: 5</t>
  </si>
  <si>
    <t xml:space="preserve"> NASTAVNIK: Prof. dr Milenko Mosurović</t>
  </si>
  <si>
    <t>SARADNIK: Prof.dr Milenko Mosurović</t>
  </si>
  <si>
    <t>AKADEM. SPECIJALISTIČKE</t>
  </si>
  <si>
    <t>Matematika i računarske nauke</t>
  </si>
  <si>
    <t>Studijski program:  Matematika i računarske nauke/ Računarske nauke</t>
  </si>
  <si>
    <t>Paralelni algoritmi (B)</t>
  </si>
  <si>
    <t>Paralelni algoritmi (C)</t>
  </si>
  <si>
    <t>Paralelni algoritmi</t>
  </si>
  <si>
    <t>Indeks</t>
  </si>
  <si>
    <t>God. Upisa</t>
  </si>
  <si>
    <t>Ime</t>
  </si>
  <si>
    <t>Prezime</t>
  </si>
  <si>
    <t>Vid</t>
  </si>
  <si>
    <t>Put</t>
  </si>
  <si>
    <t>Plan</t>
  </si>
  <si>
    <t>Šk. God.</t>
  </si>
  <si>
    <t>Doc. dr Miljan Bigović</t>
  </si>
  <si>
    <t>Doc. dr Aleksandar Popović</t>
  </si>
  <si>
    <t>Prof. dr Sanja Rašović</t>
  </si>
  <si>
    <t>6</t>
  </si>
  <si>
    <t>B</t>
  </si>
  <si>
    <t>1</t>
  </si>
  <si>
    <t>2012</t>
  </si>
  <si>
    <t>11</t>
  </si>
  <si>
    <t>Jovović</t>
  </si>
  <si>
    <t>2</t>
  </si>
  <si>
    <t>Marija</t>
  </si>
  <si>
    <t>3</t>
  </si>
  <si>
    <t>4</t>
  </si>
  <si>
    <t>5</t>
  </si>
  <si>
    <t>7</t>
  </si>
  <si>
    <t>Stefan</t>
  </si>
  <si>
    <t>8</t>
  </si>
  <si>
    <t>9</t>
  </si>
  <si>
    <t>Marković</t>
  </si>
  <si>
    <t>10</t>
  </si>
  <si>
    <t>Bošković</t>
  </si>
  <si>
    <t>12</t>
  </si>
  <si>
    <t>Marijana</t>
  </si>
  <si>
    <t>13</t>
  </si>
  <si>
    <t>Nikola</t>
  </si>
  <si>
    <t>14</t>
  </si>
  <si>
    <t>15</t>
  </si>
  <si>
    <t>Ana</t>
  </si>
  <si>
    <t>16</t>
  </si>
  <si>
    <t>17</t>
  </si>
  <si>
    <t>18</t>
  </si>
  <si>
    <t>Andrea</t>
  </si>
  <si>
    <t>19</t>
  </si>
  <si>
    <t>20</t>
  </si>
  <si>
    <t>Petar</t>
  </si>
  <si>
    <t>Marko</t>
  </si>
  <si>
    <t>Vujović</t>
  </si>
  <si>
    <t>Podgorica,  27. januar 2019. god.</t>
  </si>
  <si>
    <t>2019</t>
  </si>
  <si>
    <t>Milena</t>
  </si>
  <si>
    <t>Sandra</t>
  </si>
  <si>
    <t>Vujičić</t>
  </si>
  <si>
    <t>Aleksandar</t>
  </si>
  <si>
    <t>Velimir</t>
  </si>
  <si>
    <t>Ćorović</t>
  </si>
  <si>
    <t>Lazar</t>
  </si>
  <si>
    <t>Šćekić</t>
  </si>
  <si>
    <t>Ivanka</t>
  </si>
  <si>
    <t>Piper</t>
  </si>
  <si>
    <t>Gvozdenović</t>
  </si>
  <si>
    <t>Vujisić</t>
  </si>
  <si>
    <t>Kovačević</t>
  </si>
  <si>
    <t>Andrija</t>
  </si>
  <si>
    <t>Velibor</t>
  </si>
  <si>
    <t>Došljak</t>
  </si>
  <si>
    <t>Šćepan</t>
  </si>
  <si>
    <t>Radević</t>
  </si>
  <si>
    <t>Mujo</t>
  </si>
  <si>
    <t>Isaković</t>
  </si>
  <si>
    <t>2019/20</t>
  </si>
  <si>
    <t>Nevena</t>
  </si>
  <si>
    <t>Gigović</t>
  </si>
  <si>
    <t>Jelena</t>
  </si>
  <si>
    <t>Nedović</t>
  </si>
  <si>
    <t>Milosavljević</t>
  </si>
  <si>
    <t>Mervan</t>
  </si>
  <si>
    <t>Drpljanin</t>
  </si>
  <si>
    <t>Pavle</t>
  </si>
  <si>
    <t>Aligrudić</t>
  </si>
  <si>
    <t>Radoman</t>
  </si>
  <si>
    <t>Gledović</t>
  </si>
  <si>
    <t>Danijela</t>
  </si>
  <si>
    <t>Ćetković</t>
  </si>
  <si>
    <t>Aleksa</t>
  </si>
  <si>
    <t>Ćuković</t>
  </si>
  <si>
    <t>Živković</t>
  </si>
  <si>
    <t>Boljević</t>
  </si>
  <si>
    <t>Maja</t>
  </si>
  <si>
    <t>Mijanović</t>
  </si>
  <si>
    <t>Ivanović</t>
  </si>
  <si>
    <t>Božidar</t>
  </si>
  <si>
    <t>Šoškić</t>
  </si>
  <si>
    <t>Stevan</t>
  </si>
  <si>
    <t>Zečević</t>
  </si>
  <si>
    <t>Ivona</t>
  </si>
  <si>
    <t>Božović</t>
  </si>
  <si>
    <t>Goran</t>
  </si>
  <si>
    <t>Čabarkapa</t>
  </si>
  <si>
    <t>Veletić</t>
  </si>
  <si>
    <t>Dejana</t>
  </si>
  <si>
    <t>Stanić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</si>
</sst>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_D_i_n_._-;\-* #,##0.00\ _D_i_n_._-;_-* &quot;-&quot;??\ _D_i_n_.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\ &quot;Din.&quot;_-;\-* #,##0\ &quot;Din.&quot;_-;_-* &quot;-&quot;\ &quot;Din.&quot;_-;_-@_-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\ &quot;Din.&quot;;\-#,##0\ &quot;Din.&quot;"/>
    <numFmt numFmtId="208" formatCode="#,##0\ &quot;Din.&quot;;[Red]\-#,##0\ &quot;Din.&quot;"/>
    <numFmt numFmtId="209" formatCode="#,##0.00\ &quot;Din.&quot;;\-#,##0.00\ &quot;Din.&quot;"/>
    <numFmt numFmtId="210" formatCode="#,##0.00\ &quot;Din.&quot;;[Red]\-#,##0.00\ &quot;Din.&quot;"/>
    <numFmt numFmtId="211" formatCode="dd/mm"/>
    <numFmt numFmtId="212" formatCode="mm/yyyy"/>
    <numFmt numFmtId="213" formatCode="dd/yyyy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49" fontId="0" fillId="0" borderId="10" xfId="97" applyNumberFormat="1" applyBorder="1">
      <alignment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12" xfId="97" applyNumberFormat="1" applyBorder="1" applyAlignment="1">
      <alignment horizontal="center"/>
      <protection/>
    </xf>
    <xf numFmtId="0" fontId="11" fillId="0" borderId="0" xfId="97" applyFont="1">
      <alignment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3" xfId="95" applyFont="1" applyBorder="1" applyAlignment="1">
      <alignment horizontal="center" vertical="center" wrapText="1"/>
      <protection/>
    </xf>
    <xf numFmtId="0" fontId="15" fillId="0" borderId="14" xfId="95" applyFont="1" applyBorder="1" applyAlignment="1">
      <alignment horizontal="center" vertical="center" wrapText="1"/>
      <protection/>
    </xf>
    <xf numFmtId="49" fontId="0" fillId="0" borderId="15" xfId="95" applyNumberFormat="1" applyBorder="1" applyAlignment="1">
      <alignment horizontal="right"/>
      <protection/>
    </xf>
    <xf numFmtId="0" fontId="0" fillId="0" borderId="15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13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7" fillId="0" borderId="0" xfId="97" applyFont="1" applyAlignment="1">
      <alignment horizontal="center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17" xfId="97" applyFont="1" applyBorder="1" applyAlignment="1">
      <alignment horizontal="center" wrapText="1"/>
      <protection/>
    </xf>
    <xf numFmtId="0" fontId="13" fillId="0" borderId="18" xfId="97" applyFont="1" applyBorder="1" applyAlignment="1">
      <alignment horizontal="center" wrapText="1"/>
      <protection/>
    </xf>
    <xf numFmtId="0" fontId="13" fillId="0" borderId="19" xfId="97" applyFont="1" applyBorder="1" applyAlignment="1">
      <alignment horizontal="center" wrapText="1"/>
      <protection/>
    </xf>
    <xf numFmtId="0" fontId="13" fillId="0" borderId="20" xfId="97" applyFont="1" applyBorder="1" applyAlignment="1">
      <alignment horizontal="center" wrapText="1"/>
      <protection/>
    </xf>
    <xf numFmtId="0" fontId="13" fillId="0" borderId="21" xfId="97" applyFont="1" applyBorder="1" applyAlignment="1">
      <alignment wrapText="1"/>
      <protection/>
    </xf>
    <xf numFmtId="0" fontId="13" fillId="0" borderId="21" xfId="97" applyFont="1" applyBorder="1" applyAlignment="1">
      <alignment horizontal="center" wrapText="1"/>
      <protection/>
    </xf>
    <xf numFmtId="0" fontId="13" fillId="0" borderId="22" xfId="97" applyFont="1" applyBorder="1" applyAlignment="1">
      <alignment horizontal="center" wrapText="1"/>
      <protection/>
    </xf>
    <xf numFmtId="0" fontId="13" fillId="0" borderId="23" xfId="97" applyFont="1" applyBorder="1" applyAlignment="1">
      <alignment horizontal="center" wrapText="1"/>
      <protection/>
    </xf>
    <xf numFmtId="0" fontId="13" fillId="0" borderId="18" xfId="97" applyFont="1" applyBorder="1" applyAlignment="1">
      <alignment wrapText="1"/>
      <protection/>
    </xf>
    <xf numFmtId="0" fontId="13" fillId="0" borderId="0" xfId="97" applyFont="1" applyBorder="1" applyAlignment="1">
      <alignment horizontal="center" wrapText="1"/>
      <protection/>
    </xf>
    <xf numFmtId="0" fontId="13" fillId="0" borderId="0" xfId="97" applyFont="1" applyBorder="1" applyAlignment="1">
      <alignment wrapText="1"/>
      <protection/>
    </xf>
    <xf numFmtId="49" fontId="0" fillId="0" borderId="15" xfId="95" applyNumberFormat="1" applyFont="1" applyBorder="1" applyAlignment="1">
      <alignment horizontal="right"/>
      <protection/>
    </xf>
    <xf numFmtId="49" fontId="0" fillId="0" borderId="0" xfId="97" applyNumberFormat="1" applyFont="1" quotePrefix="1">
      <alignment/>
      <protection/>
    </xf>
    <xf numFmtId="0" fontId="0" fillId="0" borderId="0" xfId="97" applyNumberFormat="1" applyFont="1" quotePrefix="1">
      <alignment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10" fillId="0" borderId="24" xfId="96" applyFont="1" applyBorder="1" applyAlignment="1">
      <alignment horizontal="center" vertical="center" wrapText="1"/>
      <protection/>
    </xf>
    <xf numFmtId="0" fontId="4" fillId="0" borderId="24" xfId="96" applyFont="1" applyBorder="1" applyAlignment="1">
      <alignment horizontal="center" vertical="center"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2" xfId="96" applyNumberFormat="1" applyBorder="1" applyAlignment="1">
      <alignment horizontal="center"/>
      <protection/>
    </xf>
    <xf numFmtId="0" fontId="0" fillId="0" borderId="15" xfId="96" applyNumberFormat="1" applyBorder="1" applyAlignment="1">
      <alignment horizontal="center"/>
      <protection/>
    </xf>
    <xf numFmtId="0" fontId="0" fillId="0" borderId="15" xfId="96" applyNumberFormat="1" applyBorder="1">
      <alignment/>
      <protection/>
    </xf>
    <xf numFmtId="0" fontId="6" fillId="0" borderId="10" xfId="96" applyNumberFormat="1" applyFont="1" applyFill="1" applyBorder="1" applyAlignment="1">
      <alignment horizontal="center"/>
      <protection/>
    </xf>
    <xf numFmtId="0" fontId="6" fillId="0" borderId="10" xfId="96" applyNumberFormat="1" applyFont="1" applyBorder="1">
      <alignment/>
      <protection/>
    </xf>
    <xf numFmtId="0" fontId="11" fillId="0" borderId="0" xfId="96" applyFont="1">
      <alignment/>
      <protection/>
    </xf>
    <xf numFmtId="206" fontId="0" fillId="0" borderId="15" xfId="95" applyNumberFormat="1" applyBorder="1" applyAlignment="1">
      <alignment horizontal="center"/>
      <protection/>
    </xf>
    <xf numFmtId="206" fontId="13" fillId="0" borderId="15" xfId="95" applyNumberFormat="1" applyFont="1" applyBorder="1" applyAlignment="1">
      <alignment horizontal="center" vertical="top" wrapText="1"/>
      <protection/>
    </xf>
    <xf numFmtId="0" fontId="0" fillId="0" borderId="0" xfId="97" applyFont="1">
      <alignment/>
      <protection/>
    </xf>
    <xf numFmtId="49" fontId="0" fillId="0" borderId="0" xfId="97" applyNumberFormat="1">
      <alignment/>
      <protection/>
    </xf>
    <xf numFmtId="0" fontId="0" fillId="0" borderId="10" xfId="97" applyBorder="1">
      <alignment/>
      <protection/>
    </xf>
    <xf numFmtId="49" fontId="0" fillId="0" borderId="10" xfId="97" applyNumberFormat="1" applyFont="1" applyBorder="1" quotePrefix="1">
      <alignment/>
      <protection/>
    </xf>
    <xf numFmtId="0" fontId="0" fillId="0" borderId="10" xfId="97" applyNumberFormat="1" applyFont="1" applyBorder="1" quotePrefix="1">
      <alignment/>
      <protection/>
    </xf>
    <xf numFmtId="0" fontId="15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22" xfId="0" applyFont="1" applyBorder="1" applyAlignment="1">
      <alignment vertical="top" wrapText="1"/>
    </xf>
    <xf numFmtId="0" fontId="13" fillId="0" borderId="22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24" fillId="0" borderId="27" xfId="97" applyNumberFormat="1" applyFont="1" applyBorder="1">
      <alignment/>
      <protection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2" xfId="0" applyFont="1" applyBorder="1" applyAlignment="1">
      <alignment vertical="top" wrapText="1"/>
    </xf>
    <xf numFmtId="0" fontId="7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4" fillId="0" borderId="27" xfId="0" applyNumberFormat="1" applyFont="1" applyBorder="1" applyAlignment="1">
      <alignment vertical="top" wrapText="1"/>
    </xf>
    <xf numFmtId="1" fontId="0" fillId="0" borderId="15" xfId="95" applyNumberFormat="1" applyBorder="1" applyAlignment="1">
      <alignment horizontal="center"/>
      <protection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0" fillId="0" borderId="10" xfId="96" applyNumberFormat="1" applyBorder="1" applyAlignment="1">
      <alignment horizontal="right"/>
      <protection/>
    </xf>
    <xf numFmtId="0" fontId="43" fillId="0" borderId="0" xfId="94">
      <alignment/>
      <protection/>
    </xf>
    <xf numFmtId="0" fontId="0" fillId="0" borderId="15" xfId="96" applyFont="1" applyBorder="1" applyAlignment="1">
      <alignment horizontal="center"/>
      <protection/>
    </xf>
    <xf numFmtId="0" fontId="43" fillId="0" borderId="0" xfId="94">
      <alignment/>
      <protection/>
    </xf>
    <xf numFmtId="0" fontId="43" fillId="0" borderId="0" xfId="94">
      <alignment/>
      <protection/>
    </xf>
    <xf numFmtId="0" fontId="3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28" xfId="97" applyFont="1" applyBorder="1" applyAlignment="1" applyProtection="1">
      <alignment horizontal="left" vertical="center"/>
      <protection locked="0"/>
    </xf>
    <xf numFmtId="0" fontId="0" fillId="0" borderId="28" xfId="97" applyBorder="1" applyAlignment="1">
      <alignment horizontal="left" vertical="center"/>
      <protection/>
    </xf>
    <xf numFmtId="0" fontId="0" fillId="0" borderId="27" xfId="97" applyBorder="1" applyAlignment="1">
      <alignment horizontal="left" vertical="center"/>
      <protection/>
    </xf>
    <xf numFmtId="0" fontId="5" fillId="0" borderId="12" xfId="97" applyFont="1" applyBorder="1" applyAlignment="1" applyProtection="1">
      <alignment horizontal="left" vertical="center"/>
      <protection locked="0"/>
    </xf>
    <xf numFmtId="0" fontId="5" fillId="0" borderId="28" xfId="97" applyFont="1" applyBorder="1" applyAlignment="1" applyProtection="1">
      <alignment horizontal="left" vertical="center"/>
      <protection locked="0"/>
    </xf>
    <xf numFmtId="0" fontId="6" fillId="0" borderId="28" xfId="97" applyFont="1" applyBorder="1" applyAlignment="1">
      <alignment horizontal="left" vertical="center"/>
      <protection/>
    </xf>
    <xf numFmtId="0" fontId="6" fillId="0" borderId="27" xfId="97" applyFont="1" applyBorder="1" applyAlignment="1">
      <alignment horizontal="left" vertical="center"/>
      <protection/>
    </xf>
    <xf numFmtId="0" fontId="6" fillId="0" borderId="10" xfId="96" applyFont="1" applyBorder="1" applyAlignment="1">
      <alignment horizontal="center" vertical="center" wrapText="1"/>
      <protection/>
    </xf>
    <xf numFmtId="0" fontId="6" fillId="0" borderId="10" xfId="96" applyFont="1" applyBorder="1" applyAlignment="1">
      <alignment vertical="center"/>
      <protection/>
    </xf>
    <xf numFmtId="0" fontId="6" fillId="0" borderId="24" xfId="96" applyFont="1" applyBorder="1" applyAlignment="1">
      <alignment vertical="center"/>
      <protection/>
    </xf>
    <xf numFmtId="0" fontId="8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4" xfId="96" applyBorder="1" applyAlignment="1">
      <alignment vertical="center"/>
      <protection/>
    </xf>
    <xf numFmtId="0" fontId="4" fillId="0" borderId="10" xfId="96" applyFont="1" applyBorder="1" applyAlignment="1">
      <alignment horizontal="center" vertical="center"/>
      <protection/>
    </xf>
    <xf numFmtId="0" fontId="9" fillId="0" borderId="10" xfId="96" applyFont="1" applyBorder="1" applyAlignment="1">
      <alignment vertical="center" textRotation="90" wrapText="1"/>
      <protection/>
    </xf>
    <xf numFmtId="0" fontId="9" fillId="0" borderId="24" xfId="96" applyFont="1" applyBorder="1" applyAlignment="1">
      <alignment vertical="center" textRotation="90" wrapText="1"/>
      <protection/>
    </xf>
    <xf numFmtId="0" fontId="7" fillId="0" borderId="10" xfId="97" applyFont="1" applyBorder="1" applyAlignment="1">
      <alignment/>
      <protection/>
    </xf>
    <xf numFmtId="0" fontId="6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9" fillId="0" borderId="10" xfId="96" applyFont="1" applyBorder="1" applyAlignment="1">
      <alignment horizontal="center" vertical="center" textRotation="90" wrapText="1"/>
      <protection/>
    </xf>
    <xf numFmtId="0" fontId="9" fillId="0" borderId="24" xfId="96" applyFont="1" applyBorder="1" applyAlignment="1">
      <alignment horizontal="center" vertical="center" textRotation="90" wrapText="1"/>
      <protection/>
    </xf>
    <xf numFmtId="0" fontId="5" fillId="0" borderId="10" xfId="96" applyFont="1" applyBorder="1" applyAlignment="1">
      <alignment horizontal="center" vertical="center"/>
      <protection/>
    </xf>
    <xf numFmtId="0" fontId="12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6" fillId="0" borderId="10" xfId="95" applyFont="1" applyBorder="1" applyAlignment="1">
      <alignment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15" fillId="0" borderId="27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left"/>
      <protection/>
    </xf>
    <xf numFmtId="0" fontId="0" fillId="0" borderId="27" xfId="95" applyBorder="1" applyAlignment="1">
      <alignment horizontal="left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3" fillId="0" borderId="26" xfId="95" applyFont="1" applyBorder="1" applyAlignment="1">
      <alignment wrapText="1"/>
      <protection/>
    </xf>
    <xf numFmtId="0" fontId="17" fillId="0" borderId="11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0" fillId="0" borderId="12" xfId="95" applyBorder="1" applyAlignment="1">
      <alignment horizontal="center"/>
      <protection/>
    </xf>
    <xf numFmtId="0" fontId="0" fillId="0" borderId="27" xfId="95" applyBorder="1" applyAlignment="1">
      <alignment horizontal="center"/>
      <protection/>
    </xf>
    <xf numFmtId="0" fontId="3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4" fillId="0" borderId="12" xfId="96" applyFont="1" applyBorder="1" applyAlignment="1" applyProtection="1">
      <alignment horizontal="left" vertical="center"/>
      <protection locked="0"/>
    </xf>
    <xf numFmtId="0" fontId="4" fillId="0" borderId="28" xfId="96" applyFont="1" applyBorder="1" applyAlignment="1" applyProtection="1">
      <alignment horizontal="left" vertical="center"/>
      <protection locked="0"/>
    </xf>
    <xf numFmtId="0" fontId="0" fillId="0" borderId="28" xfId="96" applyBorder="1" applyAlignment="1">
      <alignment horizontal="left" vertical="center"/>
      <protection/>
    </xf>
    <xf numFmtId="0" fontId="0" fillId="0" borderId="27" xfId="96" applyBorder="1" applyAlignment="1">
      <alignment horizontal="left" vertical="center"/>
      <protection/>
    </xf>
    <xf numFmtId="0" fontId="5" fillId="0" borderId="12" xfId="96" applyFont="1" applyBorder="1" applyAlignment="1" applyProtection="1">
      <alignment horizontal="left" vertical="center"/>
      <protection locked="0"/>
    </xf>
    <xf numFmtId="0" fontId="5" fillId="0" borderId="28" xfId="96" applyFont="1" applyBorder="1" applyAlignment="1" applyProtection="1">
      <alignment horizontal="left" vertical="center"/>
      <protection locked="0"/>
    </xf>
    <xf numFmtId="0" fontId="6" fillId="0" borderId="28" xfId="96" applyFont="1" applyBorder="1" applyAlignment="1">
      <alignment horizontal="left" vertical="center"/>
      <protection/>
    </xf>
    <xf numFmtId="0" fontId="6" fillId="0" borderId="27" xfId="96" applyFont="1" applyBorder="1" applyAlignment="1">
      <alignment horizontal="left" vertical="center"/>
      <protection/>
    </xf>
    <xf numFmtId="0" fontId="7" fillId="0" borderId="10" xfId="96" applyFont="1" applyBorder="1" applyAlignment="1">
      <alignment/>
      <protection/>
    </xf>
    <xf numFmtId="0" fontId="6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7" fillId="0" borderId="0" xfId="97" applyFont="1" applyAlignment="1">
      <alignment horizontal="center"/>
      <protection/>
    </xf>
    <xf numFmtId="0" fontId="13" fillId="0" borderId="12" xfId="97" applyFont="1" applyBorder="1" applyAlignment="1">
      <alignment horizontal="center" wrapText="1"/>
      <protection/>
    </xf>
    <xf numFmtId="0" fontId="13" fillId="0" borderId="27" xfId="97" applyFont="1" applyBorder="1" applyAlignment="1">
      <alignment horizontal="center" wrapText="1"/>
      <protection/>
    </xf>
    <xf numFmtId="0" fontId="20" fillId="0" borderId="34" xfId="97" applyFont="1" applyBorder="1" applyAlignment="1">
      <alignment horizontal="center" wrapText="1"/>
      <protection/>
    </xf>
    <xf numFmtId="0" fontId="20" fillId="0" borderId="35" xfId="97" applyFont="1" applyBorder="1" applyAlignment="1">
      <alignment horizontal="center" wrapText="1"/>
      <protection/>
    </xf>
    <xf numFmtId="0" fontId="13" fillId="0" borderId="36" xfId="97" applyFont="1" applyBorder="1" applyAlignment="1">
      <alignment horizontal="center" wrapText="1"/>
      <protection/>
    </xf>
    <xf numFmtId="0" fontId="13" fillId="0" borderId="37" xfId="97" applyFont="1" applyBorder="1" applyAlignment="1">
      <alignment horizontal="center" wrapText="1"/>
      <protection/>
    </xf>
    <xf numFmtId="0" fontId="13" fillId="0" borderId="38" xfId="97" applyFont="1" applyBorder="1" applyAlignment="1">
      <alignment horizontal="center" wrapText="1"/>
      <protection/>
    </xf>
    <xf numFmtId="0" fontId="13" fillId="0" borderId="39" xfId="97" applyFont="1" applyBorder="1" applyAlignment="1">
      <alignment horizontal="center" wrapText="1"/>
      <protection/>
    </xf>
    <xf numFmtId="0" fontId="13" fillId="0" borderId="40" xfId="97" applyFont="1" applyBorder="1" applyAlignment="1">
      <alignment horizontal="center" wrapText="1"/>
      <protection/>
    </xf>
    <xf numFmtId="0" fontId="13" fillId="0" borderId="41" xfId="97" applyFont="1" applyBorder="1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13" fillId="0" borderId="35" xfId="97" applyFont="1" applyBorder="1" applyAlignment="1">
      <alignment horizontal="center" wrapText="1"/>
      <protection/>
    </xf>
    <xf numFmtId="0" fontId="20" fillId="0" borderId="42" xfId="97" applyFont="1" applyBorder="1" applyAlignment="1">
      <alignment horizontal="center" wrapText="1"/>
      <protection/>
    </xf>
    <xf numFmtId="0" fontId="13" fillId="0" borderId="43" xfId="97" applyFont="1" applyBorder="1" applyAlignment="1">
      <alignment horizontal="center" wrapText="1"/>
      <protection/>
    </xf>
    <xf numFmtId="0" fontId="13" fillId="0" borderId="44" xfId="97" applyFont="1" applyBorder="1" applyAlignment="1">
      <alignment horizontal="center" wrapText="1"/>
      <protection/>
    </xf>
    <xf numFmtId="0" fontId="13" fillId="0" borderId="16" xfId="97" applyFont="1" applyBorder="1" applyAlignment="1">
      <alignment horizontal="center" wrapText="1"/>
      <protection/>
    </xf>
    <xf numFmtId="0" fontId="13" fillId="0" borderId="45" xfId="97" applyFont="1" applyBorder="1" applyAlignment="1">
      <alignment horizontal="center" vertical="center" wrapText="1"/>
      <protection/>
    </xf>
    <xf numFmtId="0" fontId="13" fillId="0" borderId="46" xfId="97" applyFont="1" applyBorder="1" applyAlignment="1">
      <alignment horizontal="center" vertical="center" wrapText="1"/>
      <protection/>
    </xf>
    <xf numFmtId="0" fontId="13" fillId="0" borderId="47" xfId="97" applyFont="1" applyBorder="1" applyAlignment="1">
      <alignment horizontal="center" vertical="center" wrapText="1"/>
      <protection/>
    </xf>
    <xf numFmtId="0" fontId="18" fillId="0" borderId="0" xfId="97" applyFont="1" applyAlignment="1">
      <alignment horizontal="left" vertical="center"/>
      <protection/>
    </xf>
    <xf numFmtId="0" fontId="4" fillId="0" borderId="0" xfId="97" applyFont="1" applyAlignment="1">
      <alignment horizontal="left" vertical="center"/>
      <protection/>
    </xf>
    <xf numFmtId="0" fontId="19" fillId="0" borderId="0" xfId="97" applyFont="1" applyAlignment="1">
      <alignment horizontal="center"/>
      <protection/>
    </xf>
    <xf numFmtId="0" fontId="7" fillId="0" borderId="0" xfId="97" applyFont="1" applyAlignment="1">
      <alignment horizontal="left"/>
      <protection/>
    </xf>
    <xf numFmtId="0" fontId="13" fillId="0" borderId="48" xfId="97" applyFont="1" applyBorder="1" applyAlignment="1">
      <alignment horizontal="center" wrapText="1"/>
      <protection/>
    </xf>
    <xf numFmtId="0" fontId="13" fillId="0" borderId="34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8" fillId="0" borderId="4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16" fillId="0" borderId="51" xfId="0" applyFont="1" applyBorder="1" applyAlignment="1">
      <alignment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52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14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16" fillId="0" borderId="54" xfId="0" applyFont="1" applyBorder="1" applyAlignment="1">
      <alignment vertical="top" wrapText="1"/>
    </xf>
    <xf numFmtId="0" fontId="16" fillId="0" borderId="55" xfId="0" applyFont="1" applyBorder="1" applyAlignment="1">
      <alignment vertical="top" wrapText="1"/>
    </xf>
    <xf numFmtId="0" fontId="22" fillId="0" borderId="56" xfId="0" applyFont="1" applyBorder="1" applyAlignment="1">
      <alignment vertical="top" wrapText="1"/>
    </xf>
    <xf numFmtId="0" fontId="22" fillId="0" borderId="55" xfId="0" applyFont="1" applyBorder="1" applyAlignment="1">
      <alignment vertical="top" wrapText="1"/>
    </xf>
    <xf numFmtId="0" fontId="16" fillId="0" borderId="5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53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8" fillId="0" borderId="27" xfId="0" applyFont="1" applyBorder="1" applyAlignment="1">
      <alignment horizontal="center" wrapText="1"/>
    </xf>
    <xf numFmtId="0" fontId="7" fillId="0" borderId="26" xfId="0" applyFont="1" applyBorder="1" applyAlignment="1">
      <alignment wrapText="1"/>
    </xf>
    <xf numFmtId="0" fontId="15" fillId="0" borderId="12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top" wrapText="1"/>
    </xf>
    <xf numFmtId="0" fontId="15" fillId="0" borderId="57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23" fillId="0" borderId="51" xfId="0" applyFont="1" applyBorder="1" applyAlignment="1">
      <alignment wrapText="1"/>
    </xf>
    <xf numFmtId="0" fontId="13" fillId="0" borderId="51" xfId="0" applyFont="1" applyBorder="1" applyAlignment="1">
      <alignment wrapText="1"/>
    </xf>
    <xf numFmtId="0" fontId="13" fillId="0" borderId="5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1" width="6.421875" style="90" bestFit="1" customWidth="1"/>
    <col min="2" max="2" width="10.28125" style="90" bestFit="1" customWidth="1"/>
    <col min="3" max="3" width="13.00390625" style="90" customWidth="1"/>
    <col min="4" max="4" width="12.7109375" style="90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5" t="s">
        <v>88</v>
      </c>
      <c r="B1" s="95" t="s">
        <v>89</v>
      </c>
      <c r="C1" s="95" t="s">
        <v>90</v>
      </c>
      <c r="D1" s="95" t="s">
        <v>91</v>
      </c>
      <c r="E1" s="95" t="s">
        <v>92</v>
      </c>
      <c r="F1" s="95" t="s">
        <v>93</v>
      </c>
      <c r="G1" s="95" t="s">
        <v>94</v>
      </c>
      <c r="N1" s="91" t="s">
        <v>95</v>
      </c>
    </row>
    <row r="2" spans="1:14" ht="15">
      <c r="A2" s="95" t="s">
        <v>101</v>
      </c>
      <c r="B2" s="95" t="s">
        <v>134</v>
      </c>
      <c r="C2" s="95" t="s">
        <v>135</v>
      </c>
      <c r="D2" s="95" t="s">
        <v>104</v>
      </c>
      <c r="E2" s="95" t="s">
        <v>100</v>
      </c>
      <c r="F2" s="95" t="s">
        <v>101</v>
      </c>
      <c r="G2" s="95" t="s">
        <v>102</v>
      </c>
      <c r="J2" s="90" t="str">
        <f>CONCATENATE(A2,"/",RIGHT(B2,2))</f>
        <v>1/19</v>
      </c>
      <c r="K2" s="90" t="str">
        <f>CONCATENATE(D2," ",C2)</f>
        <v>Jovović Milena</v>
      </c>
      <c r="N2" s="91" t="s">
        <v>155</v>
      </c>
    </row>
    <row r="3" spans="1:11" ht="15">
      <c r="A3" s="95" t="s">
        <v>105</v>
      </c>
      <c r="B3" s="95" t="s">
        <v>134</v>
      </c>
      <c r="C3" s="95" t="s">
        <v>136</v>
      </c>
      <c r="D3" s="95" t="s">
        <v>137</v>
      </c>
      <c r="E3" s="95" t="s">
        <v>100</v>
      </c>
      <c r="F3" s="95" t="s">
        <v>101</v>
      </c>
      <c r="G3" s="95" t="s">
        <v>102</v>
      </c>
      <c r="J3" s="90" t="str">
        <f>CONCATENATE(A3,"/",RIGHT(B3,2))</f>
        <v>2/19</v>
      </c>
      <c r="K3" s="90" t="str">
        <f aca="true" t="shared" si="0" ref="K3:K13">CONCATENATE(D3," ",C3)</f>
        <v>Vujičić Sandra</v>
      </c>
    </row>
    <row r="4" spans="1:11" ht="15">
      <c r="A4" s="95" t="s">
        <v>108</v>
      </c>
      <c r="B4" s="95" t="s">
        <v>134</v>
      </c>
      <c r="C4" s="95" t="s">
        <v>138</v>
      </c>
      <c r="D4" s="95" t="s">
        <v>132</v>
      </c>
      <c r="E4" s="95" t="s">
        <v>100</v>
      </c>
      <c r="F4" s="95" t="s">
        <v>101</v>
      </c>
      <c r="G4" s="95" t="s">
        <v>102</v>
      </c>
      <c r="J4" s="90" t="str">
        <f>CONCATENATE(A4,"/",RIGHT(B4,2))</f>
        <v>4/19</v>
      </c>
      <c r="K4" s="90" t="str">
        <f t="shared" si="0"/>
        <v>Vujović Aleksandar</v>
      </c>
    </row>
    <row r="5" spans="1:11" ht="15">
      <c r="A5" s="95" t="s">
        <v>109</v>
      </c>
      <c r="B5" s="95" t="s">
        <v>134</v>
      </c>
      <c r="C5" s="95" t="s">
        <v>139</v>
      </c>
      <c r="D5" s="95" t="s">
        <v>140</v>
      </c>
      <c r="E5" s="95" t="s">
        <v>100</v>
      </c>
      <c r="F5" s="95" t="s">
        <v>101</v>
      </c>
      <c r="G5" s="95" t="s">
        <v>102</v>
      </c>
      <c r="J5" s="90" t="str">
        <f aca="true" t="shared" si="1" ref="J5:J13">CONCATENATE(A5,"/",RIGHT(B5,2))</f>
        <v>5/19</v>
      </c>
      <c r="K5" s="90" t="str">
        <f t="shared" si="0"/>
        <v>Ćorović Velimir</v>
      </c>
    </row>
    <row r="6" spans="1:11" ht="15">
      <c r="A6" s="95" t="s">
        <v>99</v>
      </c>
      <c r="B6" s="95" t="s">
        <v>134</v>
      </c>
      <c r="C6" s="95" t="s">
        <v>141</v>
      </c>
      <c r="D6" s="95" t="s">
        <v>142</v>
      </c>
      <c r="E6" s="95" t="s">
        <v>100</v>
      </c>
      <c r="F6" s="95" t="s">
        <v>101</v>
      </c>
      <c r="G6" s="95" t="s">
        <v>102</v>
      </c>
      <c r="J6" s="90" t="str">
        <f t="shared" si="1"/>
        <v>6/19</v>
      </c>
      <c r="K6" s="90" t="str">
        <f t="shared" si="0"/>
        <v>Šćekić Lazar</v>
      </c>
    </row>
    <row r="7" spans="1:11" ht="15">
      <c r="A7" s="95" t="s">
        <v>112</v>
      </c>
      <c r="B7" s="95" t="s">
        <v>134</v>
      </c>
      <c r="C7" s="95" t="s">
        <v>143</v>
      </c>
      <c r="D7" s="95" t="s">
        <v>144</v>
      </c>
      <c r="E7" s="95" t="s">
        <v>100</v>
      </c>
      <c r="F7" s="95" t="s">
        <v>101</v>
      </c>
      <c r="G7" s="95" t="s">
        <v>102</v>
      </c>
      <c r="J7" s="90" t="str">
        <f t="shared" si="1"/>
        <v>8/19</v>
      </c>
      <c r="K7" s="90" t="str">
        <f t="shared" si="0"/>
        <v>Piper Ivanka</v>
      </c>
    </row>
    <row r="8" spans="1:11" ht="15">
      <c r="A8" s="95" t="s">
        <v>103</v>
      </c>
      <c r="B8" s="95" t="s">
        <v>134</v>
      </c>
      <c r="C8" s="95" t="s">
        <v>106</v>
      </c>
      <c r="D8" s="95" t="s">
        <v>145</v>
      </c>
      <c r="E8" s="95" t="s">
        <v>100</v>
      </c>
      <c r="F8" s="95" t="s">
        <v>101</v>
      </c>
      <c r="G8" s="95" t="s">
        <v>102</v>
      </c>
      <c r="J8" s="90" t="str">
        <f t="shared" si="1"/>
        <v>11/19</v>
      </c>
      <c r="K8" s="90" t="str">
        <f t="shared" si="0"/>
        <v>Gvozdenović Marija</v>
      </c>
    </row>
    <row r="9" spans="1:11" ht="15">
      <c r="A9" s="95" t="s">
        <v>117</v>
      </c>
      <c r="B9" s="95" t="s">
        <v>134</v>
      </c>
      <c r="C9" s="95" t="s">
        <v>127</v>
      </c>
      <c r="D9" s="95" t="s">
        <v>146</v>
      </c>
      <c r="E9" s="95" t="s">
        <v>100</v>
      </c>
      <c r="F9" s="95" t="s">
        <v>101</v>
      </c>
      <c r="G9" s="95" t="s">
        <v>102</v>
      </c>
      <c r="J9" s="90" t="str">
        <f t="shared" si="1"/>
        <v>12/19</v>
      </c>
      <c r="K9" s="90" t="str">
        <f t="shared" si="0"/>
        <v>Vujisić Andrea</v>
      </c>
    </row>
    <row r="10" spans="1:11" ht="15">
      <c r="A10" s="95" t="s">
        <v>119</v>
      </c>
      <c r="B10" s="95" t="s">
        <v>134</v>
      </c>
      <c r="C10" s="95" t="s">
        <v>131</v>
      </c>
      <c r="D10" s="95" t="s">
        <v>147</v>
      </c>
      <c r="E10" s="95" t="s">
        <v>100</v>
      </c>
      <c r="F10" s="95" t="s">
        <v>101</v>
      </c>
      <c r="G10" s="95" t="s">
        <v>102</v>
      </c>
      <c r="J10" s="90" t="str">
        <f t="shared" si="1"/>
        <v>13/19</v>
      </c>
      <c r="K10" s="90" t="str">
        <f t="shared" si="0"/>
        <v>Kovačević Marko</v>
      </c>
    </row>
    <row r="11" spans="1:11" ht="15">
      <c r="A11" s="95" t="s">
        <v>121</v>
      </c>
      <c r="B11" s="95" t="s">
        <v>134</v>
      </c>
      <c r="C11" s="95" t="s">
        <v>148</v>
      </c>
      <c r="D11" s="95" t="s">
        <v>116</v>
      </c>
      <c r="E11" s="95" t="s">
        <v>100</v>
      </c>
      <c r="F11" s="95" t="s">
        <v>101</v>
      </c>
      <c r="G11" s="95" t="s">
        <v>102</v>
      </c>
      <c r="J11" s="90" t="str">
        <f t="shared" si="1"/>
        <v>14/19</v>
      </c>
      <c r="K11" s="90" t="str">
        <f t="shared" si="0"/>
        <v>Bošković Andrija</v>
      </c>
    </row>
    <row r="12" spans="1:11" ht="15">
      <c r="A12" s="95" t="s">
        <v>122</v>
      </c>
      <c r="B12" s="95" t="s">
        <v>134</v>
      </c>
      <c r="C12" s="95" t="s">
        <v>149</v>
      </c>
      <c r="D12" s="95" t="s">
        <v>150</v>
      </c>
      <c r="E12" s="95" t="s">
        <v>100</v>
      </c>
      <c r="F12" s="95" t="s">
        <v>101</v>
      </c>
      <c r="G12" s="95" t="s">
        <v>102</v>
      </c>
      <c r="J12" s="90" t="str">
        <f t="shared" si="1"/>
        <v>15/19</v>
      </c>
      <c r="K12" s="90" t="str">
        <f t="shared" si="0"/>
        <v>Došljak Velibor</v>
      </c>
    </row>
    <row r="13" spans="1:11" ht="15">
      <c r="A13" s="95" t="s">
        <v>124</v>
      </c>
      <c r="B13" s="95" t="s">
        <v>134</v>
      </c>
      <c r="C13" s="95" t="s">
        <v>151</v>
      </c>
      <c r="D13" s="95" t="s">
        <v>152</v>
      </c>
      <c r="E13" s="95" t="s">
        <v>100</v>
      </c>
      <c r="F13" s="95" t="s">
        <v>101</v>
      </c>
      <c r="G13" s="95" t="s">
        <v>102</v>
      </c>
      <c r="J13" s="90" t="str">
        <f t="shared" si="1"/>
        <v>16/19</v>
      </c>
      <c r="K13" s="90" t="str">
        <f t="shared" si="0"/>
        <v>Radević Šćepan</v>
      </c>
    </row>
    <row r="14" spans="1:11" ht="15">
      <c r="A14" s="95" t="s">
        <v>125</v>
      </c>
      <c r="B14" s="95" t="s">
        <v>134</v>
      </c>
      <c r="C14" s="95" t="s">
        <v>153</v>
      </c>
      <c r="D14" s="95" t="s">
        <v>154</v>
      </c>
      <c r="E14" s="95" t="s">
        <v>100</v>
      </c>
      <c r="F14" s="95" t="s">
        <v>101</v>
      </c>
      <c r="G14" s="95" t="s">
        <v>102</v>
      </c>
      <c r="J14" s="90" t="str">
        <f>CONCATENATE(A14,"/",RIGHT(B14,2))</f>
        <v>17/19</v>
      </c>
      <c r="K14" s="90" t="str">
        <f>CONCATENATE(D14," ",C14)</f>
        <v>Isaković Mujo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8.421875" style="0" customWidth="1"/>
    <col min="4" max="4" width="5.57421875" style="0" customWidth="1"/>
    <col min="5" max="5" width="5.421875" style="0" customWidth="1"/>
    <col min="6" max="9" width="5.28125" style="0" customWidth="1"/>
    <col min="10" max="13" width="6.28125" style="0" customWidth="1"/>
    <col min="14" max="17" width="5.421875" style="0" customWidth="1"/>
    <col min="18" max="18" width="8.7109375" style="0" customWidth="1"/>
    <col min="19" max="19" width="7.7109375" style="0" customWidth="1"/>
  </cols>
  <sheetData>
    <row r="1" spans="1:19" ht="2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 t="s">
        <v>50</v>
      </c>
      <c r="S1" s="212"/>
    </row>
    <row r="2" spans="1:19" ht="18" customHeight="1">
      <c r="A2" s="213" t="s">
        <v>51</v>
      </c>
      <c r="B2" s="213"/>
      <c r="C2" s="234" t="s">
        <v>72</v>
      </c>
      <c r="D2" s="235"/>
      <c r="E2" s="235"/>
      <c r="F2" s="235"/>
      <c r="G2" s="235"/>
      <c r="H2" s="235"/>
      <c r="I2" s="235"/>
      <c r="J2" s="235"/>
      <c r="K2" s="235"/>
      <c r="L2" s="235"/>
      <c r="M2" s="213" t="s">
        <v>52</v>
      </c>
      <c r="N2" s="213"/>
      <c r="O2" s="213"/>
      <c r="P2" s="191" t="s">
        <v>82</v>
      </c>
      <c r="Q2" s="191"/>
      <c r="R2" s="191"/>
      <c r="S2" s="191"/>
    </row>
    <row r="3" spans="1:19" ht="23.25" customHeight="1">
      <c r="A3" s="215" t="s">
        <v>75</v>
      </c>
      <c r="B3" s="215"/>
      <c r="C3" s="215"/>
      <c r="D3" s="215"/>
      <c r="E3" s="215"/>
      <c r="F3" s="216"/>
      <c r="G3" s="217" t="s">
        <v>79</v>
      </c>
      <c r="H3" s="218"/>
      <c r="I3" s="219" t="s">
        <v>80</v>
      </c>
      <c r="J3" s="215"/>
      <c r="K3" s="215"/>
      <c r="L3" s="215"/>
      <c r="M3" s="215"/>
      <c r="N3" s="215"/>
      <c r="O3" s="215" t="s">
        <v>81</v>
      </c>
      <c r="P3" s="215"/>
      <c r="Q3" s="215"/>
      <c r="R3" s="215"/>
      <c r="S3" s="215"/>
    </row>
    <row r="4" spans="1:19" ht="10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21" customHeight="1">
      <c r="A5" s="192" t="s">
        <v>1</v>
      </c>
      <c r="B5" s="205" t="s">
        <v>53</v>
      </c>
      <c r="C5" s="206"/>
      <c r="D5" s="227" t="s">
        <v>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198" t="s">
        <v>54</v>
      </c>
      <c r="S5" s="220" t="s">
        <v>5</v>
      </c>
    </row>
    <row r="6" spans="1:19" ht="18" customHeight="1">
      <c r="A6" s="193"/>
      <c r="B6" s="184"/>
      <c r="C6" s="186"/>
      <c r="D6" s="195" t="s">
        <v>55</v>
      </c>
      <c r="E6" s="195" t="s">
        <v>6</v>
      </c>
      <c r="F6" s="205" t="s">
        <v>56</v>
      </c>
      <c r="G6" s="210"/>
      <c r="H6" s="210"/>
      <c r="I6" s="206"/>
      <c r="J6" s="205" t="s">
        <v>9</v>
      </c>
      <c r="K6" s="210"/>
      <c r="L6" s="210"/>
      <c r="M6" s="206"/>
      <c r="N6" s="189" t="s">
        <v>57</v>
      </c>
      <c r="O6" s="190"/>
      <c r="P6" s="190"/>
      <c r="Q6" s="190"/>
      <c r="R6" s="199"/>
      <c r="S6" s="221"/>
    </row>
    <row r="7" spans="1:19" ht="12.75" customHeight="1">
      <c r="A7" s="193"/>
      <c r="B7" s="184"/>
      <c r="C7" s="186"/>
      <c r="D7" s="196"/>
      <c r="E7" s="196"/>
      <c r="F7" s="184" t="s">
        <v>58</v>
      </c>
      <c r="G7" s="185"/>
      <c r="H7" s="185"/>
      <c r="I7" s="186"/>
      <c r="J7" s="184" t="s">
        <v>59</v>
      </c>
      <c r="K7" s="185"/>
      <c r="L7" s="185"/>
      <c r="M7" s="186"/>
      <c r="N7" s="207" t="s">
        <v>60</v>
      </c>
      <c r="O7" s="208"/>
      <c r="P7" s="208"/>
      <c r="Q7" s="208"/>
      <c r="R7" s="199"/>
      <c r="S7" s="221"/>
    </row>
    <row r="8" spans="1:19" ht="12.75" customHeight="1">
      <c r="A8" s="193"/>
      <c r="B8" s="201" t="s">
        <v>61</v>
      </c>
      <c r="C8" s="202"/>
      <c r="D8" s="197"/>
      <c r="E8" s="197"/>
      <c r="F8" s="207" t="s">
        <v>62</v>
      </c>
      <c r="G8" s="208"/>
      <c r="H8" s="208"/>
      <c r="I8" s="209"/>
      <c r="J8" s="207" t="s">
        <v>63</v>
      </c>
      <c r="K8" s="208"/>
      <c r="L8" s="208"/>
      <c r="M8" s="209"/>
      <c r="N8" s="187" t="s">
        <v>64</v>
      </c>
      <c r="O8" s="188"/>
      <c r="P8" s="187" t="s">
        <v>65</v>
      </c>
      <c r="Q8" s="188"/>
      <c r="R8" s="199"/>
      <c r="S8" s="221"/>
    </row>
    <row r="9" spans="1:19" ht="29.25" customHeight="1">
      <c r="A9" s="194"/>
      <c r="B9" s="203"/>
      <c r="C9" s="204"/>
      <c r="D9" s="187" t="s">
        <v>66</v>
      </c>
      <c r="E9" s="225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00"/>
      <c r="S9" s="222"/>
    </row>
    <row r="10" spans="1:19" ht="12.75">
      <c r="A10" s="88" t="str">
        <f>Poeni_C!A8</f>
        <v>1/19</v>
      </c>
      <c r="B10" s="223" t="str">
        <f>Poeni_C!B8</f>
        <v>Gigović Nevena</v>
      </c>
      <c r="C10" s="224"/>
      <c r="D10" s="83"/>
      <c r="E10" s="83">
        <f>Poeni_C!D8+Poeni_C!E8</f>
        <v>5</v>
      </c>
      <c r="F10" s="83"/>
      <c r="G10" s="83"/>
      <c r="H10" s="83"/>
      <c r="I10" s="83"/>
      <c r="J10" s="83">
        <f>Poeni_C!O8</f>
        <v>22</v>
      </c>
      <c r="K10" s="83">
        <f>Poeni_C!P8</f>
        <v>0</v>
      </c>
      <c r="L10" s="83"/>
      <c r="M10" s="83"/>
      <c r="N10" s="84"/>
      <c r="O10" s="85"/>
      <c r="P10" s="85">
        <f>Poeni_C!R8</f>
        <v>0</v>
      </c>
      <c r="Q10" s="85">
        <f>Poeni_C!S8</f>
        <v>0</v>
      </c>
      <c r="R10" s="85">
        <f>Poeni_C!T8</f>
        <v>27</v>
      </c>
      <c r="S10" s="84" t="str">
        <f>Poeni_C!U8</f>
        <v>F</v>
      </c>
    </row>
    <row r="11" spans="1:19" ht="12.75">
      <c r="A11" s="88" t="str">
        <f>Poeni_C!A9</f>
        <v>2/19</v>
      </c>
      <c r="B11" s="223" t="str">
        <f>Poeni_C!B9</f>
        <v>Nedović Jelena</v>
      </c>
      <c r="C11" s="224"/>
      <c r="D11" s="87"/>
      <c r="E11" s="83">
        <f>Poeni_C!D9+Poeni_C!E9</f>
        <v>5</v>
      </c>
      <c r="F11" s="87"/>
      <c r="G11" s="87"/>
      <c r="H11" s="87"/>
      <c r="I11" s="87"/>
      <c r="J11" s="83">
        <f>Poeni_C!O9</f>
        <v>19</v>
      </c>
      <c r="K11" s="83">
        <f>Poeni_C!P9</f>
        <v>0</v>
      </c>
      <c r="L11" s="83"/>
      <c r="M11" s="83"/>
      <c r="N11" s="84"/>
      <c r="O11" s="85"/>
      <c r="P11" s="85">
        <f>Poeni_C!R9</f>
        <v>0</v>
      </c>
      <c r="Q11" s="85">
        <f>Poeni_C!S9</f>
        <v>0</v>
      </c>
      <c r="R11" s="85">
        <f>Poeni_C!T9</f>
        <v>24</v>
      </c>
      <c r="S11" s="84" t="str">
        <f>Poeni_C!U9</f>
        <v>F</v>
      </c>
    </row>
    <row r="12" spans="1:19" ht="12.75">
      <c r="A12" s="88" t="str">
        <f>Poeni_C!A10</f>
        <v>3/19</v>
      </c>
      <c r="B12" s="223" t="str">
        <f>Poeni_C!B10</f>
        <v>Milosavljević Petar</v>
      </c>
      <c r="C12" s="224"/>
      <c r="D12" s="87"/>
      <c r="E12" s="83">
        <f>Poeni_C!D10+Poeni_C!E10</f>
        <v>5</v>
      </c>
      <c r="F12" s="87"/>
      <c r="G12" s="87"/>
      <c r="H12" s="87"/>
      <c r="I12" s="87"/>
      <c r="J12" s="83">
        <f>Poeni_C!O10</f>
        <v>23</v>
      </c>
      <c r="K12" s="83">
        <f>Poeni_C!P10</f>
        <v>0</v>
      </c>
      <c r="L12" s="83"/>
      <c r="M12" s="83"/>
      <c r="N12" s="84"/>
      <c r="O12" s="85"/>
      <c r="P12" s="85">
        <f>Poeni_C!R10</f>
        <v>0</v>
      </c>
      <c r="Q12" s="85">
        <f>Poeni_C!S10</f>
        <v>0</v>
      </c>
      <c r="R12" s="85">
        <f>Poeni_C!T10</f>
        <v>28</v>
      </c>
      <c r="S12" s="84" t="str">
        <f>Poeni_C!U10</f>
        <v>F</v>
      </c>
    </row>
    <row r="13" spans="1:19" ht="12.75">
      <c r="A13" s="88" t="str">
        <f>Poeni_C!A11</f>
        <v>4/19</v>
      </c>
      <c r="B13" s="223" t="str">
        <f>Poeni_C!B11</f>
        <v>Drpljanin Mervan</v>
      </c>
      <c r="C13" s="224"/>
      <c r="D13" s="87"/>
      <c r="E13" s="83">
        <f>Poeni_C!D11+Poeni_C!E11</f>
        <v>5</v>
      </c>
      <c r="F13" s="87"/>
      <c r="G13" s="87"/>
      <c r="H13" s="87"/>
      <c r="I13" s="87"/>
      <c r="J13" s="83">
        <f>Poeni_C!O11</f>
        <v>24</v>
      </c>
      <c r="K13" s="83">
        <f>Poeni_C!P11</f>
        <v>0</v>
      </c>
      <c r="L13" s="83"/>
      <c r="M13" s="83"/>
      <c r="N13" s="84"/>
      <c r="O13" s="85"/>
      <c r="P13" s="85">
        <f>Poeni_C!R11</f>
        <v>0</v>
      </c>
      <c r="Q13" s="85">
        <f>Poeni_C!S11</f>
        <v>0</v>
      </c>
      <c r="R13" s="85">
        <f>Poeni_C!T11</f>
        <v>29</v>
      </c>
      <c r="S13" s="84" t="str">
        <f>Poeni_C!U11</f>
        <v>F</v>
      </c>
    </row>
    <row r="14" spans="1:19" ht="12.75">
      <c r="A14" s="88" t="str">
        <f>Poeni_C!A12</f>
        <v>5/19</v>
      </c>
      <c r="B14" s="223" t="str">
        <f>Poeni_C!B12</f>
        <v>Aligrudić Pavle</v>
      </c>
      <c r="C14" s="224"/>
      <c r="D14" s="87"/>
      <c r="E14" s="83">
        <f>Poeni_C!D12+Poeni_C!E12</f>
        <v>5</v>
      </c>
      <c r="F14" s="87"/>
      <c r="G14" s="87"/>
      <c r="H14" s="87"/>
      <c r="I14" s="87"/>
      <c r="J14" s="83">
        <f>Poeni_C!O12</f>
        <v>21</v>
      </c>
      <c r="K14" s="83">
        <f>Poeni_C!P12</f>
        <v>0</v>
      </c>
      <c r="L14" s="83"/>
      <c r="M14" s="83"/>
      <c r="N14" s="84"/>
      <c r="O14" s="85"/>
      <c r="P14" s="85">
        <f>Poeni_C!R12</f>
        <v>0</v>
      </c>
      <c r="Q14" s="85">
        <f>Poeni_C!S12</f>
        <v>0</v>
      </c>
      <c r="R14" s="85">
        <f>Poeni_C!T12</f>
        <v>26</v>
      </c>
      <c r="S14" s="84" t="str">
        <f>Poeni_C!U12</f>
        <v>F</v>
      </c>
    </row>
    <row r="15" spans="1:19" ht="12.75">
      <c r="A15" s="88" t="str">
        <f>Poeni_C!A13</f>
        <v>6/19</v>
      </c>
      <c r="B15" s="223" t="str">
        <f>Poeni_C!B13</f>
        <v>Gledović Radoman</v>
      </c>
      <c r="C15" s="224"/>
      <c r="D15" s="87"/>
      <c r="E15" s="83">
        <f>Poeni_C!D13+Poeni_C!E13</f>
        <v>5</v>
      </c>
      <c r="F15" s="87"/>
      <c r="G15" s="87"/>
      <c r="H15" s="87"/>
      <c r="I15" s="87"/>
      <c r="J15" s="83">
        <f>Poeni_C!O13</f>
        <v>22</v>
      </c>
      <c r="K15" s="83">
        <f>Poeni_C!P13</f>
        <v>0</v>
      </c>
      <c r="L15" s="83"/>
      <c r="M15" s="83"/>
      <c r="N15" s="84"/>
      <c r="O15" s="85"/>
      <c r="P15" s="85">
        <f>Poeni_C!R13</f>
        <v>0</v>
      </c>
      <c r="Q15" s="85">
        <f>Poeni_C!S13</f>
        <v>0</v>
      </c>
      <c r="R15" s="85">
        <f>Poeni_C!T13</f>
        <v>27</v>
      </c>
      <c r="S15" s="84" t="str">
        <f>Poeni_C!U13</f>
        <v>F</v>
      </c>
    </row>
    <row r="16" spans="1:19" ht="12.75">
      <c r="A16" s="88" t="str">
        <f>Poeni_C!A14</f>
        <v>7/19</v>
      </c>
      <c r="B16" s="223" t="str">
        <f>Poeni_C!B14</f>
        <v>Marković Danijela</v>
      </c>
      <c r="C16" s="224"/>
      <c r="D16" s="87"/>
      <c r="E16" s="83">
        <f>Poeni_C!D14+Poeni_C!E14</f>
        <v>5</v>
      </c>
      <c r="F16" s="87"/>
      <c r="G16" s="87"/>
      <c r="H16" s="87"/>
      <c r="I16" s="87"/>
      <c r="J16" s="83">
        <f>Poeni_C!O14</f>
        <v>16</v>
      </c>
      <c r="K16" s="83">
        <f>Poeni_C!P14</f>
        <v>0</v>
      </c>
      <c r="L16" s="83"/>
      <c r="M16" s="83"/>
      <c r="N16" s="84"/>
      <c r="O16" s="85"/>
      <c r="P16" s="85">
        <f>Poeni_C!R14</f>
        <v>0</v>
      </c>
      <c r="Q16" s="85">
        <f>Poeni_C!S14</f>
        <v>0</v>
      </c>
      <c r="R16" s="85">
        <f>Poeni_C!T14</f>
        <v>21</v>
      </c>
      <c r="S16" s="84" t="str">
        <f>Poeni_C!U14</f>
        <v>F</v>
      </c>
    </row>
    <row r="17" spans="1:19" ht="12.75">
      <c r="A17" s="88" t="str">
        <f>Poeni_C!A15</f>
        <v>8/19</v>
      </c>
      <c r="B17" s="223" t="str">
        <f>Poeni_C!B15</f>
        <v>Ćetković Petar</v>
      </c>
      <c r="C17" s="224"/>
      <c r="D17" s="87"/>
      <c r="E17" s="83">
        <f>Poeni_C!D15+Poeni_C!E15</f>
        <v>5</v>
      </c>
      <c r="F17" s="87"/>
      <c r="G17" s="87"/>
      <c r="H17" s="87"/>
      <c r="I17" s="87"/>
      <c r="J17" s="83">
        <f>Poeni_C!O15</f>
        <v>21</v>
      </c>
      <c r="K17" s="83">
        <f>Poeni_C!P15</f>
        <v>0</v>
      </c>
      <c r="L17" s="83"/>
      <c r="M17" s="83"/>
      <c r="N17" s="84"/>
      <c r="O17" s="85"/>
      <c r="P17" s="85">
        <f>Poeni_C!R15</f>
        <v>0</v>
      </c>
      <c r="Q17" s="85">
        <f>Poeni_C!S15</f>
        <v>0</v>
      </c>
      <c r="R17" s="85">
        <f>Poeni_C!T15</f>
        <v>26</v>
      </c>
      <c r="S17" s="84" t="str">
        <f>Poeni_C!U15</f>
        <v>F</v>
      </c>
    </row>
    <row r="18" spans="1:19" ht="12.75">
      <c r="A18" s="88" t="str">
        <f>Poeni_C!A16</f>
        <v>9/19</v>
      </c>
      <c r="B18" s="223" t="str">
        <f>Poeni_C!B16</f>
        <v>Ćuković Aleksa</v>
      </c>
      <c r="C18" s="224"/>
      <c r="D18" s="87"/>
      <c r="E18" s="83">
        <f>Poeni_C!D16+Poeni_C!E16</f>
        <v>5</v>
      </c>
      <c r="F18" s="87"/>
      <c r="G18" s="87"/>
      <c r="H18" s="87"/>
      <c r="I18" s="87"/>
      <c r="J18" s="83">
        <f>Poeni_C!O16</f>
        <v>17</v>
      </c>
      <c r="K18" s="83">
        <f>Poeni_C!P16</f>
        <v>0</v>
      </c>
      <c r="L18" s="83"/>
      <c r="M18" s="83"/>
      <c r="N18" s="84"/>
      <c r="O18" s="85"/>
      <c r="P18" s="85">
        <f>Poeni_C!R16</f>
        <v>0</v>
      </c>
      <c r="Q18" s="85">
        <f>Poeni_C!S16</f>
        <v>0</v>
      </c>
      <c r="R18" s="85">
        <f>Poeni_C!T16</f>
        <v>22</v>
      </c>
      <c r="S18" s="84" t="str">
        <f>Poeni_C!U16</f>
        <v>F</v>
      </c>
    </row>
    <row r="19" spans="1:19" ht="12.75">
      <c r="A19" s="88" t="str">
        <f>Poeni_C!A17</f>
        <v>10/19</v>
      </c>
      <c r="B19" s="223" t="str">
        <f>Poeni_C!B17</f>
        <v>Živković Ana</v>
      </c>
      <c r="C19" s="224"/>
      <c r="D19" s="87"/>
      <c r="E19" s="83">
        <f>Poeni_C!D17+Poeni_C!E17</f>
        <v>5</v>
      </c>
      <c r="F19" s="87"/>
      <c r="G19" s="87"/>
      <c r="H19" s="87"/>
      <c r="I19" s="87"/>
      <c r="J19" s="83">
        <f>Poeni_C!O17</f>
        <v>14</v>
      </c>
      <c r="K19" s="83">
        <f>Poeni_C!P17</f>
        <v>0</v>
      </c>
      <c r="L19" s="83"/>
      <c r="M19" s="83"/>
      <c r="N19" s="84"/>
      <c r="O19" s="85"/>
      <c r="P19" s="85">
        <f>Poeni_C!R17</f>
        <v>0</v>
      </c>
      <c r="Q19" s="85">
        <f>Poeni_C!S17</f>
        <v>0</v>
      </c>
      <c r="R19" s="85">
        <f>Poeni_C!T17</f>
        <v>19</v>
      </c>
      <c r="S19" s="84" t="str">
        <f>Poeni_C!U17</f>
        <v>F</v>
      </c>
    </row>
    <row r="20" spans="1:19" ht="12.75">
      <c r="A20" s="88" t="str">
        <f>Poeni_C!A18</f>
        <v>11/19</v>
      </c>
      <c r="B20" s="223" t="str">
        <f>Poeni_C!B18</f>
        <v>Boljević Stefan</v>
      </c>
      <c r="C20" s="224"/>
      <c r="D20" s="87"/>
      <c r="E20" s="83">
        <f>Poeni_C!D18+Poeni_C!E18</f>
        <v>5</v>
      </c>
      <c r="F20" s="87"/>
      <c r="G20" s="87"/>
      <c r="H20" s="87"/>
      <c r="I20" s="87"/>
      <c r="J20" s="83">
        <f>Poeni_C!O18</f>
        <v>23</v>
      </c>
      <c r="K20" s="83">
        <f>Poeni_C!P18</f>
        <v>0</v>
      </c>
      <c r="L20" s="83"/>
      <c r="M20" s="83"/>
      <c r="N20" s="84"/>
      <c r="O20" s="85"/>
      <c r="P20" s="85">
        <f>Poeni_C!R18</f>
        <v>0</v>
      </c>
      <c r="Q20" s="85">
        <f>Poeni_C!S18</f>
        <v>0</v>
      </c>
      <c r="R20" s="85">
        <f>Poeni_C!T18</f>
        <v>28</v>
      </c>
      <c r="S20" s="84" t="str">
        <f>Poeni_C!U18</f>
        <v>F</v>
      </c>
    </row>
    <row r="21" spans="1:19" ht="12.75">
      <c r="A21" s="88" t="str">
        <f>Poeni_C!A19</f>
        <v>12/19</v>
      </c>
      <c r="B21" s="223" t="str">
        <f>Poeni_C!B19</f>
        <v>Mijanović Maja</v>
      </c>
      <c r="C21" s="224"/>
      <c r="D21" s="87"/>
      <c r="E21" s="83">
        <f>Poeni_C!D19+Poeni_C!E19</f>
        <v>0</v>
      </c>
      <c r="F21" s="87"/>
      <c r="G21" s="87"/>
      <c r="H21" s="87"/>
      <c r="I21" s="87"/>
      <c r="J21" s="83">
        <f>Poeni_C!O19</f>
        <v>0</v>
      </c>
      <c r="K21" s="83">
        <f>Poeni_C!P19</f>
        <v>0</v>
      </c>
      <c r="L21" s="83"/>
      <c r="M21" s="83"/>
      <c r="N21" s="84"/>
      <c r="O21" s="85"/>
      <c r="P21" s="85">
        <f>Poeni_C!R19</f>
        <v>0</v>
      </c>
      <c r="Q21" s="85">
        <f>Poeni_C!S19</f>
        <v>0</v>
      </c>
      <c r="R21" s="85">
        <f>Poeni_C!T19</f>
        <v>0</v>
      </c>
      <c r="S21" s="84" t="str">
        <f>Poeni_C!U19</f>
        <v>F</v>
      </c>
    </row>
    <row r="22" spans="1:19" ht="12.75">
      <c r="A22" s="88" t="str">
        <f>Poeni_C!A20</f>
        <v>13/19</v>
      </c>
      <c r="B22" s="223" t="str">
        <f>Poeni_C!B20</f>
        <v>Ivanović Nikola</v>
      </c>
      <c r="C22" s="224"/>
      <c r="D22" s="87"/>
      <c r="E22" s="83">
        <f>Poeni_C!D20+Poeni_C!E20</f>
        <v>5</v>
      </c>
      <c r="F22" s="87"/>
      <c r="G22" s="87"/>
      <c r="H22" s="87"/>
      <c r="I22" s="87"/>
      <c r="J22" s="83">
        <f>Poeni_C!O20</f>
        <v>23</v>
      </c>
      <c r="K22" s="83">
        <f>Poeni_C!P20</f>
        <v>0</v>
      </c>
      <c r="L22" s="83"/>
      <c r="M22" s="83"/>
      <c r="N22" s="84"/>
      <c r="O22" s="85"/>
      <c r="P22" s="85">
        <f>Poeni_C!R20</f>
        <v>0</v>
      </c>
      <c r="Q22" s="85">
        <f>Poeni_C!S20</f>
        <v>0</v>
      </c>
      <c r="R22" s="85">
        <f>Poeni_C!T20</f>
        <v>28</v>
      </c>
      <c r="S22" s="84" t="str">
        <f>Poeni_C!U20</f>
        <v>F</v>
      </c>
    </row>
    <row r="23" spans="1:19" ht="12.75">
      <c r="A23" s="88" t="str">
        <f>Poeni_C!A21</f>
        <v>14/19</v>
      </c>
      <c r="B23" s="223" t="str">
        <f>Poeni_C!B21</f>
        <v>Šoškić Božidar</v>
      </c>
      <c r="C23" s="224"/>
      <c r="D23" s="87"/>
      <c r="E23" s="83">
        <f>Poeni_C!D21+Poeni_C!E21</f>
        <v>5</v>
      </c>
      <c r="F23" s="87"/>
      <c r="G23" s="87"/>
      <c r="H23" s="87"/>
      <c r="I23" s="87"/>
      <c r="J23" s="83">
        <f>Poeni_C!O21</f>
        <v>14</v>
      </c>
      <c r="K23" s="83">
        <f>Poeni_C!P21</f>
        <v>0</v>
      </c>
      <c r="L23" s="83"/>
      <c r="M23" s="83"/>
      <c r="N23" s="84"/>
      <c r="O23" s="85"/>
      <c r="P23" s="85">
        <f>Poeni_C!R21</f>
        <v>0</v>
      </c>
      <c r="Q23" s="85">
        <f>Poeni_C!S21</f>
        <v>0</v>
      </c>
      <c r="R23" s="85">
        <f>Poeni_C!T21</f>
        <v>19</v>
      </c>
      <c r="S23" s="84" t="str">
        <f>Poeni_C!U21</f>
        <v>F</v>
      </c>
    </row>
    <row r="24" spans="1:19" ht="12.75">
      <c r="A24" s="88"/>
      <c r="B24" s="223"/>
      <c r="C24" s="224"/>
      <c r="D24" s="87"/>
      <c r="E24" s="83"/>
      <c r="F24" s="87"/>
      <c r="G24" s="87"/>
      <c r="H24" s="87"/>
      <c r="I24" s="87"/>
      <c r="J24" s="83"/>
      <c r="K24" s="83"/>
      <c r="L24" s="85"/>
      <c r="M24" s="85"/>
      <c r="N24" s="85"/>
      <c r="O24" s="85"/>
      <c r="P24" s="85"/>
      <c r="Q24" s="85"/>
      <c r="R24" s="85"/>
      <c r="S24" s="84"/>
    </row>
    <row r="25" spans="1:19" ht="12.75">
      <c r="A25" s="88"/>
      <c r="B25" s="223"/>
      <c r="C25" s="224"/>
      <c r="D25" s="87"/>
      <c r="E25" s="83"/>
      <c r="F25" s="87"/>
      <c r="G25" s="87"/>
      <c r="H25" s="87"/>
      <c r="I25" s="87"/>
      <c r="J25" s="83"/>
      <c r="K25" s="83"/>
      <c r="L25" s="85"/>
      <c r="M25" s="85"/>
      <c r="N25" s="85"/>
      <c r="O25" s="85"/>
      <c r="P25" s="85"/>
      <c r="Q25" s="85"/>
      <c r="R25" s="85"/>
      <c r="S25" s="84"/>
    </row>
    <row r="26" spans="1:19" ht="15.75">
      <c r="A26" s="74"/>
      <c r="B26" s="237"/>
      <c r="C26" s="238"/>
      <c r="D26" s="75"/>
      <c r="E26" s="75"/>
      <c r="F26" s="75"/>
      <c r="G26" s="75"/>
      <c r="H26" s="75"/>
      <c r="I26" s="75"/>
      <c r="J26" s="75"/>
      <c r="K26" s="75"/>
      <c r="L26" s="73"/>
      <c r="M26" s="73"/>
      <c r="N26" s="73"/>
      <c r="O26" s="73"/>
      <c r="P26" s="73"/>
      <c r="Q26" s="73"/>
      <c r="R26" s="73"/>
      <c r="S26" s="76"/>
    </row>
    <row r="27" spans="1:19" ht="15.7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0" t="s">
        <v>70</v>
      </c>
      <c r="M27" s="230"/>
      <c r="N27" s="230"/>
      <c r="O27" s="230"/>
      <c r="P27" s="230"/>
      <c r="Q27" s="230"/>
      <c r="R27" s="230"/>
      <c r="S27" s="230"/>
    </row>
  </sheetData>
  <sheetProtection/>
  <mergeCells count="49">
    <mergeCell ref="B24:C24"/>
    <mergeCell ref="A27:K27"/>
    <mergeCell ref="L27:S27"/>
    <mergeCell ref="B26:C26"/>
    <mergeCell ref="B25:C25"/>
    <mergeCell ref="N8:O8"/>
    <mergeCell ref="P8:Q8"/>
    <mergeCell ref="B10:C10"/>
    <mergeCell ref="D9:E9"/>
    <mergeCell ref="D6:D8"/>
    <mergeCell ref="O3:S3"/>
    <mergeCell ref="A4:S4"/>
    <mergeCell ref="D5:Q5"/>
    <mergeCell ref="A3:F3"/>
    <mergeCell ref="G3:H3"/>
    <mergeCell ref="A1:Q1"/>
    <mergeCell ref="R1:S1"/>
    <mergeCell ref="A2:B2"/>
    <mergeCell ref="C2:L2"/>
    <mergeCell ref="M2:O2"/>
    <mergeCell ref="N7:Q7"/>
    <mergeCell ref="A5:A9"/>
    <mergeCell ref="E6:E8"/>
    <mergeCell ref="R5:R9"/>
    <mergeCell ref="B8:C9"/>
    <mergeCell ref="B5:C7"/>
    <mergeCell ref="F8:I8"/>
    <mergeCell ref="J6:M6"/>
    <mergeCell ref="J7:M7"/>
    <mergeCell ref="J8:M8"/>
    <mergeCell ref="N6:Q6"/>
    <mergeCell ref="B18:C18"/>
    <mergeCell ref="B19:C19"/>
    <mergeCell ref="B20:C20"/>
    <mergeCell ref="B21:C21"/>
    <mergeCell ref="P2:S2"/>
    <mergeCell ref="I3:N3"/>
    <mergeCell ref="S5:S9"/>
    <mergeCell ref="F6:I6"/>
    <mergeCell ref="F7:I7"/>
    <mergeCell ref="B22:C22"/>
    <mergeCell ref="B23:C23"/>
    <mergeCell ref="B11:C11"/>
    <mergeCell ref="B12:C12"/>
    <mergeCell ref="B13:C13"/>
    <mergeCell ref="B14:C14"/>
    <mergeCell ref="B15:C15"/>
    <mergeCell ref="B16:C16"/>
    <mergeCell ref="B17:C17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</row>
    <row r="2" spans="1:21" ht="12.75">
      <c r="A2" s="99" t="s">
        <v>76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3" t="s">
        <v>77</v>
      </c>
      <c r="P2" s="104"/>
      <c r="Q2" s="104"/>
      <c r="R2" s="105"/>
      <c r="S2" s="105"/>
      <c r="T2" s="105"/>
      <c r="U2" s="106"/>
    </row>
    <row r="3" spans="1:21" ht="21" customHeight="1">
      <c r="A3" s="116" t="s">
        <v>75</v>
      </c>
      <c r="B3" s="116"/>
      <c r="C3" s="116"/>
      <c r="D3" s="117" t="s">
        <v>74</v>
      </c>
      <c r="E3" s="117"/>
      <c r="F3" s="117"/>
      <c r="G3" s="117"/>
      <c r="H3" s="118" t="s">
        <v>49</v>
      </c>
      <c r="I3" s="118"/>
      <c r="J3" s="118"/>
      <c r="K3" s="118"/>
      <c r="L3" s="118"/>
      <c r="M3" s="118"/>
      <c r="N3" s="118"/>
      <c r="O3" s="118"/>
      <c r="P3" s="118"/>
      <c r="Q3" s="119" t="s">
        <v>73</v>
      </c>
      <c r="R3" s="119"/>
      <c r="S3" s="119"/>
      <c r="T3" s="119"/>
      <c r="U3" s="119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20" t="s">
        <v>5</v>
      </c>
    </row>
    <row r="6" spans="1:21" ht="21" customHeight="1">
      <c r="A6" s="108"/>
      <c r="B6" s="111"/>
      <c r="C6" s="45"/>
      <c r="D6" s="122" t="s">
        <v>6</v>
      </c>
      <c r="E6" s="122"/>
      <c r="F6" s="122"/>
      <c r="G6" s="122"/>
      <c r="H6" s="122"/>
      <c r="I6" s="122" t="s">
        <v>7</v>
      </c>
      <c r="J6" s="122"/>
      <c r="K6" s="122"/>
      <c r="L6" s="122" t="s">
        <v>8</v>
      </c>
      <c r="M6" s="122"/>
      <c r="N6" s="122"/>
      <c r="O6" s="122" t="s">
        <v>9</v>
      </c>
      <c r="P6" s="122"/>
      <c r="Q6" s="122"/>
      <c r="R6" s="122" t="s">
        <v>10</v>
      </c>
      <c r="S6" s="122"/>
      <c r="T6" s="114"/>
      <c r="U6" s="120"/>
    </row>
    <row r="7" spans="1:21" ht="21" customHeight="1" thickBot="1">
      <c r="A7" s="109"/>
      <c r="B7" s="112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5"/>
      <c r="U7" s="121"/>
    </row>
    <row r="8" spans="1:21" ht="13.5" thickTop="1">
      <c r="A8" s="92" t="str">
        <f>Studenti_B!J2</f>
        <v>1/19</v>
      </c>
      <c r="B8" s="52" t="str">
        <f>Studenti_B!K2</f>
        <v>Jovović Milena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15</v>
      </c>
      <c r="P8" s="51"/>
      <c r="Q8" s="50"/>
      <c r="R8" s="48"/>
      <c r="S8" s="48"/>
      <c r="T8" s="48">
        <f>SUM(D8:E8,O8,P8,MAX(R8,S8))</f>
        <v>20</v>
      </c>
      <c r="U8" s="48" t="str">
        <f>IF(T8&gt;85,"A",IF(T8&gt;75,"B",IF(T8&gt;65,"C",IF(T8&gt;55,"D",IF(T8&gt;45,"E","F")))))</f>
        <v>F</v>
      </c>
    </row>
    <row r="9" spans="1:21" ht="12.75">
      <c r="A9" s="92" t="str">
        <f>Studenti_B!J3</f>
        <v>2/19</v>
      </c>
      <c r="B9" s="52" t="str">
        <f>Studenti_B!K3</f>
        <v>Vujičić Sandra</v>
      </c>
      <c r="C9" s="5"/>
      <c r="D9" s="6">
        <v>5</v>
      </c>
      <c r="E9" s="6"/>
      <c r="F9" s="5"/>
      <c r="G9" s="5"/>
      <c r="H9" s="5"/>
      <c r="I9" s="7"/>
      <c r="J9" s="7"/>
      <c r="K9" s="7"/>
      <c r="L9" s="7"/>
      <c r="M9" s="7"/>
      <c r="N9" s="7"/>
      <c r="O9" s="8">
        <v>15</v>
      </c>
      <c r="P9" s="8"/>
      <c r="Q9" s="7"/>
      <c r="R9" s="5"/>
      <c r="S9" s="5"/>
      <c r="T9" s="48">
        <f>SUM(D9:E9,O9,P9,MAX(R9,S9))</f>
        <v>20</v>
      </c>
      <c r="U9" s="48" t="str">
        <f>IF(T9&gt;85,"A",IF(T9&gt;75,"B",IF(T9&gt;65,"C",IF(T9&gt;55,"D",IF(T9&gt;45,"E","F")))))</f>
        <v>F</v>
      </c>
    </row>
    <row r="10" spans="1:21" ht="12.75">
      <c r="A10" s="92" t="str">
        <f>Studenti_B!J4</f>
        <v>4/19</v>
      </c>
      <c r="B10" s="52" t="str">
        <f>Studenti_B!K4</f>
        <v>Vujović Aleksandar</v>
      </c>
      <c r="C10" s="5"/>
      <c r="D10" s="6">
        <v>5</v>
      </c>
      <c r="E10" s="6"/>
      <c r="F10" s="5"/>
      <c r="G10" s="5"/>
      <c r="H10" s="5"/>
      <c r="I10" s="7"/>
      <c r="J10" s="7"/>
      <c r="K10" s="7"/>
      <c r="L10" s="7"/>
      <c r="M10" s="7"/>
      <c r="N10" s="7"/>
      <c r="O10" s="8">
        <v>15</v>
      </c>
      <c r="P10" s="8"/>
      <c r="Q10" s="7"/>
      <c r="R10" s="5"/>
      <c r="S10" s="5"/>
      <c r="T10" s="48">
        <f aca="true" t="shared" si="0" ref="T10:T20">SUM(D10:E10,O10,P10,MAX(R10,S10))</f>
        <v>20</v>
      </c>
      <c r="U10" s="48" t="str">
        <f aca="true" t="shared" si="1" ref="U10:U20">IF(T10&gt;85,"A",IF(T10&gt;75,"B",IF(T10&gt;65,"C",IF(T10&gt;55,"D",IF(T10&gt;45,"E","F")))))</f>
        <v>F</v>
      </c>
    </row>
    <row r="11" spans="1:21" ht="12.75">
      <c r="A11" s="92" t="str">
        <f>Studenti_B!J5</f>
        <v>5/19</v>
      </c>
      <c r="B11" s="52" t="str">
        <f>Studenti_B!K5</f>
        <v>Ćorović Velimir</v>
      </c>
      <c r="C11" s="5"/>
      <c r="D11" s="6">
        <v>5</v>
      </c>
      <c r="E11" s="6"/>
      <c r="F11" s="5"/>
      <c r="G11" s="5"/>
      <c r="H11" s="5"/>
      <c r="I11" s="7"/>
      <c r="J11" s="7"/>
      <c r="K11" s="7"/>
      <c r="L11" s="7"/>
      <c r="M11" s="7"/>
      <c r="N11" s="7"/>
      <c r="O11" s="8">
        <v>23</v>
      </c>
      <c r="P11" s="8"/>
      <c r="Q11" s="7"/>
      <c r="R11" s="5"/>
      <c r="S11" s="5"/>
      <c r="T11" s="48">
        <f t="shared" si="0"/>
        <v>28</v>
      </c>
      <c r="U11" s="48" t="str">
        <f t="shared" si="1"/>
        <v>F</v>
      </c>
    </row>
    <row r="12" spans="1:21" ht="12.75">
      <c r="A12" s="92" t="str">
        <f>Studenti_B!J6</f>
        <v>6/19</v>
      </c>
      <c r="B12" s="52" t="str">
        <f>Studenti_B!K6</f>
        <v>Šćekić Lazar</v>
      </c>
      <c r="C12" s="5"/>
      <c r="D12" s="6">
        <v>5</v>
      </c>
      <c r="E12" s="6"/>
      <c r="F12" s="5"/>
      <c r="G12" s="5"/>
      <c r="H12" s="5"/>
      <c r="I12" s="7"/>
      <c r="J12" s="7"/>
      <c r="K12" s="7"/>
      <c r="L12" s="7"/>
      <c r="M12" s="7"/>
      <c r="N12" s="7"/>
      <c r="O12" s="8">
        <v>17</v>
      </c>
      <c r="P12" s="8"/>
      <c r="Q12" s="7"/>
      <c r="R12" s="5"/>
      <c r="S12" s="5"/>
      <c r="T12" s="48">
        <f t="shared" si="0"/>
        <v>22</v>
      </c>
      <c r="U12" s="48" t="str">
        <f t="shared" si="1"/>
        <v>F</v>
      </c>
    </row>
    <row r="13" spans="1:21" ht="12.75">
      <c r="A13" s="92" t="str">
        <f>Studenti_B!J7</f>
        <v>8/19</v>
      </c>
      <c r="B13" s="52" t="str">
        <f>Studenti_B!K7</f>
        <v>Piper Ivanka</v>
      </c>
      <c r="C13" s="5"/>
      <c r="D13" s="6">
        <v>5</v>
      </c>
      <c r="E13" s="6"/>
      <c r="F13" s="5"/>
      <c r="G13" s="5"/>
      <c r="H13" s="5"/>
      <c r="I13" s="7"/>
      <c r="J13" s="7"/>
      <c r="K13" s="7"/>
      <c r="L13" s="7"/>
      <c r="M13" s="7"/>
      <c r="N13" s="7"/>
      <c r="O13" s="8">
        <v>22</v>
      </c>
      <c r="P13" s="8"/>
      <c r="Q13" s="7"/>
      <c r="R13" s="5"/>
      <c r="S13" s="5"/>
      <c r="T13" s="48">
        <f t="shared" si="0"/>
        <v>27</v>
      </c>
      <c r="U13" s="48" t="str">
        <f t="shared" si="1"/>
        <v>F</v>
      </c>
    </row>
    <row r="14" spans="1:21" ht="12.75">
      <c r="A14" s="92" t="str">
        <f>Studenti_B!J8</f>
        <v>11/19</v>
      </c>
      <c r="B14" s="52" t="str">
        <f>Studenti_B!K8</f>
        <v>Gvozdenović Marija</v>
      </c>
      <c r="C14" s="5"/>
      <c r="D14" s="6">
        <v>5</v>
      </c>
      <c r="E14" s="6"/>
      <c r="F14" s="5"/>
      <c r="G14" s="5"/>
      <c r="H14" s="5"/>
      <c r="I14" s="7"/>
      <c r="J14" s="7"/>
      <c r="K14" s="7"/>
      <c r="L14" s="7"/>
      <c r="M14" s="7"/>
      <c r="N14" s="7"/>
      <c r="O14" s="8">
        <v>22</v>
      </c>
      <c r="P14" s="8"/>
      <c r="Q14" s="7"/>
      <c r="R14" s="5"/>
      <c r="S14" s="5"/>
      <c r="T14" s="48">
        <f t="shared" si="0"/>
        <v>27</v>
      </c>
      <c r="U14" s="48" t="str">
        <f t="shared" si="1"/>
        <v>F</v>
      </c>
    </row>
    <row r="15" spans="1:21" ht="12.75">
      <c r="A15" s="92" t="str">
        <f>Studenti_B!J9</f>
        <v>12/19</v>
      </c>
      <c r="B15" s="52" t="str">
        <f>Studenti_B!K9</f>
        <v>Vujisić Andrea</v>
      </c>
      <c r="C15" s="5"/>
      <c r="D15" s="6">
        <v>5</v>
      </c>
      <c r="E15" s="6"/>
      <c r="F15" s="5"/>
      <c r="G15" s="5"/>
      <c r="H15" s="5"/>
      <c r="I15" s="7"/>
      <c r="J15" s="7"/>
      <c r="K15" s="7"/>
      <c r="L15" s="7"/>
      <c r="M15" s="7"/>
      <c r="N15" s="7"/>
      <c r="O15" s="8">
        <v>23</v>
      </c>
      <c r="P15" s="8"/>
      <c r="Q15" s="7"/>
      <c r="R15" s="5"/>
      <c r="S15" s="5"/>
      <c r="T15" s="48">
        <f t="shared" si="0"/>
        <v>28</v>
      </c>
      <c r="U15" s="48" t="str">
        <f t="shared" si="1"/>
        <v>F</v>
      </c>
    </row>
    <row r="16" spans="1:21" ht="12.75">
      <c r="A16" s="92" t="str">
        <f>Studenti_B!J10</f>
        <v>13/19</v>
      </c>
      <c r="B16" s="52" t="str">
        <f>Studenti_B!K10</f>
        <v>Kovačević Marko</v>
      </c>
      <c r="C16" s="5"/>
      <c r="D16" s="6">
        <v>5</v>
      </c>
      <c r="E16" s="6"/>
      <c r="F16" s="5"/>
      <c r="G16" s="5"/>
      <c r="H16" s="5"/>
      <c r="I16" s="7"/>
      <c r="J16" s="7"/>
      <c r="K16" s="7"/>
      <c r="L16" s="7"/>
      <c r="M16" s="7"/>
      <c r="N16" s="7"/>
      <c r="O16" s="8">
        <v>21</v>
      </c>
      <c r="P16" s="8"/>
      <c r="Q16" s="7"/>
      <c r="R16" s="5"/>
      <c r="S16" s="5"/>
      <c r="T16" s="48">
        <f t="shared" si="0"/>
        <v>26</v>
      </c>
      <c r="U16" s="48" t="str">
        <f t="shared" si="1"/>
        <v>F</v>
      </c>
    </row>
    <row r="17" spans="1:21" ht="12.75">
      <c r="A17" s="92" t="str">
        <f>Studenti_B!J11</f>
        <v>14/19</v>
      </c>
      <c r="B17" s="52" t="str">
        <f>Studenti_B!K11</f>
        <v>Bošković Andrija</v>
      </c>
      <c r="C17" s="5"/>
      <c r="D17" s="6">
        <v>5</v>
      </c>
      <c r="E17" s="6"/>
      <c r="F17" s="5"/>
      <c r="G17" s="5"/>
      <c r="H17" s="5"/>
      <c r="I17" s="7"/>
      <c r="J17" s="7"/>
      <c r="K17" s="7"/>
      <c r="L17" s="7"/>
      <c r="M17" s="7"/>
      <c r="N17" s="7"/>
      <c r="O17" s="8">
        <v>15</v>
      </c>
      <c r="P17" s="8"/>
      <c r="Q17" s="7"/>
      <c r="R17" s="5"/>
      <c r="S17" s="5"/>
      <c r="T17" s="48">
        <f t="shared" si="0"/>
        <v>20</v>
      </c>
      <c r="U17" s="48" t="str">
        <f t="shared" si="1"/>
        <v>F</v>
      </c>
    </row>
    <row r="18" spans="1:21" ht="12.75">
      <c r="A18" s="92" t="str">
        <f>Studenti_B!J12</f>
        <v>15/19</v>
      </c>
      <c r="B18" s="52" t="str">
        <f>Studenti_B!K12</f>
        <v>Došljak Velibor</v>
      </c>
      <c r="C18" s="5"/>
      <c r="D18" s="6">
        <v>5</v>
      </c>
      <c r="E18" s="6"/>
      <c r="F18" s="5"/>
      <c r="G18" s="5"/>
      <c r="H18" s="5"/>
      <c r="I18" s="7"/>
      <c r="J18" s="7"/>
      <c r="K18" s="7"/>
      <c r="L18" s="7"/>
      <c r="M18" s="7"/>
      <c r="N18" s="7"/>
      <c r="O18" s="8">
        <v>25</v>
      </c>
      <c r="P18" s="8"/>
      <c r="Q18" s="7"/>
      <c r="R18" s="5"/>
      <c r="S18" s="5"/>
      <c r="T18" s="48">
        <f t="shared" si="0"/>
        <v>30</v>
      </c>
      <c r="U18" s="48" t="str">
        <f t="shared" si="1"/>
        <v>F</v>
      </c>
    </row>
    <row r="19" spans="1:21" ht="12.75">
      <c r="A19" s="92" t="str">
        <f>Studenti_B!J13</f>
        <v>16/19</v>
      </c>
      <c r="B19" s="52" t="str">
        <f>Studenti_B!K13</f>
        <v>Radević Šćepan</v>
      </c>
      <c r="C19" s="5"/>
      <c r="D19" s="6">
        <v>5</v>
      </c>
      <c r="E19" s="6"/>
      <c r="F19" s="5"/>
      <c r="G19" s="5"/>
      <c r="H19" s="5"/>
      <c r="I19" s="7"/>
      <c r="J19" s="7"/>
      <c r="K19" s="7"/>
      <c r="L19" s="7"/>
      <c r="M19" s="7"/>
      <c r="N19" s="7"/>
      <c r="O19" s="8">
        <v>22</v>
      </c>
      <c r="P19" s="8"/>
      <c r="Q19" s="7"/>
      <c r="R19" s="5"/>
      <c r="S19" s="5"/>
      <c r="T19" s="48">
        <f t="shared" si="0"/>
        <v>27</v>
      </c>
      <c r="U19" s="48" t="str">
        <f t="shared" si="1"/>
        <v>F</v>
      </c>
    </row>
    <row r="20" spans="1:21" ht="12.75">
      <c r="A20" s="92" t="str">
        <f>Studenti_B!J14</f>
        <v>17/19</v>
      </c>
      <c r="B20" s="52" t="str">
        <f>Studenti_B!K14</f>
        <v>Isaković Mujo</v>
      </c>
      <c r="C20" s="5"/>
      <c r="D20" s="6">
        <v>5</v>
      </c>
      <c r="E20" s="6"/>
      <c r="F20" s="5"/>
      <c r="G20" s="5"/>
      <c r="H20" s="5"/>
      <c r="I20" s="7"/>
      <c r="J20" s="7"/>
      <c r="K20" s="7"/>
      <c r="L20" s="7"/>
      <c r="M20" s="7"/>
      <c r="N20" s="7"/>
      <c r="O20" s="8">
        <v>23</v>
      </c>
      <c r="P20" s="8"/>
      <c r="Q20" s="7"/>
      <c r="R20" s="5"/>
      <c r="S20" s="5"/>
      <c r="T20" s="48">
        <f t="shared" si="0"/>
        <v>28</v>
      </c>
      <c r="U20" s="48" t="str">
        <f t="shared" si="1"/>
        <v>F</v>
      </c>
    </row>
    <row r="21" spans="1:21" ht="12.75">
      <c r="A21" s="92"/>
      <c r="B21" s="52"/>
      <c r="C21" s="5"/>
      <c r="D21" s="6"/>
      <c r="E21" s="6"/>
      <c r="F21" s="5"/>
      <c r="G21" s="5"/>
      <c r="H21" s="5"/>
      <c r="I21" s="7"/>
      <c r="J21" s="7"/>
      <c r="K21" s="7"/>
      <c r="L21" s="7"/>
      <c r="M21" s="7"/>
      <c r="N21" s="7"/>
      <c r="O21" s="8"/>
      <c r="P21" s="8"/>
      <c r="Q21" s="7"/>
      <c r="R21" s="5"/>
      <c r="S21" s="5"/>
      <c r="T21" s="9"/>
      <c r="U21" s="9"/>
    </row>
    <row r="22" spans="1:21" ht="12.75">
      <c r="A22" s="92"/>
      <c r="B22" s="52"/>
      <c r="C22" s="5"/>
      <c r="D22" s="6"/>
      <c r="E22" s="6"/>
      <c r="F22" s="5"/>
      <c r="G22" s="5"/>
      <c r="H22" s="5"/>
      <c r="I22" s="7"/>
      <c r="J22" s="7"/>
      <c r="K22" s="7"/>
      <c r="L22" s="7"/>
      <c r="M22" s="7"/>
      <c r="N22" s="7"/>
      <c r="O22" s="8"/>
      <c r="P22" s="8"/>
      <c r="Q22" s="7"/>
      <c r="R22" s="5"/>
      <c r="S22" s="5"/>
      <c r="T22" s="9"/>
      <c r="U22" s="9"/>
    </row>
    <row r="23" spans="1:21" ht="12.75">
      <c r="A23" s="92"/>
      <c r="B23" s="4"/>
      <c r="C23" s="5"/>
      <c r="D23" s="6"/>
      <c r="E23" s="6"/>
      <c r="F23" s="5"/>
      <c r="G23" s="5"/>
      <c r="H23" s="5"/>
      <c r="I23" s="7"/>
      <c r="J23" s="7"/>
      <c r="K23" s="7"/>
      <c r="L23" s="7"/>
      <c r="M23" s="7"/>
      <c r="N23" s="7"/>
      <c r="O23" s="8"/>
      <c r="P23" s="8"/>
      <c r="Q23" s="7"/>
      <c r="R23" s="5"/>
      <c r="S23" s="5"/>
      <c r="T23" s="9"/>
      <c r="U23" s="9"/>
    </row>
    <row r="24" spans="1:21" ht="12.75">
      <c r="A24" s="92"/>
      <c r="B24" s="4"/>
      <c r="C24" s="5"/>
      <c r="D24" s="6"/>
      <c r="E24" s="6"/>
      <c r="F24" s="5"/>
      <c r="G24" s="5"/>
      <c r="H24" s="5"/>
      <c r="I24" s="7"/>
      <c r="J24" s="7"/>
      <c r="K24" s="7"/>
      <c r="L24" s="7"/>
      <c r="M24" s="7"/>
      <c r="N24" s="7"/>
      <c r="O24" s="8"/>
      <c r="P24" s="8"/>
      <c r="Q24" s="7"/>
      <c r="R24" s="5"/>
      <c r="S24" s="5"/>
      <c r="T24" s="9"/>
      <c r="U24" s="9"/>
    </row>
    <row r="25" spans="1:21" ht="12.75">
      <c r="A25" s="92"/>
      <c r="B25" s="4"/>
      <c r="C25" s="5"/>
      <c r="D25" s="6"/>
      <c r="E25" s="6"/>
      <c r="F25" s="5"/>
      <c r="G25" s="5"/>
      <c r="H25" s="5"/>
      <c r="I25" s="7"/>
      <c r="J25" s="7"/>
      <c r="K25" s="7"/>
      <c r="L25" s="7"/>
      <c r="M25" s="7"/>
      <c r="N25" s="7"/>
      <c r="O25" s="8"/>
      <c r="P25" s="8"/>
      <c r="Q25" s="7"/>
      <c r="R25" s="5"/>
      <c r="S25" s="10"/>
      <c r="T25" s="5"/>
      <c r="U25" s="5"/>
    </row>
    <row r="26" spans="4:8" ht="12.75">
      <c r="D26" s="2"/>
      <c r="E26" s="2"/>
      <c r="F26" s="2"/>
      <c r="G26" s="2"/>
      <c r="H26" s="2"/>
    </row>
    <row r="27" spans="4:16" ht="15.75">
      <c r="D27" s="2"/>
      <c r="E27" s="2"/>
      <c r="F27" s="2"/>
      <c r="G27" s="2"/>
      <c r="H27" s="2"/>
      <c r="P27" s="11" t="s">
        <v>19</v>
      </c>
    </row>
    <row r="28" spans="4:8" ht="12.75">
      <c r="D28" s="2"/>
      <c r="E28" s="2"/>
      <c r="F28" s="2"/>
      <c r="G28" s="2"/>
      <c r="H28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3" t="s">
        <v>20</v>
      </c>
      <c r="B1" s="123"/>
      <c r="C1" s="123"/>
      <c r="D1" s="123"/>
      <c r="E1" s="123"/>
      <c r="F1" s="12"/>
    </row>
    <row r="2" spans="1:6" ht="17.25" customHeight="1">
      <c r="A2" s="124" t="s">
        <v>76</v>
      </c>
      <c r="B2" s="124"/>
      <c r="C2" s="124"/>
      <c r="D2" s="124"/>
      <c r="E2" s="124"/>
      <c r="F2" s="124"/>
    </row>
    <row r="3" spans="1:6" ht="27" customHeight="1">
      <c r="A3" s="125" t="s">
        <v>77</v>
      </c>
      <c r="B3" s="125"/>
      <c r="C3" s="126" t="s">
        <v>49</v>
      </c>
      <c r="D3" s="126"/>
      <c r="E3" s="126"/>
      <c r="F3" s="126"/>
    </row>
    <row r="4" spans="1:6" ht="17.25" customHeight="1">
      <c r="A4" s="126" t="s">
        <v>75</v>
      </c>
      <c r="B4" s="126"/>
      <c r="C4" s="126"/>
      <c r="D4" s="126" t="s">
        <v>78</v>
      </c>
      <c r="E4" s="126"/>
      <c r="F4" s="126"/>
    </row>
    <row r="5" spans="1:6" ht="4.5" customHeight="1">
      <c r="A5" s="133"/>
      <c r="B5" s="133"/>
      <c r="C5" s="133"/>
      <c r="D5" s="133"/>
      <c r="E5" s="133"/>
      <c r="F5" s="133"/>
    </row>
    <row r="6" spans="1:6" s="15" customFormat="1" ht="25.5" customHeight="1">
      <c r="A6" s="134" t="s">
        <v>1</v>
      </c>
      <c r="B6" s="136" t="s">
        <v>21</v>
      </c>
      <c r="C6" s="137"/>
      <c r="D6" s="127" t="s">
        <v>22</v>
      </c>
      <c r="E6" s="128"/>
      <c r="F6" s="131" t="s">
        <v>23</v>
      </c>
    </row>
    <row r="7" spans="1:6" s="15" customFormat="1" ht="42" customHeight="1" thickBot="1">
      <c r="A7" s="135"/>
      <c r="B7" s="138"/>
      <c r="C7" s="139"/>
      <c r="D7" s="16" t="s">
        <v>24</v>
      </c>
      <c r="E7" s="17" t="s">
        <v>25</v>
      </c>
      <c r="F7" s="132"/>
    </row>
    <row r="8" spans="1:6" ht="13.5" thickTop="1">
      <c r="A8" s="40" t="str">
        <f>Poeni_B!A8</f>
        <v>1/19</v>
      </c>
      <c r="B8" s="129" t="str">
        <f>Poeni_B!B8</f>
        <v>Jovović Milena</v>
      </c>
      <c r="C8" s="130"/>
      <c r="D8" s="89">
        <f>SUM(Poeni_B!D8,Poeni_B!E8,Poeni_B!O8,Poeni_B!P8)</f>
        <v>20</v>
      </c>
      <c r="E8" s="89">
        <f>MAX(Poeni_B!R8,Poeni_B!S8)</f>
        <v>0</v>
      </c>
      <c r="F8" s="19" t="str">
        <f>Poeni_B!U8</f>
        <v>F</v>
      </c>
    </row>
    <row r="9" spans="1:6" ht="12.75" customHeight="1">
      <c r="A9" s="40" t="str">
        <f>Poeni_B!A9</f>
        <v>2/19</v>
      </c>
      <c r="B9" s="129" t="str">
        <f>Poeni_B!B9</f>
        <v>Vujičić Sandra</v>
      </c>
      <c r="C9" s="130"/>
      <c r="D9" s="89">
        <f>SUM(Poeni_B!D9,Poeni_B!E9,Poeni_B!O9,Poeni_B!P9)</f>
        <v>20</v>
      </c>
      <c r="E9" s="89">
        <f>MAX(Poeni_B!R9,Poeni_B!S9)</f>
        <v>0</v>
      </c>
      <c r="F9" s="19" t="str">
        <f>Poeni_B!U9</f>
        <v>F</v>
      </c>
    </row>
    <row r="10" spans="1:6" ht="12.75" customHeight="1">
      <c r="A10" s="40" t="str">
        <f>Poeni_B!A10</f>
        <v>4/19</v>
      </c>
      <c r="B10" s="129" t="str">
        <f>Poeni_B!B10</f>
        <v>Vujović Aleksandar</v>
      </c>
      <c r="C10" s="130"/>
      <c r="D10" s="89">
        <f>SUM(Poeni_B!D10,Poeni_B!E10,Poeni_B!O10,Poeni_B!P10)</f>
        <v>20</v>
      </c>
      <c r="E10" s="89">
        <f>MAX(Poeni_B!R10,Poeni_B!S10)</f>
        <v>0</v>
      </c>
      <c r="F10" s="19" t="str">
        <f>Poeni_B!U10</f>
        <v>F</v>
      </c>
    </row>
    <row r="11" spans="1:6" ht="12.75" customHeight="1">
      <c r="A11" s="40" t="str">
        <f>Poeni_B!A11</f>
        <v>5/19</v>
      </c>
      <c r="B11" s="129" t="str">
        <f>Poeni_B!B11</f>
        <v>Ćorović Velimir</v>
      </c>
      <c r="C11" s="130"/>
      <c r="D11" s="89">
        <f>SUM(Poeni_B!D11,Poeni_B!E11,Poeni_B!O11,Poeni_B!P11)</f>
        <v>28</v>
      </c>
      <c r="E11" s="89">
        <f>MAX(Poeni_B!R11,Poeni_B!S11)</f>
        <v>0</v>
      </c>
      <c r="F11" s="19" t="str">
        <f>Poeni_B!U11</f>
        <v>F</v>
      </c>
    </row>
    <row r="12" spans="1:6" ht="12.75" customHeight="1">
      <c r="A12" s="40" t="str">
        <f>Poeni_B!A12</f>
        <v>6/19</v>
      </c>
      <c r="B12" s="129" t="str">
        <f>Poeni_B!B12</f>
        <v>Šćekić Lazar</v>
      </c>
      <c r="C12" s="130"/>
      <c r="D12" s="89">
        <f>SUM(Poeni_B!D12,Poeni_B!E12,Poeni_B!O12,Poeni_B!P12)</f>
        <v>22</v>
      </c>
      <c r="E12" s="89">
        <f>MAX(Poeni_B!R12,Poeni_B!S12)</f>
        <v>0</v>
      </c>
      <c r="F12" s="19" t="str">
        <f>Poeni_B!U12</f>
        <v>F</v>
      </c>
    </row>
    <row r="13" spans="1:6" ht="12.75" customHeight="1">
      <c r="A13" s="40" t="str">
        <f>Poeni_B!A13</f>
        <v>8/19</v>
      </c>
      <c r="B13" s="129" t="str">
        <f>Poeni_B!B13</f>
        <v>Piper Ivanka</v>
      </c>
      <c r="C13" s="130"/>
      <c r="D13" s="89">
        <f>SUM(Poeni_B!D13,Poeni_B!E13,Poeni_B!O13,Poeni_B!P13)</f>
        <v>27</v>
      </c>
      <c r="E13" s="89">
        <f>MAX(Poeni_B!R13,Poeni_B!S13)</f>
        <v>0</v>
      </c>
      <c r="F13" s="19" t="str">
        <f>Poeni_B!U13</f>
        <v>F</v>
      </c>
    </row>
    <row r="14" spans="1:6" ht="12.75" customHeight="1">
      <c r="A14" s="40" t="str">
        <f>Poeni_B!A14</f>
        <v>11/19</v>
      </c>
      <c r="B14" s="129" t="str">
        <f>Poeni_B!B14</f>
        <v>Gvozdenović Marija</v>
      </c>
      <c r="C14" s="130"/>
      <c r="D14" s="89">
        <f>SUM(Poeni_B!D14,Poeni_B!E14,Poeni_B!O14,Poeni_B!P14)</f>
        <v>27</v>
      </c>
      <c r="E14" s="89">
        <f>MAX(Poeni_B!R14,Poeni_B!S14)</f>
        <v>0</v>
      </c>
      <c r="F14" s="19" t="str">
        <f>Poeni_B!U14</f>
        <v>F</v>
      </c>
    </row>
    <row r="15" spans="1:6" ht="12.75" customHeight="1">
      <c r="A15" s="40" t="str">
        <f>Poeni_B!A15</f>
        <v>12/19</v>
      </c>
      <c r="B15" s="129" t="str">
        <f>Poeni_B!B15</f>
        <v>Vujisić Andrea</v>
      </c>
      <c r="C15" s="130"/>
      <c r="D15" s="89">
        <f>SUM(Poeni_B!D15,Poeni_B!E15,Poeni_B!O15,Poeni_B!P15)</f>
        <v>28</v>
      </c>
      <c r="E15" s="89">
        <f>MAX(Poeni_B!R15,Poeni_B!S15)</f>
        <v>0</v>
      </c>
      <c r="F15" s="19" t="str">
        <f>Poeni_B!U15</f>
        <v>F</v>
      </c>
    </row>
    <row r="16" spans="1:6" ht="12.75" customHeight="1">
      <c r="A16" s="40" t="str">
        <f>Poeni_B!A16</f>
        <v>13/19</v>
      </c>
      <c r="B16" s="129" t="str">
        <f>Poeni_B!B16</f>
        <v>Kovačević Marko</v>
      </c>
      <c r="C16" s="130"/>
      <c r="D16" s="89">
        <f>SUM(Poeni_B!D16,Poeni_B!E16,Poeni_B!O16,Poeni_B!P16)</f>
        <v>26</v>
      </c>
      <c r="E16" s="89">
        <f>MAX(Poeni_B!R16,Poeni_B!S16)</f>
        <v>0</v>
      </c>
      <c r="F16" s="19" t="str">
        <f>Poeni_B!U16</f>
        <v>F</v>
      </c>
    </row>
    <row r="17" spans="1:6" ht="12.75" customHeight="1">
      <c r="A17" s="40" t="str">
        <f>Poeni_B!A17</f>
        <v>14/19</v>
      </c>
      <c r="B17" s="129" t="str">
        <f>Poeni_B!B17</f>
        <v>Bošković Andrija</v>
      </c>
      <c r="C17" s="130"/>
      <c r="D17" s="89">
        <f>SUM(Poeni_B!D17,Poeni_B!E17,Poeni_B!O17,Poeni_B!P17)</f>
        <v>20</v>
      </c>
      <c r="E17" s="89">
        <f>MAX(Poeni_B!R17,Poeni_B!S17)</f>
        <v>0</v>
      </c>
      <c r="F17" s="19" t="str">
        <f>Poeni_B!U17</f>
        <v>F</v>
      </c>
    </row>
    <row r="18" spans="1:6" ht="12.75" customHeight="1">
      <c r="A18" s="40" t="str">
        <f>Poeni_B!A18</f>
        <v>15/19</v>
      </c>
      <c r="B18" s="129" t="str">
        <f>Poeni_B!B18</f>
        <v>Došljak Velibor</v>
      </c>
      <c r="C18" s="130"/>
      <c r="D18" s="89">
        <f>SUM(Poeni_B!D18,Poeni_B!E18,Poeni_B!O18,Poeni_B!P18)</f>
        <v>30</v>
      </c>
      <c r="E18" s="89">
        <f>MAX(Poeni_B!R18,Poeni_B!S18)</f>
        <v>0</v>
      </c>
      <c r="F18" s="19" t="str">
        <f>Poeni_B!U18</f>
        <v>F</v>
      </c>
    </row>
    <row r="19" spans="1:6" ht="12.75" customHeight="1">
      <c r="A19" s="40" t="str">
        <f>Poeni_B!A19</f>
        <v>16/19</v>
      </c>
      <c r="B19" s="129" t="str">
        <f>Poeni_B!B19</f>
        <v>Radević Šćepan</v>
      </c>
      <c r="C19" s="130"/>
      <c r="D19" s="89">
        <f>SUM(Poeni_B!D19,Poeni_B!E19,Poeni_B!O19,Poeni_B!P19)</f>
        <v>27</v>
      </c>
      <c r="E19" s="89">
        <f>MAX(Poeni_B!R19,Poeni_B!S19)</f>
        <v>0</v>
      </c>
      <c r="F19" s="19" t="str">
        <f>Poeni_B!U19</f>
        <v>F</v>
      </c>
    </row>
    <row r="20" spans="1:6" ht="12.75" customHeight="1">
      <c r="A20" s="40" t="str">
        <f>Poeni_B!A20</f>
        <v>17/19</v>
      </c>
      <c r="B20" s="129" t="str">
        <f>Poeni_B!B20</f>
        <v>Isaković Mujo</v>
      </c>
      <c r="C20" s="130"/>
      <c r="D20" s="89">
        <f>SUM(Poeni_B!D20,Poeni_B!E20,Poeni_B!O20,Poeni_B!P20)</f>
        <v>28</v>
      </c>
      <c r="E20" s="89">
        <f>MAX(Poeni_B!R20,Poeni_B!S20)</f>
        <v>0</v>
      </c>
      <c r="F20" s="19" t="str">
        <f>Poeni_B!U20</f>
        <v>F</v>
      </c>
    </row>
    <row r="21" spans="1:6" ht="12.75" customHeight="1">
      <c r="A21" s="40"/>
      <c r="B21" s="129"/>
      <c r="C21" s="130"/>
      <c r="D21" s="63"/>
      <c r="E21" s="64"/>
      <c r="F21" s="19"/>
    </row>
    <row r="22" spans="1:6" ht="12.75">
      <c r="A22" s="20"/>
      <c r="B22" s="140"/>
      <c r="C22" s="141"/>
      <c r="D22" s="21"/>
      <c r="E22" s="21"/>
      <c r="F22" s="22"/>
    </row>
    <row r="23" spans="1:6" ht="12.75">
      <c r="A23" s="20"/>
      <c r="B23" s="140"/>
      <c r="C23" s="141"/>
      <c r="D23" s="21"/>
      <c r="E23" s="21"/>
      <c r="F23" s="22"/>
    </row>
    <row r="24" spans="1:6" ht="12.75">
      <c r="A24" s="20"/>
      <c r="B24" s="140"/>
      <c r="C24" s="141"/>
      <c r="D24" s="21"/>
      <c r="E24" s="21"/>
      <c r="F24" s="22"/>
    </row>
    <row r="25" spans="2:3" ht="15.75">
      <c r="B25" s="23"/>
      <c r="C25" s="23"/>
    </row>
    <row r="26" spans="1:4" ht="15.75">
      <c r="A26" s="24" t="s">
        <v>26</v>
      </c>
      <c r="B26" s="23"/>
      <c r="C26" s="23"/>
      <c r="D26" s="11" t="s">
        <v>27</v>
      </c>
    </row>
    <row r="27" spans="2:3" ht="15.75">
      <c r="B27" s="23"/>
      <c r="C27" s="23"/>
    </row>
    <row r="28" spans="2:3" ht="15.75">
      <c r="B28" s="23"/>
      <c r="C28" s="23"/>
    </row>
    <row r="29" spans="2:3" ht="15.75">
      <c r="B29" s="23"/>
      <c r="C29" s="23"/>
    </row>
    <row r="30" spans="2:3" ht="15.75">
      <c r="B30" s="23"/>
      <c r="C30" s="23"/>
    </row>
    <row r="31" spans="2:3" ht="15.75">
      <c r="B31" s="23"/>
      <c r="C31" s="23"/>
    </row>
    <row r="32" spans="2:3" ht="15.75">
      <c r="B32" s="23"/>
      <c r="C32" s="23"/>
    </row>
    <row r="33" spans="2:3" ht="15.75">
      <c r="B33" s="23"/>
      <c r="C33" s="23"/>
    </row>
    <row r="34" spans="2:3" ht="15.75">
      <c r="B34" s="23"/>
      <c r="C34" s="23"/>
    </row>
    <row r="35" spans="2:3" ht="15.75">
      <c r="B35" s="23"/>
      <c r="C35" s="23"/>
    </row>
    <row r="36" spans="2:3" ht="15.75">
      <c r="B36" s="23"/>
      <c r="C36" s="23"/>
    </row>
    <row r="37" spans="2:3" ht="15.75">
      <c r="B37" s="23"/>
      <c r="C37" s="23"/>
    </row>
    <row r="38" spans="2:3" ht="15.75">
      <c r="B38" s="23"/>
      <c r="C38" s="23"/>
    </row>
    <row r="39" spans="2:3" ht="15.75">
      <c r="B39" s="23"/>
      <c r="C39" s="23"/>
    </row>
    <row r="40" spans="2:3" ht="15.75">
      <c r="B40" s="23"/>
      <c r="C40" s="23"/>
    </row>
    <row r="41" spans="2:3" ht="15.75">
      <c r="B41" s="23"/>
      <c r="C41" s="23"/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</sheetData>
  <sheetProtection/>
  <mergeCells count="29">
    <mergeCell ref="B12:C12"/>
    <mergeCell ref="B24:C24"/>
    <mergeCell ref="B21:C21"/>
    <mergeCell ref="B22:C22"/>
    <mergeCell ref="B23:C23"/>
    <mergeCell ref="B17:C17"/>
    <mergeCell ref="B18:C18"/>
    <mergeCell ref="B19:C19"/>
    <mergeCell ref="B20:C20"/>
    <mergeCell ref="A5:C5"/>
    <mergeCell ref="D5:F5"/>
    <mergeCell ref="B16:C16"/>
    <mergeCell ref="A6:A7"/>
    <mergeCell ref="B8:C8"/>
    <mergeCell ref="B9:C9"/>
    <mergeCell ref="B10:C10"/>
    <mergeCell ref="B6:C7"/>
    <mergeCell ref="B13:C13"/>
    <mergeCell ref="B14:C14"/>
    <mergeCell ref="A1:E1"/>
    <mergeCell ref="A2:F2"/>
    <mergeCell ref="A3:B3"/>
    <mergeCell ref="C3:F3"/>
    <mergeCell ref="D6:E6"/>
    <mergeCell ref="B15:C15"/>
    <mergeCell ref="F6:F7"/>
    <mergeCell ref="B11:C11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M32" sqref="M32"/>
    </sheetView>
  </sheetViews>
  <sheetFormatPr defaultColWidth="9.140625" defaultRowHeight="12.75"/>
  <cols>
    <col min="1" max="1" width="6.421875" style="90" bestFit="1" customWidth="1"/>
    <col min="2" max="3" width="10.28125" style="90" bestFit="1" customWidth="1"/>
    <col min="4" max="4" width="9.28125" style="90" bestFit="1" customWidth="1"/>
    <col min="5" max="5" width="3.7109375" style="90" bestFit="1" customWidth="1"/>
    <col min="6" max="6" width="3.8515625" style="90" bestFit="1" customWidth="1"/>
    <col min="7" max="7" width="5.00390625" style="90" bestFit="1" customWidth="1"/>
    <col min="8" max="9" width="9.140625" style="90" customWidth="1"/>
    <col min="10" max="10" width="9.8515625" style="90" customWidth="1"/>
    <col min="11" max="11" width="21.8515625" style="90" customWidth="1"/>
    <col min="12" max="16384" width="9.140625" style="90" customWidth="1"/>
  </cols>
  <sheetData>
    <row r="1" spans="1:14" ht="15">
      <c r="A1" s="96" t="s">
        <v>88</v>
      </c>
      <c r="B1" s="96" t="s">
        <v>89</v>
      </c>
      <c r="C1" s="96" t="s">
        <v>90</v>
      </c>
      <c r="D1" s="96" t="s">
        <v>91</v>
      </c>
      <c r="E1" s="96" t="s">
        <v>92</v>
      </c>
      <c r="F1" s="96" t="s">
        <v>93</v>
      </c>
      <c r="G1" s="96" t="s">
        <v>94</v>
      </c>
      <c r="N1" s="91" t="s">
        <v>95</v>
      </c>
    </row>
    <row r="2" spans="1:14" ht="15">
      <c r="A2" s="96" t="s">
        <v>101</v>
      </c>
      <c r="B2" s="96" t="s">
        <v>134</v>
      </c>
      <c r="C2" s="96" t="s">
        <v>156</v>
      </c>
      <c r="D2" s="96" t="s">
        <v>157</v>
      </c>
      <c r="E2" s="96" t="s">
        <v>100</v>
      </c>
      <c r="F2" s="96" t="s">
        <v>101</v>
      </c>
      <c r="G2" s="96" t="s">
        <v>102</v>
      </c>
      <c r="J2" s="90" t="str">
        <f aca="true" t="shared" si="0" ref="J2:J7">CONCATENATE(A2,"/",RIGHT(B2,2))</f>
        <v>1/19</v>
      </c>
      <c r="K2" s="90" t="str">
        <f aca="true" t="shared" si="1" ref="K2:K7">CONCATENATE(D2," ",C2)</f>
        <v>Gigović Nevena</v>
      </c>
      <c r="N2" s="91" t="s">
        <v>155</v>
      </c>
    </row>
    <row r="3" spans="1:11" ht="15">
      <c r="A3" s="96" t="s">
        <v>105</v>
      </c>
      <c r="B3" s="96" t="s">
        <v>134</v>
      </c>
      <c r="C3" s="96" t="s">
        <v>158</v>
      </c>
      <c r="D3" s="96" t="s">
        <v>159</v>
      </c>
      <c r="E3" s="96" t="s">
        <v>100</v>
      </c>
      <c r="F3" s="96" t="s">
        <v>101</v>
      </c>
      <c r="G3" s="96" t="s">
        <v>102</v>
      </c>
      <c r="J3" s="90" t="str">
        <f t="shared" si="0"/>
        <v>2/19</v>
      </c>
      <c r="K3" s="90" t="str">
        <f t="shared" si="1"/>
        <v>Nedović Jelena</v>
      </c>
    </row>
    <row r="4" spans="1:11" ht="15">
      <c r="A4" s="96" t="s">
        <v>107</v>
      </c>
      <c r="B4" s="96" t="s">
        <v>134</v>
      </c>
      <c r="C4" s="96" t="s">
        <v>130</v>
      </c>
      <c r="D4" s="96" t="s">
        <v>160</v>
      </c>
      <c r="E4" s="96" t="s">
        <v>100</v>
      </c>
      <c r="F4" s="96" t="s">
        <v>101</v>
      </c>
      <c r="G4" s="96" t="s">
        <v>102</v>
      </c>
      <c r="J4" s="90" t="str">
        <f t="shared" si="0"/>
        <v>3/19</v>
      </c>
      <c r="K4" s="90" t="str">
        <f t="shared" si="1"/>
        <v>Milosavljević Petar</v>
      </c>
    </row>
    <row r="5" spans="1:11" ht="15">
      <c r="A5" s="96" t="s">
        <v>108</v>
      </c>
      <c r="B5" s="96" t="s">
        <v>134</v>
      </c>
      <c r="C5" s="96" t="s">
        <v>161</v>
      </c>
      <c r="D5" s="96" t="s">
        <v>162</v>
      </c>
      <c r="E5" s="96" t="s">
        <v>100</v>
      </c>
      <c r="F5" s="96" t="s">
        <v>101</v>
      </c>
      <c r="G5" s="96" t="s">
        <v>102</v>
      </c>
      <c r="J5" s="90" t="str">
        <f t="shared" si="0"/>
        <v>4/19</v>
      </c>
      <c r="K5" s="90" t="str">
        <f t="shared" si="1"/>
        <v>Drpljanin Mervan</v>
      </c>
    </row>
    <row r="6" spans="1:11" ht="15">
      <c r="A6" s="96" t="s">
        <v>109</v>
      </c>
      <c r="B6" s="96" t="s">
        <v>134</v>
      </c>
      <c r="C6" s="96" t="s">
        <v>163</v>
      </c>
      <c r="D6" s="96" t="s">
        <v>164</v>
      </c>
      <c r="E6" s="96" t="s">
        <v>100</v>
      </c>
      <c r="F6" s="96" t="s">
        <v>101</v>
      </c>
      <c r="G6" s="96" t="s">
        <v>102</v>
      </c>
      <c r="J6" s="90" t="str">
        <f t="shared" si="0"/>
        <v>5/19</v>
      </c>
      <c r="K6" s="90" t="str">
        <f t="shared" si="1"/>
        <v>Aligrudić Pavle</v>
      </c>
    </row>
    <row r="7" spans="1:11" ht="15">
      <c r="A7" s="96" t="s">
        <v>99</v>
      </c>
      <c r="B7" s="96" t="s">
        <v>134</v>
      </c>
      <c r="C7" s="96" t="s">
        <v>165</v>
      </c>
      <c r="D7" s="96" t="s">
        <v>166</v>
      </c>
      <c r="E7" s="96" t="s">
        <v>100</v>
      </c>
      <c r="F7" s="96" t="s">
        <v>101</v>
      </c>
      <c r="G7" s="96" t="s">
        <v>102</v>
      </c>
      <c r="J7" s="90" t="str">
        <f t="shared" si="0"/>
        <v>6/19</v>
      </c>
      <c r="K7" s="90" t="str">
        <f t="shared" si="1"/>
        <v>Gledović Radoman</v>
      </c>
    </row>
    <row r="8" spans="1:11" ht="15">
      <c r="A8" s="96" t="s">
        <v>110</v>
      </c>
      <c r="B8" s="96" t="s">
        <v>134</v>
      </c>
      <c r="C8" s="96" t="s">
        <v>167</v>
      </c>
      <c r="D8" s="96" t="s">
        <v>114</v>
      </c>
      <c r="E8" s="96" t="s">
        <v>100</v>
      </c>
      <c r="F8" s="96" t="s">
        <v>101</v>
      </c>
      <c r="G8" s="96" t="s">
        <v>102</v>
      </c>
      <c r="J8" s="90" t="str">
        <f aca="true" t="shared" si="2" ref="J8:J13">CONCATENATE(A8,"/",RIGHT(B8,2))</f>
        <v>7/19</v>
      </c>
      <c r="K8" s="90" t="str">
        <f aca="true" t="shared" si="3" ref="K8:K13">CONCATENATE(D8," ",C8)</f>
        <v>Marković Danijela</v>
      </c>
    </row>
    <row r="9" spans="1:11" ht="15">
      <c r="A9" s="96" t="s">
        <v>112</v>
      </c>
      <c r="B9" s="96" t="s">
        <v>134</v>
      </c>
      <c r="C9" s="96" t="s">
        <v>130</v>
      </c>
      <c r="D9" s="96" t="s">
        <v>168</v>
      </c>
      <c r="E9" s="96" t="s">
        <v>100</v>
      </c>
      <c r="F9" s="96" t="s">
        <v>101</v>
      </c>
      <c r="G9" s="96" t="s">
        <v>102</v>
      </c>
      <c r="J9" s="90" t="str">
        <f t="shared" si="2"/>
        <v>8/19</v>
      </c>
      <c r="K9" s="90" t="str">
        <f t="shared" si="3"/>
        <v>Ćetković Petar</v>
      </c>
    </row>
    <row r="10" spans="1:11" ht="15">
      <c r="A10" s="96" t="s">
        <v>113</v>
      </c>
      <c r="B10" s="96" t="s">
        <v>134</v>
      </c>
      <c r="C10" s="96" t="s">
        <v>169</v>
      </c>
      <c r="D10" s="96" t="s">
        <v>170</v>
      </c>
      <c r="E10" s="96" t="s">
        <v>100</v>
      </c>
      <c r="F10" s="96" t="s">
        <v>101</v>
      </c>
      <c r="G10" s="96" t="s">
        <v>102</v>
      </c>
      <c r="J10" s="90" t="str">
        <f t="shared" si="2"/>
        <v>9/19</v>
      </c>
      <c r="K10" s="90" t="str">
        <f t="shared" si="3"/>
        <v>Ćuković Aleksa</v>
      </c>
    </row>
    <row r="11" spans="1:11" ht="15">
      <c r="A11" s="96" t="s">
        <v>115</v>
      </c>
      <c r="B11" s="96" t="s">
        <v>134</v>
      </c>
      <c r="C11" s="96" t="s">
        <v>123</v>
      </c>
      <c r="D11" s="96" t="s">
        <v>171</v>
      </c>
      <c r="E11" s="96" t="s">
        <v>100</v>
      </c>
      <c r="F11" s="96" t="s">
        <v>101</v>
      </c>
      <c r="G11" s="96" t="s">
        <v>102</v>
      </c>
      <c r="J11" s="90" t="str">
        <f t="shared" si="2"/>
        <v>10/19</v>
      </c>
      <c r="K11" s="90" t="str">
        <f t="shared" si="3"/>
        <v>Živković Ana</v>
      </c>
    </row>
    <row r="12" spans="1:11" ht="15">
      <c r="A12" s="96" t="s">
        <v>103</v>
      </c>
      <c r="B12" s="96" t="s">
        <v>134</v>
      </c>
      <c r="C12" s="96" t="s">
        <v>111</v>
      </c>
      <c r="D12" s="96" t="s">
        <v>172</v>
      </c>
      <c r="E12" s="96" t="s">
        <v>100</v>
      </c>
      <c r="F12" s="96" t="s">
        <v>101</v>
      </c>
      <c r="G12" s="96" t="s">
        <v>102</v>
      </c>
      <c r="J12" s="90" t="str">
        <f t="shared" si="2"/>
        <v>11/19</v>
      </c>
      <c r="K12" s="90" t="str">
        <f t="shared" si="3"/>
        <v>Boljević Stefan</v>
      </c>
    </row>
    <row r="13" spans="1:11" ht="15">
      <c r="A13" s="96" t="s">
        <v>117</v>
      </c>
      <c r="B13" s="96" t="s">
        <v>134</v>
      </c>
      <c r="C13" s="96" t="s">
        <v>173</v>
      </c>
      <c r="D13" s="96" t="s">
        <v>174</v>
      </c>
      <c r="E13" s="96" t="s">
        <v>100</v>
      </c>
      <c r="F13" s="96" t="s">
        <v>101</v>
      </c>
      <c r="G13" s="96" t="s">
        <v>102</v>
      </c>
      <c r="J13" s="90" t="str">
        <f t="shared" si="2"/>
        <v>12/19</v>
      </c>
      <c r="K13" s="90" t="str">
        <f t="shared" si="3"/>
        <v>Mijanović Maja</v>
      </c>
    </row>
    <row r="14" spans="1:11" ht="15">
      <c r="A14" s="96" t="s">
        <v>119</v>
      </c>
      <c r="B14" s="96" t="s">
        <v>134</v>
      </c>
      <c r="C14" s="96" t="s">
        <v>120</v>
      </c>
      <c r="D14" s="96" t="s">
        <v>175</v>
      </c>
      <c r="E14" s="96" t="s">
        <v>100</v>
      </c>
      <c r="F14" s="96" t="s">
        <v>101</v>
      </c>
      <c r="G14" s="96" t="s">
        <v>102</v>
      </c>
      <c r="J14" s="90" t="str">
        <f aca="true" t="shared" si="4" ref="J14:J21">CONCATENATE(A14,"/",RIGHT(B14,2))</f>
        <v>13/19</v>
      </c>
      <c r="K14" s="90" t="str">
        <f aca="true" t="shared" si="5" ref="K14:K32">CONCATENATE(D14," ",C14)</f>
        <v>Ivanović Nikola</v>
      </c>
    </row>
    <row r="15" spans="1:11" ht="15">
      <c r="A15" s="96" t="s">
        <v>121</v>
      </c>
      <c r="B15" s="96" t="s">
        <v>134</v>
      </c>
      <c r="C15" s="96" t="s">
        <v>176</v>
      </c>
      <c r="D15" s="96" t="s">
        <v>177</v>
      </c>
      <c r="E15" s="96" t="s">
        <v>100</v>
      </c>
      <c r="F15" s="96" t="s">
        <v>101</v>
      </c>
      <c r="G15" s="96" t="s">
        <v>102</v>
      </c>
      <c r="J15" s="90" t="str">
        <f t="shared" si="4"/>
        <v>14/19</v>
      </c>
      <c r="K15" s="90" t="str">
        <f t="shared" si="5"/>
        <v>Šoškić Božidar</v>
      </c>
    </row>
    <row r="16" spans="1:11" ht="15">
      <c r="A16" s="96" t="s">
        <v>122</v>
      </c>
      <c r="B16" s="96" t="s">
        <v>134</v>
      </c>
      <c r="C16" s="96" t="s">
        <v>130</v>
      </c>
      <c r="D16" s="96" t="s">
        <v>132</v>
      </c>
      <c r="E16" s="96" t="s">
        <v>100</v>
      </c>
      <c r="F16" s="96" t="s">
        <v>101</v>
      </c>
      <c r="G16" s="96" t="s">
        <v>102</v>
      </c>
      <c r="J16" s="90" t="str">
        <f t="shared" si="4"/>
        <v>15/19</v>
      </c>
      <c r="K16" s="90" t="str">
        <f t="shared" si="5"/>
        <v>Vujović Petar</v>
      </c>
    </row>
    <row r="17" spans="1:11" ht="15">
      <c r="A17" s="96" t="s">
        <v>124</v>
      </c>
      <c r="B17" s="96" t="s">
        <v>134</v>
      </c>
      <c r="C17" s="96" t="s">
        <v>178</v>
      </c>
      <c r="D17" s="96" t="s">
        <v>179</v>
      </c>
      <c r="E17" s="96" t="s">
        <v>100</v>
      </c>
      <c r="F17" s="96" t="s">
        <v>101</v>
      </c>
      <c r="G17" s="96" t="s">
        <v>102</v>
      </c>
      <c r="J17" s="90" t="str">
        <f t="shared" si="4"/>
        <v>16/19</v>
      </c>
      <c r="K17" s="90" t="str">
        <f t="shared" si="5"/>
        <v>Zečević Stevan</v>
      </c>
    </row>
    <row r="18" spans="1:11" ht="15">
      <c r="A18" s="96" t="s">
        <v>125</v>
      </c>
      <c r="B18" s="96" t="s">
        <v>134</v>
      </c>
      <c r="C18" s="96" t="s">
        <v>180</v>
      </c>
      <c r="D18" s="96" t="s">
        <v>181</v>
      </c>
      <c r="E18" s="96" t="s">
        <v>100</v>
      </c>
      <c r="F18" s="96" t="s">
        <v>101</v>
      </c>
      <c r="G18" s="96" t="s">
        <v>102</v>
      </c>
      <c r="J18" s="90" t="str">
        <f t="shared" si="4"/>
        <v>17/19</v>
      </c>
      <c r="K18" s="90" t="str">
        <f t="shared" si="5"/>
        <v>Božović Ivona</v>
      </c>
    </row>
    <row r="19" spans="1:11" ht="15">
      <c r="A19" s="96" t="s">
        <v>126</v>
      </c>
      <c r="B19" s="96" t="s">
        <v>134</v>
      </c>
      <c r="C19" s="96" t="s">
        <v>182</v>
      </c>
      <c r="D19" s="96" t="s">
        <v>183</v>
      </c>
      <c r="E19" s="96" t="s">
        <v>100</v>
      </c>
      <c r="F19" s="96" t="s">
        <v>101</v>
      </c>
      <c r="G19" s="96" t="s">
        <v>102</v>
      </c>
      <c r="J19" s="90" t="str">
        <f t="shared" si="4"/>
        <v>18/19</v>
      </c>
      <c r="K19" s="90" t="str">
        <f t="shared" si="5"/>
        <v>Čabarkapa Goran</v>
      </c>
    </row>
    <row r="20" spans="1:11" ht="15">
      <c r="A20" s="96" t="s">
        <v>128</v>
      </c>
      <c r="B20" s="96" t="s">
        <v>134</v>
      </c>
      <c r="C20" s="96" t="s">
        <v>118</v>
      </c>
      <c r="D20" s="96" t="s">
        <v>184</v>
      </c>
      <c r="E20" s="96" t="s">
        <v>100</v>
      </c>
      <c r="F20" s="96" t="s">
        <v>101</v>
      </c>
      <c r="G20" s="96" t="s">
        <v>102</v>
      </c>
      <c r="J20" s="90" t="str">
        <f t="shared" si="4"/>
        <v>19/19</v>
      </c>
      <c r="K20" s="90" t="str">
        <f t="shared" si="5"/>
        <v>Veletić Marijana</v>
      </c>
    </row>
    <row r="21" spans="1:11" ht="15">
      <c r="A21" s="96" t="s">
        <v>129</v>
      </c>
      <c r="B21" s="96" t="s">
        <v>134</v>
      </c>
      <c r="C21" s="96" t="s">
        <v>185</v>
      </c>
      <c r="D21" s="96" t="s">
        <v>186</v>
      </c>
      <c r="E21" s="96" t="s">
        <v>100</v>
      </c>
      <c r="F21" s="96" t="s">
        <v>101</v>
      </c>
      <c r="G21" s="96" t="s">
        <v>102</v>
      </c>
      <c r="J21" s="90" t="str">
        <f t="shared" si="4"/>
        <v>20/19</v>
      </c>
      <c r="K21" s="90" t="str">
        <f t="shared" si="5"/>
        <v>Stanić Dejana</v>
      </c>
    </row>
    <row r="22" spans="1:11" ht="15">
      <c r="A22" s="93"/>
      <c r="B22" s="93"/>
      <c r="C22" s="93"/>
      <c r="D22" s="93"/>
      <c r="E22" s="93"/>
      <c r="F22" s="93"/>
      <c r="G22" s="93"/>
      <c r="K22" s="90" t="str">
        <f t="shared" si="5"/>
        <v> </v>
      </c>
    </row>
    <row r="23" spans="1:11" ht="15">
      <c r="A23" s="93"/>
      <c r="B23" s="93"/>
      <c r="C23" s="93"/>
      <c r="D23" s="93"/>
      <c r="E23" s="93"/>
      <c r="F23" s="93"/>
      <c r="G23" s="93"/>
      <c r="K23" s="90" t="str">
        <f t="shared" si="5"/>
        <v> </v>
      </c>
    </row>
    <row r="24" spans="1:11" ht="15">
      <c r="A24" s="93"/>
      <c r="B24" s="93"/>
      <c r="C24" s="93"/>
      <c r="D24" s="93"/>
      <c r="E24" s="93"/>
      <c r="F24" s="93"/>
      <c r="G24" s="93"/>
      <c r="K24" s="90" t="str">
        <f t="shared" si="5"/>
        <v> </v>
      </c>
    </row>
    <row r="25" spans="1:11" ht="15">
      <c r="A25" s="93"/>
      <c r="B25" s="93"/>
      <c r="C25" s="93"/>
      <c r="D25" s="93"/>
      <c r="E25" s="93"/>
      <c r="F25" s="93"/>
      <c r="G25" s="93"/>
      <c r="K25" s="90" t="str">
        <f t="shared" si="5"/>
        <v> </v>
      </c>
    </row>
    <row r="26" spans="1:11" ht="15">
      <c r="A26" s="93"/>
      <c r="B26" s="93"/>
      <c r="C26" s="93"/>
      <c r="D26" s="93"/>
      <c r="E26" s="93"/>
      <c r="F26" s="93"/>
      <c r="G26" s="93"/>
      <c r="K26" s="90" t="str">
        <f t="shared" si="5"/>
        <v> </v>
      </c>
    </row>
    <row r="27" spans="1:11" ht="15">
      <c r="A27" s="93"/>
      <c r="B27" s="93"/>
      <c r="C27" s="93"/>
      <c r="D27" s="93"/>
      <c r="E27" s="93"/>
      <c r="F27" s="93"/>
      <c r="G27" s="93"/>
      <c r="K27" s="90" t="str">
        <f t="shared" si="5"/>
        <v> </v>
      </c>
    </row>
    <row r="28" spans="1:11" ht="15">
      <c r="A28" s="93"/>
      <c r="B28" s="93"/>
      <c r="C28" s="93"/>
      <c r="D28" s="93"/>
      <c r="E28" s="93"/>
      <c r="F28" s="93"/>
      <c r="G28" s="93"/>
      <c r="K28" s="90" t="str">
        <f t="shared" si="5"/>
        <v> </v>
      </c>
    </row>
    <row r="29" spans="1:11" ht="15">
      <c r="A29" s="93"/>
      <c r="B29" s="93"/>
      <c r="C29" s="93"/>
      <c r="D29" s="93"/>
      <c r="E29" s="93"/>
      <c r="F29" s="93"/>
      <c r="G29" s="93"/>
      <c r="K29" s="90" t="str">
        <f t="shared" si="5"/>
        <v> </v>
      </c>
    </row>
    <row r="30" spans="1:11" ht="15">
      <c r="A30" s="93"/>
      <c r="B30" s="93"/>
      <c r="C30" s="93"/>
      <c r="D30" s="93"/>
      <c r="E30" s="93"/>
      <c r="F30" s="93"/>
      <c r="G30" s="93"/>
      <c r="K30" s="90" t="str">
        <f t="shared" si="5"/>
        <v> </v>
      </c>
    </row>
    <row r="31" spans="1:11" ht="15">
      <c r="A31" s="93"/>
      <c r="B31" s="93"/>
      <c r="C31" s="93"/>
      <c r="D31" s="93"/>
      <c r="E31" s="93"/>
      <c r="F31" s="93"/>
      <c r="G31" s="93"/>
      <c r="K31" s="90" t="str">
        <f t="shared" si="5"/>
        <v> </v>
      </c>
    </row>
    <row r="32" spans="1:11" ht="15">
      <c r="A32" s="93"/>
      <c r="B32" s="93"/>
      <c r="C32" s="93"/>
      <c r="D32" s="93"/>
      <c r="E32" s="93"/>
      <c r="F32" s="93"/>
      <c r="G32" s="93"/>
      <c r="K32" s="90" t="str">
        <f t="shared" si="5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8.57421875" style="43" customWidth="1"/>
    <col min="2" max="2" width="27.7109375" style="43" customWidth="1"/>
    <col min="3" max="3" width="8.140625" style="43" customWidth="1"/>
    <col min="4" max="14" width="3.8515625" style="43" customWidth="1"/>
    <col min="15" max="17" width="5.421875" style="43" customWidth="1"/>
    <col min="18" max="18" width="8.421875" style="43" customWidth="1"/>
    <col min="19" max="19" width="9.140625" style="43" customWidth="1"/>
    <col min="20" max="20" width="6.28125" style="43" customWidth="1"/>
    <col min="21" max="21" width="5.8515625" style="43" customWidth="1"/>
    <col min="22" max="16384" width="9.140625" style="43" customWidth="1"/>
  </cols>
  <sheetData>
    <row r="1" spans="1:21" ht="18.7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43"/>
    </row>
    <row r="2" spans="1:21" ht="12.75">
      <c r="A2" s="144" t="s">
        <v>48</v>
      </c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7"/>
      <c r="O2" s="148" t="s">
        <v>77</v>
      </c>
      <c r="P2" s="149"/>
      <c r="Q2" s="149"/>
      <c r="R2" s="150"/>
      <c r="S2" s="150"/>
      <c r="T2" s="150"/>
      <c r="U2" s="151"/>
    </row>
    <row r="3" spans="1:21" ht="21" customHeight="1">
      <c r="A3" s="152" t="s">
        <v>75</v>
      </c>
      <c r="B3" s="152"/>
      <c r="C3" s="152"/>
      <c r="D3" s="153" t="s">
        <v>74</v>
      </c>
      <c r="E3" s="153"/>
      <c r="F3" s="153"/>
      <c r="G3" s="153"/>
      <c r="H3" s="154" t="s">
        <v>49</v>
      </c>
      <c r="I3" s="154"/>
      <c r="J3" s="154"/>
      <c r="K3" s="154"/>
      <c r="L3" s="154"/>
      <c r="M3" s="154"/>
      <c r="N3" s="154"/>
      <c r="O3" s="154"/>
      <c r="P3" s="154"/>
      <c r="Q3" s="155" t="s">
        <v>73</v>
      </c>
      <c r="R3" s="155"/>
      <c r="S3" s="155"/>
      <c r="T3" s="155"/>
      <c r="U3" s="155"/>
    </row>
    <row r="4" spans="4:8" ht="6.75" customHeight="1">
      <c r="D4" s="44"/>
      <c r="E4" s="44"/>
      <c r="F4" s="44"/>
      <c r="G4" s="44"/>
      <c r="H4" s="44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20" t="s">
        <v>5</v>
      </c>
    </row>
    <row r="6" spans="1:21" ht="21" customHeight="1">
      <c r="A6" s="108"/>
      <c r="B6" s="111"/>
      <c r="C6" s="45"/>
      <c r="D6" s="122" t="s">
        <v>6</v>
      </c>
      <c r="E6" s="122"/>
      <c r="F6" s="122"/>
      <c r="G6" s="122"/>
      <c r="H6" s="122"/>
      <c r="I6" s="122" t="s">
        <v>7</v>
      </c>
      <c r="J6" s="122"/>
      <c r="K6" s="122"/>
      <c r="L6" s="122" t="s">
        <v>8</v>
      </c>
      <c r="M6" s="122"/>
      <c r="N6" s="122"/>
      <c r="O6" s="122" t="s">
        <v>9</v>
      </c>
      <c r="P6" s="122"/>
      <c r="Q6" s="122"/>
      <c r="R6" s="122" t="s">
        <v>10</v>
      </c>
      <c r="S6" s="122"/>
      <c r="T6" s="114"/>
      <c r="U6" s="120"/>
    </row>
    <row r="7" spans="1:21" ht="21" customHeight="1" thickBot="1">
      <c r="A7" s="109"/>
      <c r="B7" s="112"/>
      <c r="C7" s="46" t="s">
        <v>11</v>
      </c>
      <c r="D7" s="47" t="s">
        <v>12</v>
      </c>
      <c r="E7" s="47" t="s">
        <v>13</v>
      </c>
      <c r="F7" s="47" t="s">
        <v>14</v>
      </c>
      <c r="G7" s="47" t="s">
        <v>15</v>
      </c>
      <c r="H7" s="47" t="s">
        <v>16</v>
      </c>
      <c r="I7" s="47" t="s">
        <v>12</v>
      </c>
      <c r="J7" s="47" t="s">
        <v>13</v>
      </c>
      <c r="K7" s="47" t="s">
        <v>14</v>
      </c>
      <c r="L7" s="47" t="s">
        <v>12</v>
      </c>
      <c r="M7" s="47" t="s">
        <v>13</v>
      </c>
      <c r="N7" s="47" t="s">
        <v>14</v>
      </c>
      <c r="O7" s="47" t="s">
        <v>12</v>
      </c>
      <c r="P7" s="47" t="s">
        <v>13</v>
      </c>
      <c r="Q7" s="47" t="s">
        <v>14</v>
      </c>
      <c r="R7" s="47" t="s">
        <v>17</v>
      </c>
      <c r="S7" s="47" t="s">
        <v>18</v>
      </c>
      <c r="T7" s="115"/>
      <c r="U7" s="121"/>
    </row>
    <row r="8" spans="1:21" ht="12" customHeight="1" thickTop="1">
      <c r="A8" s="92" t="str">
        <f>Studenti_C!J2</f>
        <v>1/19</v>
      </c>
      <c r="B8" s="52" t="str">
        <f>Studenti_C!K2</f>
        <v>Gigović Nevena</v>
      </c>
      <c r="C8" s="48"/>
      <c r="D8" s="49">
        <v>5</v>
      </c>
      <c r="E8" s="49"/>
      <c r="F8" s="48"/>
      <c r="G8" s="48"/>
      <c r="H8" s="48"/>
      <c r="I8" s="50"/>
      <c r="J8" s="50"/>
      <c r="K8" s="50"/>
      <c r="L8" s="50"/>
      <c r="M8" s="50"/>
      <c r="N8" s="50"/>
      <c r="O8" s="50">
        <v>22</v>
      </c>
      <c r="P8" s="51"/>
      <c r="Q8" s="50"/>
      <c r="R8" s="48"/>
      <c r="S8" s="48"/>
      <c r="T8" s="48">
        <f aca="true" t="shared" si="0" ref="T8:T18">SUM(D8:E8,O8,P8,MAX(R8,S8))</f>
        <v>27</v>
      </c>
      <c r="U8" s="48" t="str">
        <f aca="true" t="shared" si="1" ref="U8:U18">IF(T8&gt;85,"A",IF(T8&gt;75,"B",IF(T8&gt;65,"C",IF(T8&gt;55,"D",IF(T8&gt;45,"E","F")))))</f>
        <v>F</v>
      </c>
    </row>
    <row r="9" spans="1:21" ht="12" customHeight="1">
      <c r="A9" s="92" t="str">
        <f>Studenti_C!J3</f>
        <v>2/19</v>
      </c>
      <c r="B9" s="52" t="str">
        <f>Studenti_C!K3</f>
        <v>Nedović Jelena</v>
      </c>
      <c r="C9" s="53"/>
      <c r="D9" s="54">
        <v>5</v>
      </c>
      <c r="E9" s="54"/>
      <c r="F9" s="53"/>
      <c r="G9" s="53"/>
      <c r="H9" s="53"/>
      <c r="I9" s="55"/>
      <c r="J9" s="55"/>
      <c r="K9" s="55"/>
      <c r="L9" s="55"/>
      <c r="M9" s="55"/>
      <c r="N9" s="55"/>
      <c r="O9" s="56">
        <v>19</v>
      </c>
      <c r="P9" s="56"/>
      <c r="Q9" s="55"/>
      <c r="R9" s="53"/>
      <c r="S9" s="53"/>
      <c r="T9" s="48">
        <f t="shared" si="0"/>
        <v>24</v>
      </c>
      <c r="U9" s="48" t="str">
        <f t="shared" si="1"/>
        <v>F</v>
      </c>
    </row>
    <row r="10" spans="1:21" ht="12" customHeight="1">
      <c r="A10" s="92" t="str">
        <f>Studenti_C!J4</f>
        <v>3/19</v>
      </c>
      <c r="B10" s="52" t="str">
        <f>Studenti_C!K4</f>
        <v>Milosavljević Petar</v>
      </c>
      <c r="C10" s="53"/>
      <c r="D10" s="54">
        <v>5</v>
      </c>
      <c r="E10" s="54"/>
      <c r="F10" s="53"/>
      <c r="G10" s="53"/>
      <c r="H10" s="53"/>
      <c r="I10" s="55"/>
      <c r="J10" s="55"/>
      <c r="K10" s="55"/>
      <c r="L10" s="55"/>
      <c r="M10" s="55"/>
      <c r="N10" s="55"/>
      <c r="O10" s="56">
        <v>23</v>
      </c>
      <c r="P10" s="56"/>
      <c r="Q10" s="55"/>
      <c r="R10" s="53"/>
      <c r="S10" s="53"/>
      <c r="T10" s="48">
        <f t="shared" si="0"/>
        <v>28</v>
      </c>
      <c r="U10" s="48" t="str">
        <f t="shared" si="1"/>
        <v>F</v>
      </c>
    </row>
    <row r="11" spans="1:21" ht="12" customHeight="1">
      <c r="A11" s="92" t="str">
        <f>Studenti_C!J5</f>
        <v>4/19</v>
      </c>
      <c r="B11" s="52" t="str">
        <f>Studenti_C!K5</f>
        <v>Drpljanin Mervan</v>
      </c>
      <c r="C11" s="53"/>
      <c r="D11" s="54">
        <v>5</v>
      </c>
      <c r="E11" s="54"/>
      <c r="F11" s="53"/>
      <c r="G11" s="53"/>
      <c r="H11" s="53"/>
      <c r="I11" s="55"/>
      <c r="J11" s="55"/>
      <c r="K11" s="55"/>
      <c r="L11" s="55"/>
      <c r="M11" s="55"/>
      <c r="N11" s="55"/>
      <c r="O11" s="56">
        <v>24</v>
      </c>
      <c r="P11" s="56"/>
      <c r="Q11" s="55"/>
      <c r="R11" s="53"/>
      <c r="S11" s="53"/>
      <c r="T11" s="48">
        <f t="shared" si="0"/>
        <v>29</v>
      </c>
      <c r="U11" s="48" t="str">
        <f t="shared" si="1"/>
        <v>F</v>
      </c>
    </row>
    <row r="12" spans="1:21" ht="12" customHeight="1">
      <c r="A12" s="92" t="str">
        <f>Studenti_C!J6</f>
        <v>5/19</v>
      </c>
      <c r="B12" s="52" t="str">
        <f>Studenti_C!K6</f>
        <v>Aligrudić Pavle</v>
      </c>
      <c r="C12" s="53"/>
      <c r="D12" s="54">
        <v>5</v>
      </c>
      <c r="E12" s="54"/>
      <c r="F12" s="53"/>
      <c r="G12" s="53"/>
      <c r="H12" s="53"/>
      <c r="I12" s="55"/>
      <c r="J12" s="55"/>
      <c r="K12" s="55"/>
      <c r="L12" s="55"/>
      <c r="M12" s="55"/>
      <c r="N12" s="55"/>
      <c r="O12" s="56">
        <v>21</v>
      </c>
      <c r="P12" s="56"/>
      <c r="Q12" s="55"/>
      <c r="R12" s="53"/>
      <c r="S12" s="53"/>
      <c r="T12" s="48">
        <f t="shared" si="0"/>
        <v>26</v>
      </c>
      <c r="U12" s="48" t="str">
        <f t="shared" si="1"/>
        <v>F</v>
      </c>
    </row>
    <row r="13" spans="1:21" ht="12" customHeight="1">
      <c r="A13" s="92" t="str">
        <f>Studenti_C!J7</f>
        <v>6/19</v>
      </c>
      <c r="B13" s="52" t="str">
        <f>Studenti_C!K7</f>
        <v>Gledović Radoman</v>
      </c>
      <c r="C13" s="53"/>
      <c r="D13" s="54">
        <v>5</v>
      </c>
      <c r="E13" s="54"/>
      <c r="F13" s="53"/>
      <c r="G13" s="53"/>
      <c r="H13" s="53"/>
      <c r="I13" s="55"/>
      <c r="J13" s="55"/>
      <c r="K13" s="55"/>
      <c r="L13" s="55"/>
      <c r="M13" s="55"/>
      <c r="N13" s="55"/>
      <c r="O13" s="56">
        <v>22</v>
      </c>
      <c r="P13" s="56"/>
      <c r="Q13" s="55"/>
      <c r="R13" s="53"/>
      <c r="S13" s="53"/>
      <c r="T13" s="48">
        <f t="shared" si="0"/>
        <v>27</v>
      </c>
      <c r="U13" s="48" t="str">
        <f t="shared" si="1"/>
        <v>F</v>
      </c>
    </row>
    <row r="14" spans="1:21" ht="12" customHeight="1">
      <c r="A14" s="92" t="str">
        <f>Studenti_C!J8</f>
        <v>7/19</v>
      </c>
      <c r="B14" s="52" t="str">
        <f>Studenti_C!K8</f>
        <v>Marković Danijela</v>
      </c>
      <c r="C14" s="53"/>
      <c r="D14" s="54">
        <v>5</v>
      </c>
      <c r="E14" s="54"/>
      <c r="F14" s="53"/>
      <c r="G14" s="53"/>
      <c r="H14" s="53"/>
      <c r="I14" s="55"/>
      <c r="J14" s="55"/>
      <c r="K14" s="55"/>
      <c r="L14" s="55"/>
      <c r="M14" s="55"/>
      <c r="N14" s="55"/>
      <c r="O14" s="56">
        <v>16</v>
      </c>
      <c r="P14" s="56"/>
      <c r="Q14" s="55"/>
      <c r="R14" s="53"/>
      <c r="S14" s="53"/>
      <c r="T14" s="48">
        <f t="shared" si="0"/>
        <v>21</v>
      </c>
      <c r="U14" s="48" t="str">
        <f t="shared" si="1"/>
        <v>F</v>
      </c>
    </row>
    <row r="15" spans="1:21" ht="12" customHeight="1">
      <c r="A15" s="92" t="str">
        <f>Studenti_C!J9</f>
        <v>8/19</v>
      </c>
      <c r="B15" s="52" t="str">
        <f>Studenti_C!K9</f>
        <v>Ćetković Petar</v>
      </c>
      <c r="C15" s="53"/>
      <c r="D15" s="54">
        <v>5</v>
      </c>
      <c r="E15" s="54"/>
      <c r="F15" s="53"/>
      <c r="G15" s="53"/>
      <c r="H15" s="53"/>
      <c r="I15" s="55"/>
      <c r="J15" s="55"/>
      <c r="K15" s="55"/>
      <c r="L15" s="55"/>
      <c r="M15" s="55"/>
      <c r="N15" s="55"/>
      <c r="O15" s="56">
        <v>21</v>
      </c>
      <c r="P15" s="56"/>
      <c r="Q15" s="55"/>
      <c r="R15" s="53"/>
      <c r="S15" s="53"/>
      <c r="T15" s="48">
        <f t="shared" si="0"/>
        <v>26</v>
      </c>
      <c r="U15" s="48" t="str">
        <f t="shared" si="1"/>
        <v>F</v>
      </c>
    </row>
    <row r="16" spans="1:21" ht="12" customHeight="1">
      <c r="A16" s="92" t="str">
        <f>Studenti_C!J10</f>
        <v>9/19</v>
      </c>
      <c r="B16" s="52" t="str">
        <f>Studenti_C!K10</f>
        <v>Ćuković Aleksa</v>
      </c>
      <c r="C16" s="53"/>
      <c r="D16" s="54">
        <v>5</v>
      </c>
      <c r="E16" s="54"/>
      <c r="F16" s="53"/>
      <c r="G16" s="53"/>
      <c r="H16" s="53"/>
      <c r="I16" s="55"/>
      <c r="J16" s="55"/>
      <c r="K16" s="55"/>
      <c r="L16" s="55"/>
      <c r="M16" s="55"/>
      <c r="N16" s="55"/>
      <c r="O16" s="56">
        <v>17</v>
      </c>
      <c r="P16" s="56"/>
      <c r="Q16" s="55"/>
      <c r="R16" s="53"/>
      <c r="S16" s="53"/>
      <c r="T16" s="48">
        <f t="shared" si="0"/>
        <v>22</v>
      </c>
      <c r="U16" s="48" t="str">
        <f t="shared" si="1"/>
        <v>F</v>
      </c>
    </row>
    <row r="17" spans="1:21" ht="12" customHeight="1">
      <c r="A17" s="92" t="str">
        <f>Studenti_C!J11</f>
        <v>10/19</v>
      </c>
      <c r="B17" s="52" t="str">
        <f>Studenti_C!K11</f>
        <v>Živković Ana</v>
      </c>
      <c r="C17" s="53"/>
      <c r="D17" s="54">
        <v>5</v>
      </c>
      <c r="E17" s="54"/>
      <c r="F17" s="53"/>
      <c r="G17" s="53"/>
      <c r="H17" s="53"/>
      <c r="I17" s="55"/>
      <c r="J17" s="55"/>
      <c r="K17" s="55"/>
      <c r="L17" s="55"/>
      <c r="M17" s="55"/>
      <c r="N17" s="55"/>
      <c r="O17" s="56">
        <v>14</v>
      </c>
      <c r="P17" s="56"/>
      <c r="Q17" s="55"/>
      <c r="R17" s="53"/>
      <c r="S17" s="53"/>
      <c r="T17" s="48">
        <f t="shared" si="0"/>
        <v>19</v>
      </c>
      <c r="U17" s="48" t="str">
        <f t="shared" si="1"/>
        <v>F</v>
      </c>
    </row>
    <row r="18" spans="1:21" ht="12" customHeight="1">
      <c r="A18" s="92" t="str">
        <f>Studenti_C!J12</f>
        <v>11/19</v>
      </c>
      <c r="B18" s="52" t="str">
        <f>Studenti_C!K12</f>
        <v>Boljević Stefan</v>
      </c>
      <c r="C18" s="53"/>
      <c r="D18" s="54">
        <v>5</v>
      </c>
      <c r="E18" s="54"/>
      <c r="F18" s="53"/>
      <c r="G18" s="53"/>
      <c r="H18" s="53"/>
      <c r="I18" s="55"/>
      <c r="J18" s="55"/>
      <c r="K18" s="55"/>
      <c r="L18" s="55"/>
      <c r="M18" s="55"/>
      <c r="N18" s="55"/>
      <c r="O18" s="56">
        <v>23</v>
      </c>
      <c r="P18" s="56"/>
      <c r="Q18" s="55"/>
      <c r="R18" s="53"/>
      <c r="S18" s="53"/>
      <c r="T18" s="48">
        <f t="shared" si="0"/>
        <v>28</v>
      </c>
      <c r="U18" s="48" t="str">
        <f t="shared" si="1"/>
        <v>F</v>
      </c>
    </row>
    <row r="19" spans="1:21" ht="12" customHeight="1">
      <c r="A19" s="92" t="str">
        <f>Studenti_C!J13</f>
        <v>12/19</v>
      </c>
      <c r="B19" s="52" t="str">
        <f>Studenti_C!K13</f>
        <v>Mijanović Maja</v>
      </c>
      <c r="C19" s="53"/>
      <c r="D19" s="54"/>
      <c r="E19" s="54"/>
      <c r="F19" s="53"/>
      <c r="G19" s="53"/>
      <c r="H19" s="53"/>
      <c r="I19" s="55"/>
      <c r="J19" s="55"/>
      <c r="K19" s="55"/>
      <c r="L19" s="55"/>
      <c r="M19" s="55"/>
      <c r="N19" s="55"/>
      <c r="O19" s="56"/>
      <c r="P19" s="56"/>
      <c r="Q19" s="55"/>
      <c r="R19" s="53"/>
      <c r="S19" s="53"/>
      <c r="T19" s="48">
        <f>SUM(D19:E19,O19,P19,MAX(R19,S19))</f>
        <v>0</v>
      </c>
      <c r="U19" s="48" t="str">
        <f>IF(T19&gt;85,"A",IF(T19&gt;75,"B",IF(T19&gt;65,"C",IF(T19&gt;55,"D",IF(T19&gt;45,"E","F")))))</f>
        <v>F</v>
      </c>
    </row>
    <row r="20" spans="1:21" ht="12" customHeight="1">
      <c r="A20" s="92" t="str">
        <f>Studenti_C!J14</f>
        <v>13/19</v>
      </c>
      <c r="B20" s="52" t="str">
        <f>Studenti_C!K14</f>
        <v>Ivanović Nikola</v>
      </c>
      <c r="C20" s="53"/>
      <c r="D20" s="54">
        <v>5</v>
      </c>
      <c r="E20" s="54"/>
      <c r="F20" s="53"/>
      <c r="G20" s="53"/>
      <c r="H20" s="53"/>
      <c r="I20" s="55"/>
      <c r="J20" s="55"/>
      <c r="K20" s="55"/>
      <c r="L20" s="55"/>
      <c r="M20" s="55"/>
      <c r="N20" s="55"/>
      <c r="O20" s="56">
        <v>23</v>
      </c>
      <c r="P20" s="56"/>
      <c r="Q20" s="55"/>
      <c r="R20" s="53"/>
      <c r="S20" s="53"/>
      <c r="T20" s="48">
        <f>SUM(D20:E20,O20,P20,MAX(R20,S20))</f>
        <v>28</v>
      </c>
      <c r="U20" s="48" t="str">
        <f>IF(T20&gt;85,"A",IF(T20&gt;75,"B",IF(T20&gt;65,"C",IF(T20&gt;55,"D",IF(T20&gt;45,"E","F")))))</f>
        <v>F</v>
      </c>
    </row>
    <row r="21" spans="1:21" ht="12" customHeight="1">
      <c r="A21" s="92" t="str">
        <f>Studenti_C!J15</f>
        <v>14/19</v>
      </c>
      <c r="B21" s="52" t="str">
        <f>Studenti_C!K15</f>
        <v>Šoškić Božidar</v>
      </c>
      <c r="C21" s="53"/>
      <c r="D21" s="54">
        <v>5</v>
      </c>
      <c r="E21" s="54"/>
      <c r="F21" s="53"/>
      <c r="G21" s="53"/>
      <c r="H21" s="53"/>
      <c r="I21" s="55"/>
      <c r="J21" s="55"/>
      <c r="K21" s="55"/>
      <c r="L21" s="55"/>
      <c r="M21" s="55"/>
      <c r="N21" s="55"/>
      <c r="O21" s="56">
        <v>14</v>
      </c>
      <c r="P21" s="56"/>
      <c r="Q21" s="55"/>
      <c r="R21" s="53"/>
      <c r="S21" s="53"/>
      <c r="T21" s="48">
        <f aca="true" t="shared" si="2" ref="T21:T27">SUM(D21:E21,O21,P21,MAX(R21,S21))</f>
        <v>19</v>
      </c>
      <c r="U21" s="48" t="str">
        <f aca="true" t="shared" si="3" ref="U21:U27">IF(T21&gt;85,"A",IF(T21&gt;75,"B",IF(T21&gt;65,"C",IF(T21&gt;55,"D",IF(T21&gt;45,"E","F")))))</f>
        <v>F</v>
      </c>
    </row>
    <row r="22" spans="1:21" ht="12" customHeight="1">
      <c r="A22" s="92" t="str">
        <f>Studenti_C!J16</f>
        <v>15/19</v>
      </c>
      <c r="B22" s="52" t="str">
        <f>Studenti_C!K16</f>
        <v>Vujović Petar</v>
      </c>
      <c r="C22" s="53"/>
      <c r="D22" s="54">
        <v>5</v>
      </c>
      <c r="E22" s="54"/>
      <c r="F22" s="53"/>
      <c r="G22" s="53"/>
      <c r="H22" s="53"/>
      <c r="I22" s="55"/>
      <c r="J22" s="55"/>
      <c r="K22" s="55"/>
      <c r="L22" s="55"/>
      <c r="M22" s="55"/>
      <c r="N22" s="55"/>
      <c r="O22" s="56">
        <v>20</v>
      </c>
      <c r="P22" s="56"/>
      <c r="Q22" s="55"/>
      <c r="R22" s="53"/>
      <c r="S22" s="53"/>
      <c r="T22" s="48">
        <f t="shared" si="2"/>
        <v>25</v>
      </c>
      <c r="U22" s="48" t="str">
        <f t="shared" si="3"/>
        <v>F</v>
      </c>
    </row>
    <row r="23" spans="1:21" ht="12" customHeight="1">
      <c r="A23" s="92" t="str">
        <f>Studenti_C!J17</f>
        <v>16/19</v>
      </c>
      <c r="B23" s="52" t="str">
        <f>Studenti_C!K17</f>
        <v>Zečević Stevan</v>
      </c>
      <c r="C23" s="53"/>
      <c r="D23" s="54">
        <v>5</v>
      </c>
      <c r="E23" s="54"/>
      <c r="F23" s="53"/>
      <c r="G23" s="53"/>
      <c r="H23" s="53"/>
      <c r="I23" s="55"/>
      <c r="J23" s="55"/>
      <c r="K23" s="55"/>
      <c r="L23" s="55"/>
      <c r="M23" s="55"/>
      <c r="N23" s="55"/>
      <c r="O23" s="56">
        <v>21</v>
      </c>
      <c r="P23" s="56"/>
      <c r="Q23" s="55"/>
      <c r="R23" s="53"/>
      <c r="S23" s="53"/>
      <c r="T23" s="48">
        <f t="shared" si="2"/>
        <v>26</v>
      </c>
      <c r="U23" s="48" t="str">
        <f t="shared" si="3"/>
        <v>F</v>
      </c>
    </row>
    <row r="24" spans="1:21" ht="12" customHeight="1">
      <c r="A24" s="92" t="str">
        <f>Studenti_C!J18</f>
        <v>17/19</v>
      </c>
      <c r="B24" s="52" t="str">
        <f>Studenti_C!K18</f>
        <v>Božović Ivona</v>
      </c>
      <c r="C24" s="53"/>
      <c r="D24" s="54">
        <v>5</v>
      </c>
      <c r="E24" s="54"/>
      <c r="F24" s="53"/>
      <c r="G24" s="53"/>
      <c r="H24" s="53"/>
      <c r="I24" s="55"/>
      <c r="J24" s="55"/>
      <c r="K24" s="55"/>
      <c r="L24" s="55"/>
      <c r="M24" s="55"/>
      <c r="N24" s="55"/>
      <c r="O24" s="56">
        <v>15</v>
      </c>
      <c r="P24" s="56"/>
      <c r="Q24" s="55"/>
      <c r="R24" s="53"/>
      <c r="S24" s="53"/>
      <c r="T24" s="48">
        <f t="shared" si="2"/>
        <v>20</v>
      </c>
      <c r="U24" s="48" t="str">
        <f t="shared" si="3"/>
        <v>F</v>
      </c>
    </row>
    <row r="25" spans="1:21" ht="12" customHeight="1">
      <c r="A25" s="92" t="str">
        <f>Studenti_C!J19</f>
        <v>18/19</v>
      </c>
      <c r="B25" s="52" t="str">
        <f>Studenti_C!K19</f>
        <v>Čabarkapa Goran</v>
      </c>
      <c r="C25" s="53"/>
      <c r="D25" s="54">
        <v>5</v>
      </c>
      <c r="E25" s="54"/>
      <c r="F25" s="53"/>
      <c r="G25" s="53"/>
      <c r="H25" s="53"/>
      <c r="I25" s="55"/>
      <c r="J25" s="55"/>
      <c r="K25" s="55"/>
      <c r="L25" s="55"/>
      <c r="M25" s="55"/>
      <c r="N25" s="55"/>
      <c r="O25" s="56">
        <v>21</v>
      </c>
      <c r="P25" s="56"/>
      <c r="Q25" s="55"/>
      <c r="R25" s="53"/>
      <c r="S25" s="53"/>
      <c r="T25" s="48">
        <f t="shared" si="2"/>
        <v>26</v>
      </c>
      <c r="U25" s="48" t="str">
        <f t="shared" si="3"/>
        <v>F</v>
      </c>
    </row>
    <row r="26" spans="1:21" ht="12" customHeight="1">
      <c r="A26" s="92" t="str">
        <f>Studenti_C!J20</f>
        <v>19/19</v>
      </c>
      <c r="B26" s="52" t="str">
        <f>Studenti_C!K20</f>
        <v>Veletić Marijana</v>
      </c>
      <c r="C26" s="53"/>
      <c r="D26" s="54">
        <v>5</v>
      </c>
      <c r="E26" s="54"/>
      <c r="F26" s="53"/>
      <c r="G26" s="53"/>
      <c r="H26" s="53"/>
      <c r="I26" s="55"/>
      <c r="J26" s="55"/>
      <c r="K26" s="55"/>
      <c r="L26" s="55"/>
      <c r="M26" s="55"/>
      <c r="N26" s="55"/>
      <c r="O26" s="56">
        <v>25</v>
      </c>
      <c r="P26" s="56"/>
      <c r="Q26" s="55"/>
      <c r="R26" s="53"/>
      <c r="S26" s="53"/>
      <c r="T26" s="48">
        <f t="shared" si="2"/>
        <v>30</v>
      </c>
      <c r="U26" s="48" t="str">
        <f t="shared" si="3"/>
        <v>F</v>
      </c>
    </row>
    <row r="27" spans="1:21" ht="12" customHeight="1">
      <c r="A27" s="92" t="str">
        <f>Studenti_C!J21</f>
        <v>20/19</v>
      </c>
      <c r="B27" s="52" t="str">
        <f>Studenti_C!K21</f>
        <v>Stanić Dejana</v>
      </c>
      <c r="C27" s="53"/>
      <c r="D27" s="54">
        <v>5</v>
      </c>
      <c r="E27" s="54"/>
      <c r="F27" s="53"/>
      <c r="G27" s="53"/>
      <c r="H27" s="53"/>
      <c r="I27" s="55"/>
      <c r="J27" s="55"/>
      <c r="K27" s="55"/>
      <c r="L27" s="55"/>
      <c r="M27" s="55"/>
      <c r="N27" s="55"/>
      <c r="O27" s="56">
        <v>21</v>
      </c>
      <c r="P27" s="56"/>
      <c r="Q27" s="55"/>
      <c r="R27" s="53"/>
      <c r="S27" s="53"/>
      <c r="T27" s="48">
        <f t="shared" si="2"/>
        <v>26</v>
      </c>
      <c r="U27" s="48" t="str">
        <f t="shared" si="3"/>
        <v>F</v>
      </c>
    </row>
    <row r="28" spans="1:21" ht="12" customHeight="1">
      <c r="A28" s="92"/>
      <c r="B28" s="52"/>
      <c r="C28" s="53"/>
      <c r="D28" s="54"/>
      <c r="E28" s="54"/>
      <c r="F28" s="53"/>
      <c r="G28" s="53"/>
      <c r="H28" s="53"/>
      <c r="I28" s="55"/>
      <c r="J28" s="55"/>
      <c r="K28" s="55"/>
      <c r="L28" s="55"/>
      <c r="M28" s="55"/>
      <c r="N28" s="55"/>
      <c r="O28" s="56"/>
      <c r="P28" s="56"/>
      <c r="Q28" s="55"/>
      <c r="R28" s="53"/>
      <c r="S28" s="53"/>
      <c r="T28" s="48"/>
      <c r="U28" s="48"/>
    </row>
    <row r="29" spans="1:21" ht="12" customHeight="1">
      <c r="A29" s="92"/>
      <c r="B29" s="52"/>
      <c r="C29" s="58"/>
      <c r="D29" s="94"/>
      <c r="E29" s="94"/>
      <c r="F29" s="58"/>
      <c r="G29" s="58"/>
      <c r="H29" s="58"/>
      <c r="I29" s="59"/>
      <c r="J29" s="59"/>
      <c r="K29" s="59"/>
      <c r="L29" s="59"/>
      <c r="M29" s="59"/>
      <c r="N29" s="59"/>
      <c r="O29" s="56"/>
      <c r="P29" s="56"/>
      <c r="Q29" s="59"/>
      <c r="R29" s="58"/>
      <c r="S29" s="58"/>
      <c r="T29" s="48"/>
      <c r="U29" s="48"/>
    </row>
    <row r="30" spans="1:21" ht="12" customHeight="1">
      <c r="A30" s="92"/>
      <c r="B30" s="52"/>
      <c r="C30" s="58"/>
      <c r="D30" s="94"/>
      <c r="E30" s="94"/>
      <c r="F30" s="58"/>
      <c r="G30" s="58"/>
      <c r="H30" s="58"/>
      <c r="I30" s="59"/>
      <c r="J30" s="59"/>
      <c r="K30" s="59"/>
      <c r="L30" s="59"/>
      <c r="M30" s="59"/>
      <c r="N30" s="59"/>
      <c r="O30" s="56"/>
      <c r="P30" s="56"/>
      <c r="Q30" s="59"/>
      <c r="R30" s="58"/>
      <c r="S30" s="58"/>
      <c r="T30" s="48"/>
      <c r="U30" s="48"/>
    </row>
    <row r="31" spans="1:21" ht="12" customHeight="1">
      <c r="A31" s="92"/>
      <c r="B31" s="52"/>
      <c r="C31" s="58"/>
      <c r="D31" s="94"/>
      <c r="E31" s="94"/>
      <c r="F31" s="58"/>
      <c r="G31" s="58"/>
      <c r="H31" s="58"/>
      <c r="I31" s="59"/>
      <c r="J31" s="59"/>
      <c r="K31" s="59"/>
      <c r="L31" s="59"/>
      <c r="M31" s="59"/>
      <c r="N31" s="59"/>
      <c r="O31" s="56"/>
      <c r="P31" s="56"/>
      <c r="Q31" s="59"/>
      <c r="R31" s="58"/>
      <c r="S31" s="58"/>
      <c r="T31" s="48"/>
      <c r="U31" s="48"/>
    </row>
    <row r="32" spans="1:21" ht="12" customHeight="1">
      <c r="A32" s="92"/>
      <c r="B32" s="52"/>
      <c r="C32" s="58"/>
      <c r="D32" s="94"/>
      <c r="E32" s="94"/>
      <c r="F32" s="58"/>
      <c r="G32" s="58"/>
      <c r="H32" s="58"/>
      <c r="I32" s="59"/>
      <c r="J32" s="59"/>
      <c r="K32" s="59"/>
      <c r="L32" s="59"/>
      <c r="M32" s="59"/>
      <c r="N32" s="59"/>
      <c r="O32" s="56"/>
      <c r="P32" s="56"/>
      <c r="Q32" s="59"/>
      <c r="R32" s="58"/>
      <c r="S32" s="58"/>
      <c r="T32" s="48"/>
      <c r="U32" s="48"/>
    </row>
    <row r="33" spans="1:21" ht="12" customHeight="1">
      <c r="A33" s="92"/>
      <c r="B33" s="52"/>
      <c r="C33" s="58"/>
      <c r="D33" s="94"/>
      <c r="E33" s="94"/>
      <c r="F33" s="58"/>
      <c r="G33" s="58"/>
      <c r="H33" s="58"/>
      <c r="I33" s="59"/>
      <c r="J33" s="59"/>
      <c r="K33" s="59"/>
      <c r="L33" s="59"/>
      <c r="M33" s="59"/>
      <c r="N33" s="59"/>
      <c r="O33" s="56"/>
      <c r="P33" s="56"/>
      <c r="Q33" s="59"/>
      <c r="R33" s="58"/>
      <c r="S33" s="58"/>
      <c r="T33" s="48"/>
      <c r="U33" s="48"/>
    </row>
    <row r="34" spans="1:21" ht="12" customHeight="1">
      <c r="A34" s="92"/>
      <c r="B34" s="52"/>
      <c r="C34" s="58"/>
      <c r="D34" s="94"/>
      <c r="E34" s="94"/>
      <c r="F34" s="58"/>
      <c r="G34" s="58"/>
      <c r="H34" s="58"/>
      <c r="I34" s="59"/>
      <c r="J34" s="59"/>
      <c r="K34" s="59"/>
      <c r="L34" s="59"/>
      <c r="M34" s="59"/>
      <c r="N34" s="59"/>
      <c r="O34" s="56"/>
      <c r="P34" s="56"/>
      <c r="Q34" s="59"/>
      <c r="R34" s="58"/>
      <c r="S34" s="58"/>
      <c r="T34" s="48"/>
      <c r="U34" s="48"/>
    </row>
    <row r="35" spans="1:21" ht="12" customHeight="1">
      <c r="A35" s="92"/>
      <c r="B35" s="52"/>
      <c r="C35" s="58"/>
      <c r="D35" s="94"/>
      <c r="E35" s="94"/>
      <c r="F35" s="58"/>
      <c r="G35" s="58"/>
      <c r="H35" s="58"/>
      <c r="I35" s="59"/>
      <c r="J35" s="59"/>
      <c r="K35" s="59"/>
      <c r="L35" s="59"/>
      <c r="M35" s="59"/>
      <c r="N35" s="59"/>
      <c r="O35" s="56"/>
      <c r="P35" s="56"/>
      <c r="Q35" s="59"/>
      <c r="R35" s="58"/>
      <c r="S35" s="58"/>
      <c r="T35" s="48"/>
      <c r="U35" s="48"/>
    </row>
    <row r="36" spans="1:21" ht="12" customHeight="1">
      <c r="A36" s="92"/>
      <c r="B36" s="52"/>
      <c r="C36" s="58"/>
      <c r="D36" s="94"/>
      <c r="E36" s="94"/>
      <c r="F36" s="58"/>
      <c r="G36" s="58"/>
      <c r="H36" s="58"/>
      <c r="I36" s="59"/>
      <c r="J36" s="59"/>
      <c r="K36" s="59"/>
      <c r="L36" s="59"/>
      <c r="M36" s="59"/>
      <c r="N36" s="59"/>
      <c r="O36" s="56"/>
      <c r="P36" s="56"/>
      <c r="Q36" s="59"/>
      <c r="R36" s="58"/>
      <c r="S36" s="58"/>
      <c r="T36" s="48"/>
      <c r="U36" s="48"/>
    </row>
    <row r="37" spans="1:21" ht="12" customHeight="1">
      <c r="A37" s="92"/>
      <c r="B37" s="52"/>
      <c r="C37" s="58"/>
      <c r="D37" s="58"/>
      <c r="E37" s="58"/>
      <c r="F37" s="58"/>
      <c r="G37" s="58"/>
      <c r="H37" s="58"/>
      <c r="I37" s="59"/>
      <c r="J37" s="59"/>
      <c r="K37" s="59"/>
      <c r="L37" s="59"/>
      <c r="M37" s="59"/>
      <c r="N37" s="59"/>
      <c r="O37" s="56"/>
      <c r="P37" s="56"/>
      <c r="Q37" s="59"/>
      <c r="R37" s="58"/>
      <c r="S37" s="58"/>
      <c r="T37" s="48"/>
      <c r="U37" s="48"/>
    </row>
    <row r="38" spans="1:21" ht="12" customHeight="1">
      <c r="A38" s="92"/>
      <c r="B38" s="52"/>
      <c r="C38" s="53"/>
      <c r="D38" s="53"/>
      <c r="E38" s="53"/>
      <c r="F38" s="53"/>
      <c r="G38" s="53"/>
      <c r="H38" s="53"/>
      <c r="I38" s="55"/>
      <c r="J38" s="55"/>
      <c r="K38" s="55"/>
      <c r="L38" s="55"/>
      <c r="M38" s="55"/>
      <c r="N38" s="55"/>
      <c r="O38" s="60"/>
      <c r="P38" s="61"/>
      <c r="Q38" s="55"/>
      <c r="R38" s="53"/>
      <c r="S38" s="57"/>
      <c r="T38" s="53"/>
      <c r="U38" s="53"/>
    </row>
    <row r="39" spans="4:8" ht="12.75">
      <c r="D39" s="44"/>
      <c r="E39" s="44"/>
      <c r="F39" s="44"/>
      <c r="G39" s="44"/>
      <c r="H39" s="44"/>
    </row>
    <row r="40" spans="4:16" ht="15.75">
      <c r="D40" s="44"/>
      <c r="E40" s="44"/>
      <c r="F40" s="44"/>
      <c r="G40" s="44"/>
      <c r="H40" s="44"/>
      <c r="P40" s="62" t="s">
        <v>19</v>
      </c>
    </row>
    <row r="41" spans="4:8" ht="12.75">
      <c r="D41" s="44"/>
      <c r="E41" s="44"/>
      <c r="F41" s="44"/>
      <c r="G41" s="44"/>
      <c r="H41" s="44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1.140625" style="14" customWidth="1"/>
    <col min="2" max="2" width="25.28125" style="14" customWidth="1"/>
    <col min="3" max="3" width="13.28125" style="14" customWidth="1"/>
    <col min="4" max="4" width="11.8515625" style="14" customWidth="1"/>
    <col min="5" max="5" width="12.7109375" style="14" customWidth="1"/>
    <col min="6" max="6" width="13.57421875" style="14" customWidth="1"/>
    <col min="7" max="16384" width="9.140625" style="14" customWidth="1"/>
  </cols>
  <sheetData>
    <row r="1" spans="1:6" s="13" customFormat="1" ht="28.5" customHeight="1">
      <c r="A1" s="123" t="s">
        <v>20</v>
      </c>
      <c r="B1" s="123"/>
      <c r="C1" s="123"/>
      <c r="D1" s="123"/>
      <c r="E1" s="123"/>
      <c r="F1" s="12"/>
    </row>
    <row r="2" spans="1:6" ht="17.25" customHeight="1">
      <c r="A2" s="124" t="s">
        <v>48</v>
      </c>
      <c r="B2" s="124"/>
      <c r="C2" s="124"/>
      <c r="D2" s="124"/>
      <c r="E2" s="124"/>
      <c r="F2" s="124"/>
    </row>
    <row r="3" spans="1:6" ht="27" customHeight="1">
      <c r="A3" s="125" t="s">
        <v>77</v>
      </c>
      <c r="B3" s="125"/>
      <c r="C3" s="126" t="s">
        <v>49</v>
      </c>
      <c r="D3" s="126"/>
      <c r="E3" s="126"/>
      <c r="F3" s="126"/>
    </row>
    <row r="4" spans="1:6" ht="17.25" customHeight="1">
      <c r="A4" s="126" t="s">
        <v>75</v>
      </c>
      <c r="B4" s="126"/>
      <c r="C4" s="126"/>
      <c r="D4" s="126" t="s">
        <v>78</v>
      </c>
      <c r="E4" s="126"/>
      <c r="F4" s="126"/>
    </row>
    <row r="5" spans="1:6" ht="4.5" customHeight="1">
      <c r="A5" s="133"/>
      <c r="B5" s="133"/>
      <c r="C5" s="133"/>
      <c r="D5" s="133"/>
      <c r="E5" s="133"/>
      <c r="F5" s="133"/>
    </row>
    <row r="6" spans="1:6" s="15" customFormat="1" ht="25.5" customHeight="1">
      <c r="A6" s="134" t="s">
        <v>1</v>
      </c>
      <c r="B6" s="136" t="s">
        <v>21</v>
      </c>
      <c r="C6" s="137"/>
      <c r="D6" s="127" t="s">
        <v>22</v>
      </c>
      <c r="E6" s="128"/>
      <c r="F6" s="131" t="s">
        <v>23</v>
      </c>
    </row>
    <row r="7" spans="1:6" s="15" customFormat="1" ht="42" customHeight="1" thickBot="1">
      <c r="A7" s="135"/>
      <c r="B7" s="138"/>
      <c r="C7" s="139"/>
      <c r="D7" s="16" t="s">
        <v>24</v>
      </c>
      <c r="E7" s="17" t="s">
        <v>25</v>
      </c>
      <c r="F7" s="132"/>
    </row>
    <row r="8" spans="1:6" ht="12.75" customHeight="1" thickTop="1">
      <c r="A8" s="40" t="str">
        <f>Poeni_C!A8</f>
        <v>1/19</v>
      </c>
      <c r="B8" s="129" t="str">
        <f>Poeni_C!B8</f>
        <v>Gigović Nevena</v>
      </c>
      <c r="C8" s="130"/>
      <c r="D8" s="89">
        <f>SUM(Poeni_C!D8:Q8)</f>
        <v>27</v>
      </c>
      <c r="E8" s="89">
        <f>MAX(Poeni_C!R8:S8)</f>
        <v>0</v>
      </c>
      <c r="F8" s="19" t="str">
        <f>Poeni_C!U8</f>
        <v>F</v>
      </c>
    </row>
    <row r="9" spans="1:6" ht="12.75" customHeight="1">
      <c r="A9" s="40" t="str">
        <f>Poeni_C!A9</f>
        <v>2/19</v>
      </c>
      <c r="B9" s="129" t="str">
        <f>Poeni_C!B9</f>
        <v>Nedović Jelena</v>
      </c>
      <c r="C9" s="130"/>
      <c r="D9" s="89">
        <f>SUM(Poeni_C!D9:Q9)</f>
        <v>24</v>
      </c>
      <c r="E9" s="89">
        <f>MAX(Poeni_C!R9:S9)</f>
        <v>0</v>
      </c>
      <c r="F9" s="19" t="str">
        <f>Poeni_C!U9</f>
        <v>F</v>
      </c>
    </row>
    <row r="10" spans="1:6" ht="12.75" customHeight="1">
      <c r="A10" s="40" t="str">
        <f>Poeni_C!A10</f>
        <v>3/19</v>
      </c>
      <c r="B10" s="129" t="str">
        <f>Poeni_C!B10</f>
        <v>Milosavljević Petar</v>
      </c>
      <c r="C10" s="130"/>
      <c r="D10" s="89">
        <f>SUM(Poeni_C!D10:Q10)</f>
        <v>28</v>
      </c>
      <c r="E10" s="89">
        <f>MAX(Poeni_C!R10:S10)</f>
        <v>0</v>
      </c>
      <c r="F10" s="19" t="str">
        <f>Poeni_C!U10</f>
        <v>F</v>
      </c>
    </row>
    <row r="11" spans="1:6" ht="12.75" customHeight="1">
      <c r="A11" s="40" t="str">
        <f>Poeni_C!A11</f>
        <v>4/19</v>
      </c>
      <c r="B11" s="129" t="str">
        <f>Poeni_C!B11</f>
        <v>Drpljanin Mervan</v>
      </c>
      <c r="C11" s="130"/>
      <c r="D11" s="89">
        <f>SUM(Poeni_C!D11:Q11)</f>
        <v>29</v>
      </c>
      <c r="E11" s="89">
        <f>MAX(Poeni_C!R11:S11)</f>
        <v>0</v>
      </c>
      <c r="F11" s="19" t="str">
        <f>Poeni_C!U11</f>
        <v>F</v>
      </c>
    </row>
    <row r="12" spans="1:6" ht="12.75" customHeight="1">
      <c r="A12" s="40" t="str">
        <f>Poeni_C!A12</f>
        <v>5/19</v>
      </c>
      <c r="B12" s="129" t="str">
        <f>Poeni_C!B12</f>
        <v>Aligrudić Pavle</v>
      </c>
      <c r="C12" s="130"/>
      <c r="D12" s="89">
        <f>SUM(Poeni_C!D12:Q12)</f>
        <v>26</v>
      </c>
      <c r="E12" s="89">
        <f>MAX(Poeni_C!R12:S12)</f>
        <v>0</v>
      </c>
      <c r="F12" s="19" t="str">
        <f>Poeni_C!U12</f>
        <v>F</v>
      </c>
    </row>
    <row r="13" spans="1:6" ht="12.75" customHeight="1">
      <c r="A13" s="40" t="str">
        <f>Poeni_C!A13</f>
        <v>6/19</v>
      </c>
      <c r="B13" s="129" t="str">
        <f>Poeni_C!B13</f>
        <v>Gledović Radoman</v>
      </c>
      <c r="C13" s="130"/>
      <c r="D13" s="89">
        <f>SUM(Poeni_C!D13:Q13)</f>
        <v>27</v>
      </c>
      <c r="E13" s="89">
        <f>MAX(Poeni_C!R13:S13)</f>
        <v>0</v>
      </c>
      <c r="F13" s="19" t="str">
        <f>Poeni_C!U13</f>
        <v>F</v>
      </c>
    </row>
    <row r="14" spans="1:6" ht="12.75" customHeight="1">
      <c r="A14" s="40" t="str">
        <f>Poeni_C!A14</f>
        <v>7/19</v>
      </c>
      <c r="B14" s="129" t="str">
        <f>Poeni_C!B14</f>
        <v>Marković Danijela</v>
      </c>
      <c r="C14" s="130"/>
      <c r="D14" s="89">
        <f>SUM(Poeni_C!D14:Q14)</f>
        <v>21</v>
      </c>
      <c r="E14" s="89">
        <f>MAX(Poeni_C!R14:S14)</f>
        <v>0</v>
      </c>
      <c r="F14" s="19" t="str">
        <f>Poeni_C!U14</f>
        <v>F</v>
      </c>
    </row>
    <row r="15" spans="1:6" ht="12.75" customHeight="1">
      <c r="A15" s="40" t="str">
        <f>Poeni_C!A15</f>
        <v>8/19</v>
      </c>
      <c r="B15" s="129" t="str">
        <f>Poeni_C!B15</f>
        <v>Ćetković Petar</v>
      </c>
      <c r="C15" s="130"/>
      <c r="D15" s="89">
        <f>SUM(Poeni_C!D15:Q15)</f>
        <v>26</v>
      </c>
      <c r="E15" s="89">
        <f>MAX(Poeni_C!R15:S15)</f>
        <v>0</v>
      </c>
      <c r="F15" s="19" t="str">
        <f>Poeni_C!U15</f>
        <v>F</v>
      </c>
    </row>
    <row r="16" spans="1:6" ht="12.75" customHeight="1">
      <c r="A16" s="40" t="str">
        <f>Poeni_C!A16</f>
        <v>9/19</v>
      </c>
      <c r="B16" s="129" t="str">
        <f>Poeni_C!B16</f>
        <v>Ćuković Aleksa</v>
      </c>
      <c r="C16" s="130"/>
      <c r="D16" s="89">
        <f>SUM(Poeni_C!D16:Q16)</f>
        <v>22</v>
      </c>
      <c r="E16" s="89">
        <f>MAX(Poeni_C!R16:S16)</f>
        <v>0</v>
      </c>
      <c r="F16" s="19" t="str">
        <f>Poeni_C!U16</f>
        <v>F</v>
      </c>
    </row>
    <row r="17" spans="1:6" ht="12.75" customHeight="1">
      <c r="A17" s="40" t="str">
        <f>Poeni_C!A17</f>
        <v>10/19</v>
      </c>
      <c r="B17" s="129" t="str">
        <f>Poeni_C!B17</f>
        <v>Živković Ana</v>
      </c>
      <c r="C17" s="130"/>
      <c r="D17" s="89">
        <f>SUM(Poeni_C!D17:Q17)</f>
        <v>19</v>
      </c>
      <c r="E17" s="89">
        <f>MAX(Poeni_C!R17:S17)</f>
        <v>0</v>
      </c>
      <c r="F17" s="19" t="str">
        <f>Poeni_C!U17</f>
        <v>F</v>
      </c>
    </row>
    <row r="18" spans="1:6" ht="12.75" customHeight="1">
      <c r="A18" s="40" t="str">
        <f>Poeni_C!A18</f>
        <v>11/19</v>
      </c>
      <c r="B18" s="129" t="str">
        <f>Poeni_C!B18</f>
        <v>Boljević Stefan</v>
      </c>
      <c r="C18" s="130"/>
      <c r="D18" s="89">
        <f>SUM(Poeni_C!D18:Q18)</f>
        <v>28</v>
      </c>
      <c r="E18" s="89">
        <f>MAX(Poeni_C!R18:S18)</f>
        <v>0</v>
      </c>
      <c r="F18" s="19" t="str">
        <f>Poeni_C!U18</f>
        <v>F</v>
      </c>
    </row>
    <row r="19" spans="1:6" ht="12.75" customHeight="1">
      <c r="A19" s="40" t="str">
        <f>Poeni_C!A19</f>
        <v>12/19</v>
      </c>
      <c r="B19" s="129" t="str">
        <f>Poeni_C!B19</f>
        <v>Mijanović Maja</v>
      </c>
      <c r="C19" s="130"/>
      <c r="D19" s="89">
        <f>SUM(Poeni_C!D19:Q19)</f>
        <v>0</v>
      </c>
      <c r="E19" s="89">
        <f>MAX(Poeni_C!R19:S19)</f>
        <v>0</v>
      </c>
      <c r="F19" s="19" t="str">
        <f>Poeni_C!U19</f>
        <v>F</v>
      </c>
    </row>
    <row r="20" spans="1:6" ht="12.75" customHeight="1">
      <c r="A20" s="40" t="str">
        <f>Poeni_C!A20</f>
        <v>13/19</v>
      </c>
      <c r="B20" s="129" t="str">
        <f>Poeni_C!B20</f>
        <v>Ivanović Nikola</v>
      </c>
      <c r="C20" s="130"/>
      <c r="D20" s="89">
        <f>SUM(Poeni_C!D20:Q20)</f>
        <v>28</v>
      </c>
      <c r="E20" s="89">
        <f>MAX(Poeni_C!R20:S20)</f>
        <v>0</v>
      </c>
      <c r="F20" s="19" t="str">
        <f>Poeni_C!U20</f>
        <v>F</v>
      </c>
    </row>
    <row r="21" spans="1:6" ht="12.75" customHeight="1">
      <c r="A21" s="40" t="str">
        <f>Poeni_C!A21</f>
        <v>14/19</v>
      </c>
      <c r="B21" s="129" t="str">
        <f>Poeni_C!B21</f>
        <v>Šoškić Božidar</v>
      </c>
      <c r="C21" s="130"/>
      <c r="D21" s="89">
        <f>SUM(Poeni_C!D21:Q21)</f>
        <v>19</v>
      </c>
      <c r="E21" s="89">
        <f>MAX(Poeni_C!R21:S21)</f>
        <v>0</v>
      </c>
      <c r="F21" s="19" t="str">
        <f>Poeni_C!U21</f>
        <v>F</v>
      </c>
    </row>
    <row r="22" spans="1:6" ht="12.75" customHeight="1">
      <c r="A22" s="40" t="str">
        <f>Poeni_C!A22</f>
        <v>15/19</v>
      </c>
      <c r="B22" s="129" t="str">
        <f>Poeni_C!B22</f>
        <v>Vujović Petar</v>
      </c>
      <c r="C22" s="130"/>
      <c r="D22" s="89">
        <f>SUM(Poeni_C!D22:Q22)</f>
        <v>25</v>
      </c>
      <c r="E22" s="89">
        <f>MAX(Poeni_C!R22:S22)</f>
        <v>0</v>
      </c>
      <c r="F22" s="19" t="str">
        <f>Poeni_C!U22</f>
        <v>F</v>
      </c>
    </row>
    <row r="23" spans="1:6" ht="12.75" customHeight="1">
      <c r="A23" s="40" t="str">
        <f>Poeni_C!A23</f>
        <v>16/19</v>
      </c>
      <c r="B23" s="129" t="str">
        <f>Poeni_C!B23</f>
        <v>Zečević Stevan</v>
      </c>
      <c r="C23" s="130"/>
      <c r="D23" s="89">
        <f>SUM(Poeni_C!D23:Q23)</f>
        <v>26</v>
      </c>
      <c r="E23" s="89">
        <f>MAX(Poeni_C!R23:S23)</f>
        <v>0</v>
      </c>
      <c r="F23" s="19" t="str">
        <f>Poeni_C!U23</f>
        <v>F</v>
      </c>
    </row>
    <row r="24" spans="1:6" ht="12.75" customHeight="1">
      <c r="A24" s="40" t="str">
        <f>Poeni_C!A24</f>
        <v>17/19</v>
      </c>
      <c r="B24" s="129" t="str">
        <f>Poeni_C!B24</f>
        <v>Božović Ivona</v>
      </c>
      <c r="C24" s="130"/>
      <c r="D24" s="89">
        <f>SUM(Poeni_C!D24:Q24)</f>
        <v>20</v>
      </c>
      <c r="E24" s="89">
        <f>MAX(Poeni_C!R24:S24)</f>
        <v>0</v>
      </c>
      <c r="F24" s="19" t="str">
        <f>Poeni_C!U24</f>
        <v>F</v>
      </c>
    </row>
    <row r="25" spans="1:6" ht="12.75" customHeight="1">
      <c r="A25" s="40" t="str">
        <f>Poeni_C!A25</f>
        <v>18/19</v>
      </c>
      <c r="B25" s="129" t="str">
        <f>Poeni_C!B25</f>
        <v>Čabarkapa Goran</v>
      </c>
      <c r="C25" s="130"/>
      <c r="D25" s="89">
        <f>SUM(Poeni_C!D25:Q25)</f>
        <v>26</v>
      </c>
      <c r="E25" s="89">
        <f>MAX(Poeni_C!R25:S25)</f>
        <v>0</v>
      </c>
      <c r="F25" s="19" t="str">
        <f>Poeni_C!U25</f>
        <v>F</v>
      </c>
    </row>
    <row r="26" spans="1:6" ht="12.75" customHeight="1">
      <c r="A26" s="40" t="str">
        <f>Poeni_C!A26</f>
        <v>19/19</v>
      </c>
      <c r="B26" s="129" t="str">
        <f>Poeni_C!B26</f>
        <v>Veletić Marijana</v>
      </c>
      <c r="C26" s="130"/>
      <c r="D26" s="89">
        <f>SUM(Poeni_C!D26:Q26)</f>
        <v>30</v>
      </c>
      <c r="E26" s="89">
        <f>MAX(Poeni_C!R26:S26)</f>
        <v>0</v>
      </c>
      <c r="F26" s="19" t="str">
        <f>Poeni_C!U26</f>
        <v>F</v>
      </c>
    </row>
    <row r="27" spans="1:6" ht="12.75" customHeight="1">
      <c r="A27" s="40" t="str">
        <f>Poeni_C!A27</f>
        <v>20/19</v>
      </c>
      <c r="B27" s="129" t="str">
        <f>Poeni_C!B27</f>
        <v>Stanić Dejana</v>
      </c>
      <c r="C27" s="130"/>
      <c r="D27" s="89">
        <f>SUM(Poeni_C!D27:Q27)</f>
        <v>26</v>
      </c>
      <c r="E27" s="89">
        <f>MAX(Poeni_C!R27:S27)</f>
        <v>0</v>
      </c>
      <c r="F27" s="19" t="str">
        <f>Poeni_C!U27</f>
        <v>F</v>
      </c>
    </row>
    <row r="28" spans="1:6" ht="12.75" customHeight="1">
      <c r="A28" s="40"/>
      <c r="B28" s="129"/>
      <c r="C28" s="130"/>
      <c r="D28" s="89"/>
      <c r="E28" s="89"/>
      <c r="F28" s="19"/>
    </row>
    <row r="29" spans="1:6" ht="12.75" customHeight="1">
      <c r="A29" s="40"/>
      <c r="B29" s="129"/>
      <c r="C29" s="130"/>
      <c r="D29" s="89"/>
      <c r="E29" s="89"/>
      <c r="F29" s="19"/>
    </row>
    <row r="30" spans="1:6" ht="12.75" customHeight="1">
      <c r="A30" s="40"/>
      <c r="B30" s="129"/>
      <c r="C30" s="130"/>
      <c r="D30" s="89"/>
      <c r="E30" s="89"/>
      <c r="F30" s="19"/>
    </row>
    <row r="31" spans="1:6" ht="12.75" customHeight="1">
      <c r="A31" s="40"/>
      <c r="B31" s="129"/>
      <c r="C31" s="130"/>
      <c r="D31" s="89"/>
      <c r="E31" s="89"/>
      <c r="F31" s="19"/>
    </row>
    <row r="32" spans="1:6" ht="12.75" customHeight="1">
      <c r="A32" s="40"/>
      <c r="B32" s="129"/>
      <c r="C32" s="130"/>
      <c r="D32" s="89"/>
      <c r="E32" s="89"/>
      <c r="F32" s="19"/>
    </row>
    <row r="33" spans="1:6" ht="12.75" customHeight="1">
      <c r="A33" s="40"/>
      <c r="B33" s="129"/>
      <c r="C33" s="130"/>
      <c r="D33" s="89"/>
      <c r="E33" s="89"/>
      <c r="F33" s="19"/>
    </row>
    <row r="34" spans="1:6" ht="12.75" customHeight="1">
      <c r="A34" s="40"/>
      <c r="B34" s="129"/>
      <c r="C34" s="130"/>
      <c r="D34" s="89"/>
      <c r="E34" s="89"/>
      <c r="F34" s="19"/>
    </row>
    <row r="35" spans="1:6" ht="12.75" customHeight="1">
      <c r="A35" s="40"/>
      <c r="B35" s="129"/>
      <c r="C35" s="130"/>
      <c r="D35" s="89"/>
      <c r="E35" s="89"/>
      <c r="F35" s="19"/>
    </row>
    <row r="36" spans="1:6" ht="12.75" customHeight="1">
      <c r="A36" s="40"/>
      <c r="B36" s="129"/>
      <c r="C36" s="130"/>
      <c r="D36" s="89"/>
      <c r="E36" s="89"/>
      <c r="F36" s="19"/>
    </row>
    <row r="37" spans="1:6" ht="12.75" customHeight="1">
      <c r="A37" s="40"/>
      <c r="B37" s="129"/>
      <c r="C37" s="130"/>
      <c r="D37" s="89"/>
      <c r="E37" s="89"/>
      <c r="F37" s="19"/>
    </row>
    <row r="38" spans="1:6" ht="12.75" customHeight="1">
      <c r="A38" s="40"/>
      <c r="B38" s="129"/>
      <c r="C38" s="130"/>
      <c r="D38" s="89"/>
      <c r="E38" s="89"/>
      <c r="F38" s="19"/>
    </row>
    <row r="39" spans="1:6" ht="12" customHeight="1">
      <c r="A39" s="18"/>
      <c r="B39" s="129"/>
      <c r="C39" s="130"/>
      <c r="D39" s="63"/>
      <c r="E39" s="64"/>
      <c r="F39" s="19"/>
    </row>
    <row r="40" spans="2:3" ht="12" customHeight="1">
      <c r="B40" s="23"/>
      <c r="C40" s="23"/>
    </row>
    <row r="41" spans="1:4" ht="15.75">
      <c r="A41" s="24" t="s">
        <v>26</v>
      </c>
      <c r="B41" s="23"/>
      <c r="C41" s="23"/>
      <c r="D41" s="62" t="s">
        <v>27</v>
      </c>
    </row>
    <row r="42" spans="2:3" ht="15.75">
      <c r="B42" s="23"/>
      <c r="C42" s="23"/>
    </row>
    <row r="43" spans="2:3" ht="15.75">
      <c r="B43" s="23"/>
      <c r="C43" s="23"/>
    </row>
    <row r="44" spans="2:3" ht="15.75">
      <c r="B44" s="23"/>
      <c r="C44" s="23"/>
    </row>
    <row r="45" spans="2:3" ht="15.75">
      <c r="B45" s="23"/>
      <c r="C45" s="23"/>
    </row>
    <row r="46" spans="2:3" ht="15.75">
      <c r="B46" s="23"/>
      <c r="C46" s="23"/>
    </row>
    <row r="47" spans="2:3" ht="15.75">
      <c r="B47" s="23"/>
      <c r="C47" s="23"/>
    </row>
    <row r="48" spans="2:3" ht="15.75">
      <c r="B48" s="23"/>
      <c r="C48" s="23"/>
    </row>
    <row r="49" spans="2:3" ht="15.75">
      <c r="B49" s="23"/>
      <c r="C49" s="23"/>
    </row>
    <row r="50" spans="2:3" ht="15.75">
      <c r="B50" s="23"/>
      <c r="C50" s="23"/>
    </row>
    <row r="51" spans="2:3" ht="15.75">
      <c r="B51" s="23"/>
      <c r="C51" s="23"/>
    </row>
    <row r="52" spans="2:3" ht="15.75">
      <c r="B52" s="23"/>
      <c r="C52" s="23"/>
    </row>
    <row r="53" spans="2:3" ht="15.75">
      <c r="B53" s="23"/>
      <c r="C53" s="23"/>
    </row>
    <row r="54" spans="2:3" ht="15.75">
      <c r="B54" s="23"/>
      <c r="C54" s="23"/>
    </row>
    <row r="55" spans="2:3" ht="15.75">
      <c r="B55" s="23"/>
      <c r="C55" s="23"/>
    </row>
    <row r="56" spans="2:3" ht="15.75">
      <c r="B56" s="23"/>
      <c r="C56" s="23"/>
    </row>
    <row r="57" spans="2:3" ht="15.75">
      <c r="B57" s="23"/>
      <c r="C57" s="23"/>
    </row>
    <row r="58" spans="2:3" ht="15.75">
      <c r="B58" s="23"/>
      <c r="C58" s="23"/>
    </row>
    <row r="59" spans="2:3" ht="15.75">
      <c r="B59" s="23"/>
      <c r="C59" s="23"/>
    </row>
    <row r="60" spans="2:3" ht="15.75">
      <c r="B60" s="23"/>
      <c r="C60" s="23"/>
    </row>
    <row r="61" spans="2:3" ht="15.75">
      <c r="B61" s="23"/>
      <c r="C61" s="23"/>
    </row>
    <row r="62" spans="2:3" ht="15.75">
      <c r="B62" s="23"/>
      <c r="C62" s="23"/>
    </row>
    <row r="63" spans="2:3" ht="15.75">
      <c r="B63" s="23"/>
      <c r="C63" s="23"/>
    </row>
    <row r="64" spans="2:3" ht="15.75">
      <c r="B64" s="23"/>
      <c r="C64" s="23"/>
    </row>
    <row r="65" spans="2:3" ht="15.75">
      <c r="B65" s="23"/>
      <c r="C65" s="23"/>
    </row>
    <row r="66" spans="2:3" ht="15.75">
      <c r="B66" s="23"/>
      <c r="C66" s="23"/>
    </row>
    <row r="67" spans="2:3" ht="15.75">
      <c r="B67" s="23"/>
      <c r="C67" s="23"/>
    </row>
    <row r="68" spans="2:3" ht="15.75">
      <c r="B68" s="23"/>
      <c r="C68" s="23"/>
    </row>
    <row r="69" spans="2:3" ht="15.75">
      <c r="B69" s="23"/>
      <c r="C69" s="23"/>
    </row>
    <row r="70" spans="2:3" ht="15.75">
      <c r="B70" s="23"/>
      <c r="C70" s="23"/>
    </row>
    <row r="71" spans="2:3" ht="15.75">
      <c r="B71" s="23"/>
      <c r="C71" s="23"/>
    </row>
    <row r="72" spans="2:3" ht="15.75">
      <c r="B72" s="23"/>
      <c r="C72" s="23"/>
    </row>
    <row r="73" spans="2:3" ht="15.75">
      <c r="B73" s="23"/>
      <c r="C73" s="23"/>
    </row>
    <row r="74" spans="2:3" ht="15.75">
      <c r="B74" s="23"/>
      <c r="C74" s="23"/>
    </row>
    <row r="75" spans="2:3" ht="15.75">
      <c r="B75" s="23"/>
      <c r="C75" s="23"/>
    </row>
    <row r="76" spans="2:3" ht="15.75">
      <c r="B76" s="23"/>
      <c r="C76" s="23"/>
    </row>
    <row r="77" spans="2:3" ht="15.75">
      <c r="B77" s="23"/>
      <c r="C77" s="23"/>
    </row>
    <row r="78" spans="2:3" ht="15.75">
      <c r="B78" s="23"/>
      <c r="C78" s="23"/>
    </row>
    <row r="79" spans="2:3" ht="15.75">
      <c r="B79" s="23"/>
      <c r="C79" s="23"/>
    </row>
    <row r="80" spans="2:3" ht="15.75">
      <c r="B80" s="23"/>
      <c r="C80" s="23"/>
    </row>
    <row r="81" spans="2:3" ht="15.75">
      <c r="B81" s="23"/>
      <c r="C81" s="23"/>
    </row>
    <row r="82" spans="2:3" ht="15.75">
      <c r="B82" s="23"/>
      <c r="C82" s="23"/>
    </row>
    <row r="83" spans="2:3" ht="15.75">
      <c r="B83" s="23"/>
      <c r="C83" s="23"/>
    </row>
    <row r="84" spans="2:3" ht="15.75">
      <c r="B84" s="23"/>
      <c r="C84" s="23"/>
    </row>
    <row r="85" spans="2:3" ht="15.75">
      <c r="B85" s="23"/>
      <c r="C85" s="23"/>
    </row>
    <row r="86" spans="2:3" ht="15.75">
      <c r="B86" s="23"/>
      <c r="C86" s="23"/>
    </row>
    <row r="87" spans="2:3" ht="15.75">
      <c r="B87" s="23"/>
      <c r="C87" s="23"/>
    </row>
  </sheetData>
  <sheetProtection/>
  <mergeCells count="44">
    <mergeCell ref="B12:C12"/>
    <mergeCell ref="B13:C13"/>
    <mergeCell ref="A6:A7"/>
    <mergeCell ref="B6:C7"/>
    <mergeCell ref="D6:E6"/>
    <mergeCell ref="F6:F7"/>
    <mergeCell ref="B9:C9"/>
    <mergeCell ref="B10:C10"/>
    <mergeCell ref="B11:C11"/>
    <mergeCell ref="A1:E1"/>
    <mergeCell ref="A2:F2"/>
    <mergeCell ref="A3:B3"/>
    <mergeCell ref="C3:F3"/>
    <mergeCell ref="B8:C8"/>
    <mergeCell ref="A4:C4"/>
    <mergeCell ref="D4:F4"/>
    <mergeCell ref="A5:C5"/>
    <mergeCell ref="D5:F5"/>
    <mergeCell ref="B39:C39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37:C37"/>
    <mergeCell ref="B38:C38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7" t="s">
        <v>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2.5" customHeight="1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22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6" spans="1:19" ht="16.5" customHeight="1">
      <c r="A6" s="178" t="s">
        <v>84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8.75" customHeight="1">
      <c r="A7" s="178" t="str">
        <f>CONCATENATE("Semestar: I(prvi), akademska ",Studenti_C!N2," godina")</f>
        <v>Semestar: I(prvi), akademska 2019/20 godina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8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10" spans="1:19" ht="24" customHeight="1">
      <c r="A10" s="179" t="s">
        <v>30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>
      <c r="A11" s="156" t="s">
        <v>31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>
      <c r="A12" s="156" t="str">
        <f>CONCATENATE("po završetku zimskog semestra akademske ",Studenti_C!N2," godine")</f>
        <v>po završetku zimskog semestra akademske 2019/20 godine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</row>
    <row r="13" spans="1:19" ht="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ht="13.5" thickBot="1"/>
    <row r="15" spans="1:19" ht="24.75" customHeight="1" thickTop="1">
      <c r="A15" s="171" t="s">
        <v>32</v>
      </c>
      <c r="B15" s="174" t="s">
        <v>33</v>
      </c>
      <c r="C15" s="161" t="s">
        <v>34</v>
      </c>
      <c r="D15" s="164" t="s">
        <v>35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6"/>
      <c r="P15" s="164" t="s">
        <v>36</v>
      </c>
      <c r="Q15" s="165"/>
      <c r="R15" s="165"/>
      <c r="S15" s="181"/>
    </row>
    <row r="16" spans="1:19" ht="15.75" customHeight="1">
      <c r="A16" s="172"/>
      <c r="B16" s="175"/>
      <c r="C16" s="162"/>
      <c r="D16" s="182" t="s">
        <v>37</v>
      </c>
      <c r="E16" s="158"/>
      <c r="F16" s="157" t="s">
        <v>38</v>
      </c>
      <c r="G16" s="158"/>
      <c r="H16" s="157" t="s">
        <v>39</v>
      </c>
      <c r="I16" s="158"/>
      <c r="J16" s="157" t="s">
        <v>40</v>
      </c>
      <c r="K16" s="158"/>
      <c r="L16" s="157" t="s">
        <v>41</v>
      </c>
      <c r="M16" s="158"/>
      <c r="N16" s="157" t="s">
        <v>42</v>
      </c>
      <c r="O16" s="169"/>
      <c r="P16" s="159" t="s">
        <v>43</v>
      </c>
      <c r="Q16" s="160"/>
      <c r="R16" s="159" t="s">
        <v>44</v>
      </c>
      <c r="S16" s="170"/>
    </row>
    <row r="17" spans="1:19" ht="23.25" customHeight="1" thickBot="1">
      <c r="A17" s="173"/>
      <c r="B17" s="176"/>
      <c r="C17" s="163"/>
      <c r="D17" s="29" t="s">
        <v>32</v>
      </c>
      <c r="E17" s="29" t="s">
        <v>45</v>
      </c>
      <c r="F17" s="29" t="s">
        <v>32</v>
      </c>
      <c r="G17" s="29" t="s">
        <v>45</v>
      </c>
      <c r="H17" s="29" t="s">
        <v>32</v>
      </c>
      <c r="I17" s="29" t="s">
        <v>45</v>
      </c>
      <c r="J17" s="29" t="s">
        <v>32</v>
      </c>
      <c r="K17" s="29" t="s">
        <v>45</v>
      </c>
      <c r="L17" s="29" t="s">
        <v>32</v>
      </c>
      <c r="M17" s="29" t="s">
        <v>45</v>
      </c>
      <c r="N17" s="29" t="s">
        <v>32</v>
      </c>
      <c r="O17" s="30" t="s">
        <v>45</v>
      </c>
      <c r="P17" s="29" t="s">
        <v>32</v>
      </c>
      <c r="Q17" s="30" t="s">
        <v>45</v>
      </c>
      <c r="R17" s="29" t="s">
        <v>32</v>
      </c>
      <c r="S17" s="31" t="s">
        <v>45</v>
      </c>
    </row>
    <row r="18" spans="1:19" ht="16.5" thickTop="1">
      <c r="A18" s="32">
        <v>1</v>
      </c>
      <c r="B18" s="33" t="s">
        <v>85</v>
      </c>
      <c r="C18" s="34">
        <f>COUNTIF(Poeni_B!T8:T31,"&gt;0")</f>
        <v>13</v>
      </c>
      <c r="D18" s="35">
        <f>COUNTIF(Poeni_B!$U8:$U30,"A")</f>
        <v>0</v>
      </c>
      <c r="E18" s="35">
        <f>D18*100/$C18</f>
        <v>0</v>
      </c>
      <c r="F18" s="35">
        <f>COUNTIF(Poeni_B!$U8:$U30,"B")</f>
        <v>0</v>
      </c>
      <c r="G18" s="35">
        <f>F18*100/$C18</f>
        <v>0</v>
      </c>
      <c r="H18" s="35">
        <f>COUNTIF(Poeni_B!$U8:$U30,"C")</f>
        <v>0</v>
      </c>
      <c r="I18" s="35">
        <f>H18*100/$C18</f>
        <v>0</v>
      </c>
      <c r="J18" s="35">
        <f>COUNTIF(Poeni_B!$U8:$U30,"D")</f>
        <v>0</v>
      </c>
      <c r="K18" s="35">
        <f>J18*100/$C18</f>
        <v>0</v>
      </c>
      <c r="L18" s="35">
        <f>COUNTIF(Poeni_B!$U8:$U30,"E")</f>
        <v>0</v>
      </c>
      <c r="M18" s="35">
        <f>L18*100/$C18</f>
        <v>0</v>
      </c>
      <c r="N18" s="35">
        <f>C18-P18</f>
        <v>13</v>
      </c>
      <c r="O18" s="34">
        <f>N18*100/$C18</f>
        <v>100</v>
      </c>
      <c r="P18" s="35">
        <f>SUM(D18,F18,H18,J18,L18)</f>
        <v>0</v>
      </c>
      <c r="Q18" s="34">
        <f>P18*100/($P18+$R18)</f>
        <v>0</v>
      </c>
      <c r="R18" s="35">
        <f>N18</f>
        <v>13</v>
      </c>
      <c r="S18" s="34">
        <f>R18*100/($P18+$R18)</f>
        <v>100</v>
      </c>
    </row>
    <row r="19" spans="1:19" ht="15.75">
      <c r="A19" s="32">
        <v>2</v>
      </c>
      <c r="B19" s="33" t="s">
        <v>86</v>
      </c>
      <c r="C19" s="34">
        <f>COUNTIF(Poeni_C!T8:T38,"&gt;0")</f>
        <v>19</v>
      </c>
      <c r="D19" s="35">
        <f>COUNTIF(Poeni_C!$U8:$U38,"A")</f>
        <v>0</v>
      </c>
      <c r="E19" s="35">
        <f>D19*100/$C19</f>
        <v>0</v>
      </c>
      <c r="F19" s="35">
        <f>COUNTIF(Poeni_C!$U8:$U38,"B")</f>
        <v>0</v>
      </c>
      <c r="G19" s="35">
        <f>F19*100/$C19</f>
        <v>0</v>
      </c>
      <c r="H19" s="35">
        <f>COUNTIF(Poeni_C!$U8:$U38,"C")</f>
        <v>0</v>
      </c>
      <c r="I19" s="35">
        <f>H19*100/$C19</f>
        <v>0</v>
      </c>
      <c r="J19" s="35">
        <f>COUNTIF(Poeni_C!$U8:$U38,"D")</f>
        <v>0</v>
      </c>
      <c r="K19" s="35">
        <f>J19*100/$C19</f>
        <v>0</v>
      </c>
      <c r="L19" s="35">
        <f>COUNTIF(Poeni_C!$U8:$U38,"E")</f>
        <v>0</v>
      </c>
      <c r="M19" s="35">
        <f>L19*100/$C19</f>
        <v>0</v>
      </c>
      <c r="N19" s="35">
        <f>C19-P19</f>
        <v>19</v>
      </c>
      <c r="O19" s="34">
        <f>N19*100/$C19</f>
        <v>100</v>
      </c>
      <c r="P19" s="35">
        <f>SUM(D19,F19,H19,J19,L19)</f>
        <v>0</v>
      </c>
      <c r="Q19" s="34">
        <f>P19*100/($P19+$R19)</f>
        <v>0</v>
      </c>
      <c r="R19" s="35">
        <f>N19</f>
        <v>19</v>
      </c>
      <c r="S19" s="36">
        <f>R19*100/($P19+$R19)</f>
        <v>100</v>
      </c>
    </row>
    <row r="20" spans="1:19" ht="15.75">
      <c r="A20" s="32">
        <v>3</v>
      </c>
      <c r="B20" s="33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4"/>
      <c r="P20" s="35"/>
      <c r="Q20" s="34"/>
      <c r="R20" s="35"/>
      <c r="S20" s="36"/>
    </row>
    <row r="21" spans="1:19" ht="15.75">
      <c r="A21" s="32">
        <v>4</v>
      </c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4"/>
      <c r="P21" s="35"/>
      <c r="Q21" s="34"/>
      <c r="R21" s="35"/>
      <c r="S21" s="36"/>
    </row>
    <row r="22" spans="1:19" ht="16.5" thickBot="1">
      <c r="A22" s="28">
        <v>5</v>
      </c>
      <c r="B22" s="37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  <c r="P22" s="29"/>
      <c r="Q22" s="30"/>
      <c r="R22" s="29"/>
      <c r="S22" s="31"/>
    </row>
    <row r="23" spans="1:19" ht="16.5" thickTop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4:17" ht="12.75">
      <c r="D24" s="168" t="s">
        <v>46</v>
      </c>
      <c r="E24" s="168"/>
      <c r="F24" s="168"/>
      <c r="G24" s="168"/>
      <c r="H24" s="168"/>
      <c r="I24" s="168"/>
      <c r="N24" s="167" t="s">
        <v>47</v>
      </c>
      <c r="O24" s="167"/>
      <c r="P24" s="167"/>
      <c r="Q24" s="167"/>
    </row>
    <row r="25" spans="1:17" ht="12.75">
      <c r="A25" s="183" t="s">
        <v>133</v>
      </c>
      <c r="B25" s="168"/>
      <c r="D25" s="168"/>
      <c r="E25" s="168"/>
      <c r="F25" s="168"/>
      <c r="G25" s="168"/>
      <c r="H25" s="168"/>
      <c r="I25" s="168"/>
      <c r="N25" s="167"/>
      <c r="O25" s="167"/>
      <c r="P25" s="167"/>
      <c r="Q25" s="167"/>
    </row>
    <row r="26" spans="4:10" ht="15">
      <c r="D26" s="156" t="s">
        <v>98</v>
      </c>
      <c r="E26" s="156"/>
      <c r="F26" s="156"/>
      <c r="G26" s="156"/>
      <c r="H26" s="156"/>
      <c r="I26" s="156"/>
      <c r="J26" s="156"/>
    </row>
    <row r="27" spans="4:18" ht="15">
      <c r="D27" s="156" t="s">
        <v>97</v>
      </c>
      <c r="E27" s="156"/>
      <c r="F27" s="156"/>
      <c r="G27" s="156"/>
      <c r="H27" s="156"/>
      <c r="I27" s="156"/>
      <c r="J27" s="156"/>
      <c r="M27" s="180" t="s">
        <v>96</v>
      </c>
      <c r="N27" s="180"/>
      <c r="O27" s="180"/>
      <c r="P27" s="180"/>
      <c r="Q27" s="180"/>
      <c r="R27" s="180"/>
    </row>
  </sheetData>
  <sheetProtection/>
  <mergeCells count="28">
    <mergeCell ref="A2:S2"/>
    <mergeCell ref="A3:S3"/>
    <mergeCell ref="A6:S6"/>
    <mergeCell ref="A7:S7"/>
    <mergeCell ref="A10:S10"/>
    <mergeCell ref="M27:R27"/>
    <mergeCell ref="P15:S15"/>
    <mergeCell ref="D16:E16"/>
    <mergeCell ref="F16:G16"/>
    <mergeCell ref="A25:B25"/>
    <mergeCell ref="N25:Q25"/>
    <mergeCell ref="L16:M16"/>
    <mergeCell ref="N16:O16"/>
    <mergeCell ref="A11:S11"/>
    <mergeCell ref="A12:S12"/>
    <mergeCell ref="R16:S16"/>
    <mergeCell ref="A15:A17"/>
    <mergeCell ref="B15:B17"/>
    <mergeCell ref="D27:J27"/>
    <mergeCell ref="H16:I16"/>
    <mergeCell ref="J16:K16"/>
    <mergeCell ref="P16:Q16"/>
    <mergeCell ref="C15:C17"/>
    <mergeCell ref="D15:O15"/>
    <mergeCell ref="N24:Q24"/>
    <mergeCell ref="D24:I24"/>
    <mergeCell ref="D26:J26"/>
    <mergeCell ref="D25:I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7.57421875" style="1" bestFit="1" customWidth="1"/>
    <col min="2" max="2" width="21.8515625" style="1" bestFit="1" customWidth="1"/>
    <col min="3" max="3" width="2.28125" style="1" bestFit="1" customWidth="1"/>
    <col min="4" max="4" width="9.140625" style="1" customWidth="1"/>
    <col min="5" max="5" width="9.57421875" style="1" bestFit="1" customWidth="1"/>
    <col min="6" max="6" width="24.140625" style="1" bestFit="1" customWidth="1"/>
    <col min="7" max="7" width="2.28125" style="1" bestFit="1" customWidth="1"/>
    <col min="8" max="16384" width="9.140625" style="1" customWidth="1"/>
  </cols>
  <sheetData>
    <row r="1" spans="2:6" ht="12.75">
      <c r="B1" s="65" t="s">
        <v>87</v>
      </c>
      <c r="F1" s="65" t="s">
        <v>87</v>
      </c>
    </row>
    <row r="2" spans="2:6" ht="12.75">
      <c r="B2" s="65" t="str">
        <f>CONCATENATE("smjer: B ; sk. ",Studenti_B!N2)</f>
        <v>smjer: B ; sk. 2019/20</v>
      </c>
      <c r="F2" s="65" t="str">
        <f>CONCATENATE("smjer: C ; sk. ",Studenti_C!N2)</f>
        <v>smjer: C ; sk. 2019/20</v>
      </c>
    </row>
    <row r="3" spans="1:7" ht="12.75">
      <c r="A3" s="68" t="str">
        <f>Poeni_B!A8</f>
        <v>1/19</v>
      </c>
      <c r="B3" s="69" t="str">
        <f>Poeni_B!B8</f>
        <v>Jovović Milena</v>
      </c>
      <c r="C3" s="67" t="str">
        <f>Poeni_B!U8</f>
        <v>F</v>
      </c>
      <c r="E3" s="3" t="str">
        <f>Poeni_C!A8</f>
        <v>1/19</v>
      </c>
      <c r="F3" s="3" t="str">
        <f>Poeni_C!B8</f>
        <v>Gigović Nevena</v>
      </c>
      <c r="G3" s="67" t="str">
        <f>Poeni_C!U8</f>
        <v>F</v>
      </c>
    </row>
    <row r="4" spans="1:7" ht="12.75">
      <c r="A4" s="68" t="str">
        <f>Poeni_B!A9</f>
        <v>2/19</v>
      </c>
      <c r="B4" s="69" t="str">
        <f>Poeni_B!B9</f>
        <v>Vujičić Sandra</v>
      </c>
      <c r="C4" s="67" t="str">
        <f>Poeni_B!U9</f>
        <v>F</v>
      </c>
      <c r="E4" s="3" t="str">
        <f>Poeni_C!A9</f>
        <v>2/19</v>
      </c>
      <c r="F4" s="3" t="str">
        <f>Poeni_C!B9</f>
        <v>Nedović Jelena</v>
      </c>
      <c r="G4" s="67" t="str">
        <f>Poeni_C!U9</f>
        <v>F</v>
      </c>
    </row>
    <row r="5" spans="1:7" ht="12.75">
      <c r="A5" s="68" t="str">
        <f>Poeni_B!A10</f>
        <v>4/19</v>
      </c>
      <c r="B5" s="69" t="str">
        <f>Poeni_B!B10</f>
        <v>Vujović Aleksandar</v>
      </c>
      <c r="C5" s="67" t="str">
        <f>Poeni_B!U10</f>
        <v>F</v>
      </c>
      <c r="E5" s="3" t="str">
        <f>Poeni_C!A10</f>
        <v>3/19</v>
      </c>
      <c r="F5" s="3" t="str">
        <f>Poeni_C!B10</f>
        <v>Milosavljević Petar</v>
      </c>
      <c r="G5" s="67" t="str">
        <f>Poeni_C!U10</f>
        <v>F</v>
      </c>
    </row>
    <row r="6" spans="1:7" ht="12.75">
      <c r="A6" s="68" t="str">
        <f>Poeni_B!A11</f>
        <v>5/19</v>
      </c>
      <c r="B6" s="69" t="str">
        <f>Poeni_B!B11</f>
        <v>Ćorović Velimir</v>
      </c>
      <c r="C6" s="67" t="str">
        <f>Poeni_B!U11</f>
        <v>F</v>
      </c>
      <c r="E6" s="3" t="str">
        <f>Poeni_C!A11</f>
        <v>4/19</v>
      </c>
      <c r="F6" s="3" t="str">
        <f>Poeni_C!B11</f>
        <v>Drpljanin Mervan</v>
      </c>
      <c r="G6" s="67" t="str">
        <f>Poeni_C!U11</f>
        <v>F</v>
      </c>
    </row>
    <row r="7" spans="1:7" ht="12.75">
      <c r="A7" s="68" t="str">
        <f>Poeni_B!A12</f>
        <v>6/19</v>
      </c>
      <c r="B7" s="69" t="str">
        <f>Poeni_B!B12</f>
        <v>Šćekić Lazar</v>
      </c>
      <c r="C7" s="67" t="str">
        <f>Poeni_B!U12</f>
        <v>F</v>
      </c>
      <c r="E7" s="3" t="str">
        <f>Poeni_C!A12</f>
        <v>5/19</v>
      </c>
      <c r="F7" s="3" t="str">
        <f>Poeni_C!B12</f>
        <v>Aligrudić Pavle</v>
      </c>
      <c r="G7" s="67" t="str">
        <f>Poeni_C!U12</f>
        <v>F</v>
      </c>
    </row>
    <row r="8" spans="1:7" ht="12.75">
      <c r="A8" s="68" t="str">
        <f>Poeni_B!A13</f>
        <v>8/19</v>
      </c>
      <c r="B8" s="69" t="str">
        <f>Poeni_B!B13</f>
        <v>Piper Ivanka</v>
      </c>
      <c r="C8" s="67" t="str">
        <f>Poeni_B!U13</f>
        <v>F</v>
      </c>
      <c r="E8" s="3" t="str">
        <f>Poeni_C!A13</f>
        <v>6/19</v>
      </c>
      <c r="F8" s="3" t="str">
        <f>Poeni_C!B13</f>
        <v>Gledović Radoman</v>
      </c>
      <c r="G8" s="67" t="str">
        <f>Poeni_C!U13</f>
        <v>F</v>
      </c>
    </row>
    <row r="9" spans="1:7" ht="12.75">
      <c r="A9" s="68" t="str">
        <f>Poeni_B!A14</f>
        <v>11/19</v>
      </c>
      <c r="B9" s="69" t="str">
        <f>Poeni_B!B14</f>
        <v>Gvozdenović Marija</v>
      </c>
      <c r="C9" s="67" t="str">
        <f>Poeni_B!U14</f>
        <v>F</v>
      </c>
      <c r="E9" s="3" t="str">
        <f>Poeni_C!A14</f>
        <v>7/19</v>
      </c>
      <c r="F9" s="3" t="str">
        <f>Poeni_C!B14</f>
        <v>Marković Danijela</v>
      </c>
      <c r="G9" s="67" t="str">
        <f>Poeni_C!U14</f>
        <v>F</v>
      </c>
    </row>
    <row r="10" spans="1:7" ht="12.75">
      <c r="A10" s="68" t="str">
        <f>Poeni_B!A15</f>
        <v>12/19</v>
      </c>
      <c r="B10" s="69" t="str">
        <f>Poeni_B!B15</f>
        <v>Vujisić Andrea</v>
      </c>
      <c r="C10" s="67" t="str">
        <f>Poeni_B!U15</f>
        <v>F</v>
      </c>
      <c r="E10" s="3" t="str">
        <f>Poeni_C!A15</f>
        <v>8/19</v>
      </c>
      <c r="F10" s="3" t="str">
        <f>Poeni_C!B15</f>
        <v>Ćetković Petar</v>
      </c>
      <c r="G10" s="67" t="str">
        <f>Poeni_C!U15</f>
        <v>F</v>
      </c>
    </row>
    <row r="11" spans="1:7" ht="12.75">
      <c r="A11" s="68" t="str">
        <f>Poeni_B!A16</f>
        <v>13/19</v>
      </c>
      <c r="B11" s="69" t="str">
        <f>Poeni_B!B16</f>
        <v>Kovačević Marko</v>
      </c>
      <c r="C11" s="67" t="str">
        <f>Poeni_B!U16</f>
        <v>F</v>
      </c>
      <c r="E11" s="3" t="str">
        <f>Poeni_C!A16</f>
        <v>9/19</v>
      </c>
      <c r="F11" s="3" t="str">
        <f>Poeni_C!B16</f>
        <v>Ćuković Aleksa</v>
      </c>
      <c r="G11" s="67" t="str">
        <f>Poeni_C!U16</f>
        <v>F</v>
      </c>
    </row>
    <row r="12" spans="1:7" ht="12.75">
      <c r="A12" s="68" t="str">
        <f>Poeni_B!A17</f>
        <v>14/19</v>
      </c>
      <c r="B12" s="69" t="str">
        <f>Poeni_B!B17</f>
        <v>Bošković Andrija</v>
      </c>
      <c r="C12" s="67" t="str">
        <f>Poeni_B!U17</f>
        <v>F</v>
      </c>
      <c r="E12" s="3" t="str">
        <f>Poeni_C!A17</f>
        <v>10/19</v>
      </c>
      <c r="F12" s="3" t="str">
        <f>Poeni_C!B17</f>
        <v>Živković Ana</v>
      </c>
      <c r="G12" s="67" t="str">
        <f>Poeni_C!U17</f>
        <v>F</v>
      </c>
    </row>
    <row r="13" spans="1:7" ht="12.75">
      <c r="A13" s="68" t="str">
        <f>Poeni_B!A18</f>
        <v>15/19</v>
      </c>
      <c r="B13" s="69" t="str">
        <f>Poeni_B!B18</f>
        <v>Došljak Velibor</v>
      </c>
      <c r="C13" s="67" t="str">
        <f>Poeni_B!U18</f>
        <v>F</v>
      </c>
      <c r="E13" s="3" t="str">
        <f>Poeni_C!A18</f>
        <v>11/19</v>
      </c>
      <c r="F13" s="3" t="str">
        <f>Poeni_C!B18</f>
        <v>Boljević Stefan</v>
      </c>
      <c r="G13" s="67" t="str">
        <f>Poeni_C!U18</f>
        <v>F</v>
      </c>
    </row>
    <row r="14" spans="1:7" ht="12.75">
      <c r="A14" s="68" t="str">
        <f>Poeni_B!A19</f>
        <v>16/19</v>
      </c>
      <c r="B14" s="69" t="str">
        <f>Poeni_B!B19</f>
        <v>Radević Šćepan</v>
      </c>
      <c r="C14" s="67" t="str">
        <f>Poeni_B!U19</f>
        <v>F</v>
      </c>
      <c r="E14" s="3" t="str">
        <f>Poeni_C!A19</f>
        <v>12/19</v>
      </c>
      <c r="F14" s="3" t="str">
        <f>Poeni_C!B19</f>
        <v>Mijanović Maja</v>
      </c>
      <c r="G14" s="67" t="str">
        <f>Poeni_C!U19</f>
        <v>F</v>
      </c>
    </row>
    <row r="15" spans="1:7" ht="12.75">
      <c r="A15" s="68"/>
      <c r="B15" s="69"/>
      <c r="C15" s="67"/>
      <c r="E15" s="3" t="str">
        <f>Poeni_C!A20</f>
        <v>13/19</v>
      </c>
      <c r="F15" s="3" t="str">
        <f>Poeni_C!B20</f>
        <v>Ivanović Nikola</v>
      </c>
      <c r="G15" s="67" t="str">
        <f>Poeni_C!U20</f>
        <v>F</v>
      </c>
    </row>
    <row r="16" spans="1:7" ht="12.75">
      <c r="A16" s="68"/>
      <c r="B16" s="69"/>
      <c r="C16" s="67"/>
      <c r="E16" s="3" t="str">
        <f>Poeni_C!A21</f>
        <v>14/19</v>
      </c>
      <c r="F16" s="3" t="str">
        <f>Poeni_C!B21</f>
        <v>Šoškić Božidar</v>
      </c>
      <c r="G16" s="67" t="str">
        <f>Poeni_C!U21</f>
        <v>F</v>
      </c>
    </row>
    <row r="17" spans="1:7" ht="12.75">
      <c r="A17" s="41"/>
      <c r="B17" s="42"/>
      <c r="E17" s="3" t="str">
        <f>Poeni_C!A22</f>
        <v>15/19</v>
      </c>
      <c r="F17" s="3" t="str">
        <f>Poeni_C!B22</f>
        <v>Vujović Petar</v>
      </c>
      <c r="G17" s="67" t="str">
        <f>Poeni_C!U22</f>
        <v>F</v>
      </c>
    </row>
    <row r="18" spans="1:7" ht="12.75">
      <c r="A18" s="41"/>
      <c r="B18" s="42"/>
      <c r="E18" s="3" t="str">
        <f>Poeni_C!A23</f>
        <v>16/19</v>
      </c>
      <c r="F18" s="3" t="str">
        <f>Poeni_C!B23</f>
        <v>Zečević Stevan</v>
      </c>
      <c r="G18" s="67" t="str">
        <f>Poeni_C!U23</f>
        <v>F</v>
      </c>
    </row>
    <row r="19" spans="1:7" ht="12.75">
      <c r="A19" s="41"/>
      <c r="B19" s="42"/>
      <c r="E19" s="3" t="str">
        <f>Poeni_C!A24</f>
        <v>17/19</v>
      </c>
      <c r="F19" s="3" t="str">
        <f>Poeni_C!B24</f>
        <v>Božović Ivona</v>
      </c>
      <c r="G19" s="67" t="str">
        <f>Poeni_C!U24</f>
        <v>F</v>
      </c>
    </row>
    <row r="20" spans="1:7" ht="12.75">
      <c r="A20" s="41"/>
      <c r="B20" s="42"/>
      <c r="E20" s="3" t="str">
        <f>Poeni_C!A25</f>
        <v>18/19</v>
      </c>
      <c r="F20" s="3" t="str">
        <f>Poeni_C!B25</f>
        <v>Čabarkapa Goran</v>
      </c>
      <c r="G20" s="67" t="str">
        <f>Poeni_C!U25</f>
        <v>F</v>
      </c>
    </row>
    <row r="21" spans="1:7" ht="12.75">
      <c r="A21" s="41"/>
      <c r="B21" s="42"/>
      <c r="E21" s="3" t="str">
        <f>Poeni_C!A26</f>
        <v>19/19</v>
      </c>
      <c r="F21" s="3" t="str">
        <f>Poeni_C!B26</f>
        <v>Veletić Marijana</v>
      </c>
      <c r="G21" s="67" t="str">
        <f>Poeni_C!U26</f>
        <v>F</v>
      </c>
    </row>
    <row r="22" spans="1:7" ht="12.75">
      <c r="A22" s="41"/>
      <c r="B22" s="42"/>
      <c r="E22" s="3" t="str">
        <f>Poeni_C!A27</f>
        <v>20/19</v>
      </c>
      <c r="F22" s="3" t="str">
        <f>Poeni_C!B27</f>
        <v>Stanić Dejana</v>
      </c>
      <c r="G22" s="67" t="str">
        <f>Poeni_C!U27</f>
        <v>F</v>
      </c>
    </row>
    <row r="23" spans="1:7" ht="12.75">
      <c r="A23" s="41"/>
      <c r="B23" s="42"/>
      <c r="E23" s="3">
        <f>Poeni_C!A28</f>
        <v>0</v>
      </c>
      <c r="F23" s="3">
        <f>Poeni_C!B28</f>
        <v>0</v>
      </c>
      <c r="G23" s="67">
        <f>Poeni_C!U28</f>
        <v>0</v>
      </c>
    </row>
    <row r="24" spans="1:7" ht="12.75">
      <c r="A24" s="41"/>
      <c r="B24" s="42"/>
      <c r="E24" s="3">
        <f>Poeni_C!A29</f>
        <v>0</v>
      </c>
      <c r="F24" s="3">
        <f>Poeni_C!B29</f>
        <v>0</v>
      </c>
      <c r="G24" s="67">
        <f>Poeni_C!U29</f>
        <v>0</v>
      </c>
    </row>
    <row r="25" spans="1:7" ht="12.75">
      <c r="A25" s="41"/>
      <c r="B25" s="42"/>
      <c r="E25" s="3">
        <f>Poeni_C!A30</f>
        <v>0</v>
      </c>
      <c r="F25" s="3">
        <f>Poeni_C!B30</f>
        <v>0</v>
      </c>
      <c r="G25" s="67">
        <f>Poeni_C!U30</f>
        <v>0</v>
      </c>
    </row>
    <row r="26" spans="1:7" ht="12.75">
      <c r="A26" s="41"/>
      <c r="B26" s="42"/>
      <c r="E26" s="3">
        <f>Poeni_C!A31</f>
        <v>0</v>
      </c>
      <c r="F26" s="3">
        <f>Poeni_C!B31</f>
        <v>0</v>
      </c>
      <c r="G26" s="67">
        <f>Poeni_C!U31</f>
        <v>0</v>
      </c>
    </row>
    <row r="27" spans="5:7" ht="12.75">
      <c r="E27" s="3">
        <f>Poeni_C!A32</f>
        <v>0</v>
      </c>
      <c r="F27" s="3">
        <f>Poeni_C!B32</f>
        <v>0</v>
      </c>
      <c r="G27" s="67">
        <f>Poeni_C!U32</f>
        <v>0</v>
      </c>
    </row>
    <row r="28" spans="5:7" ht="12.75">
      <c r="E28" s="3">
        <f>Poeni_C!A33</f>
        <v>0</v>
      </c>
      <c r="F28" s="3">
        <f>Poeni_C!B33</f>
        <v>0</v>
      </c>
      <c r="G28" s="67">
        <f>Poeni_C!U33</f>
        <v>0</v>
      </c>
    </row>
    <row r="29" spans="5:7" ht="12.75">
      <c r="E29" s="3">
        <f>Poeni_C!A34</f>
        <v>0</v>
      </c>
      <c r="F29" s="3">
        <f>Poeni_C!B34</f>
        <v>0</v>
      </c>
      <c r="G29" s="67">
        <f>Poeni_C!U34</f>
        <v>0</v>
      </c>
    </row>
    <row r="30" spans="5:7" ht="12.75">
      <c r="E30" s="3">
        <f>Poeni_C!A35</f>
        <v>0</v>
      </c>
      <c r="F30" s="3">
        <f>Poeni_C!B35</f>
        <v>0</v>
      </c>
      <c r="G30" s="67">
        <f>Poeni_C!U35</f>
        <v>0</v>
      </c>
    </row>
    <row r="31" spans="5:7" ht="12.75">
      <c r="E31" s="3">
        <f>Poeni_C!A36</f>
        <v>0</v>
      </c>
      <c r="F31" s="3">
        <f>Poeni_C!B36</f>
        <v>0</v>
      </c>
      <c r="G31" s="67">
        <f>Poeni_C!U36</f>
        <v>0</v>
      </c>
    </row>
    <row r="32" spans="5:7" ht="12.75">
      <c r="E32" s="3">
        <f>Poeni_C!A37</f>
        <v>0</v>
      </c>
      <c r="F32" s="3">
        <f>Poeni_C!B37</f>
        <v>0</v>
      </c>
      <c r="G32" s="67">
        <f>Poeni_C!U37</f>
        <v>0</v>
      </c>
    </row>
    <row r="33" spans="5:7" ht="12.75">
      <c r="E33" s="3">
        <f>Poeni_C!A38</f>
        <v>0</v>
      </c>
      <c r="F33" s="3">
        <f>Poeni_C!B38</f>
        <v>0</v>
      </c>
      <c r="G33" s="67">
        <f>Poeni_C!U38</f>
        <v>0</v>
      </c>
    </row>
    <row r="34" spans="5:7" ht="12.75">
      <c r="E34" s="3"/>
      <c r="F34" s="3"/>
      <c r="G34" s="67"/>
    </row>
    <row r="35" spans="5:7" ht="12.75">
      <c r="E35" s="3"/>
      <c r="F35" s="3"/>
      <c r="G35" s="67"/>
    </row>
    <row r="36" spans="5:6" ht="12.75">
      <c r="E36" s="66"/>
      <c r="F36" s="66"/>
    </row>
  </sheetData>
  <sheetProtection/>
  <autoFilter ref="E2:G28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7.7109375" style="77" customWidth="1"/>
    <col min="2" max="2" width="17.8515625" style="77" customWidth="1"/>
    <col min="3" max="3" width="8.421875" style="77" customWidth="1"/>
    <col min="4" max="4" width="5.57421875" style="77" customWidth="1"/>
    <col min="5" max="5" width="5.421875" style="77" customWidth="1"/>
    <col min="6" max="9" width="5.28125" style="77" customWidth="1"/>
    <col min="10" max="13" width="6.28125" style="77" customWidth="1"/>
    <col min="14" max="17" width="5.421875" style="77" customWidth="1"/>
    <col min="18" max="18" width="8.7109375" style="77" customWidth="1"/>
    <col min="19" max="19" width="7.7109375" style="77" customWidth="1"/>
    <col min="20" max="16384" width="9.140625" style="77" customWidth="1"/>
  </cols>
  <sheetData>
    <row r="1" spans="1:19" ht="27" customHeight="1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 t="s">
        <v>50</v>
      </c>
      <c r="S1" s="212"/>
    </row>
    <row r="2" spans="1:19" ht="18" customHeight="1">
      <c r="A2" s="213" t="s">
        <v>51</v>
      </c>
      <c r="B2" s="213"/>
      <c r="C2" s="214" t="s">
        <v>83</v>
      </c>
      <c r="D2" s="214"/>
      <c r="E2" s="214"/>
      <c r="F2" s="214"/>
      <c r="G2" s="214"/>
      <c r="H2" s="214"/>
      <c r="I2" s="214"/>
      <c r="J2" s="214"/>
      <c r="K2" s="214"/>
      <c r="L2" s="214"/>
      <c r="M2" s="213" t="s">
        <v>52</v>
      </c>
      <c r="N2" s="213"/>
      <c r="O2" s="213"/>
      <c r="P2" s="191" t="s">
        <v>82</v>
      </c>
      <c r="Q2" s="191"/>
      <c r="R2" s="191"/>
      <c r="S2" s="191"/>
    </row>
    <row r="3" spans="1:19" ht="23.25" customHeight="1">
      <c r="A3" s="215" t="s">
        <v>75</v>
      </c>
      <c r="B3" s="215"/>
      <c r="C3" s="215"/>
      <c r="D3" s="215"/>
      <c r="E3" s="215"/>
      <c r="F3" s="216"/>
      <c r="G3" s="217" t="s">
        <v>79</v>
      </c>
      <c r="H3" s="218"/>
      <c r="I3" s="219" t="s">
        <v>71</v>
      </c>
      <c r="J3" s="215"/>
      <c r="K3" s="215"/>
      <c r="L3" s="215"/>
      <c r="M3" s="215"/>
      <c r="N3" s="215"/>
      <c r="O3" s="215" t="s">
        <v>81</v>
      </c>
      <c r="P3" s="215"/>
      <c r="Q3" s="215"/>
      <c r="R3" s="215"/>
      <c r="S3" s="215"/>
    </row>
    <row r="4" spans="1:19" ht="10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</row>
    <row r="5" spans="1:19" ht="21" customHeight="1">
      <c r="A5" s="192" t="s">
        <v>1</v>
      </c>
      <c r="B5" s="205" t="s">
        <v>53</v>
      </c>
      <c r="C5" s="206"/>
      <c r="D5" s="227" t="s">
        <v>3</v>
      </c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198" t="s">
        <v>54</v>
      </c>
      <c r="S5" s="220" t="s">
        <v>5</v>
      </c>
    </row>
    <row r="6" spans="1:19" ht="18" customHeight="1">
      <c r="A6" s="193"/>
      <c r="B6" s="184"/>
      <c r="C6" s="186"/>
      <c r="D6" s="195" t="s">
        <v>55</v>
      </c>
      <c r="E6" s="195" t="s">
        <v>6</v>
      </c>
      <c r="F6" s="205" t="s">
        <v>56</v>
      </c>
      <c r="G6" s="210"/>
      <c r="H6" s="210"/>
      <c r="I6" s="206"/>
      <c r="J6" s="205" t="s">
        <v>9</v>
      </c>
      <c r="K6" s="210"/>
      <c r="L6" s="210"/>
      <c r="M6" s="206"/>
      <c r="N6" s="189" t="s">
        <v>57</v>
      </c>
      <c r="O6" s="190"/>
      <c r="P6" s="190"/>
      <c r="Q6" s="190"/>
      <c r="R6" s="199"/>
      <c r="S6" s="221"/>
    </row>
    <row r="7" spans="1:19" ht="12.75" customHeight="1">
      <c r="A7" s="193"/>
      <c r="B7" s="184"/>
      <c r="C7" s="186"/>
      <c r="D7" s="196"/>
      <c r="E7" s="196"/>
      <c r="F7" s="184" t="s">
        <v>58</v>
      </c>
      <c r="G7" s="185"/>
      <c r="H7" s="185"/>
      <c r="I7" s="186"/>
      <c r="J7" s="184" t="s">
        <v>59</v>
      </c>
      <c r="K7" s="185"/>
      <c r="L7" s="185"/>
      <c r="M7" s="186"/>
      <c r="N7" s="207" t="s">
        <v>60</v>
      </c>
      <c r="O7" s="208"/>
      <c r="P7" s="208"/>
      <c r="Q7" s="208"/>
      <c r="R7" s="199"/>
      <c r="S7" s="221"/>
    </row>
    <row r="8" spans="1:19" ht="12.75" customHeight="1">
      <c r="A8" s="193"/>
      <c r="B8" s="201" t="s">
        <v>61</v>
      </c>
      <c r="C8" s="202"/>
      <c r="D8" s="197"/>
      <c r="E8" s="197"/>
      <c r="F8" s="207" t="s">
        <v>62</v>
      </c>
      <c r="G8" s="208"/>
      <c r="H8" s="208"/>
      <c r="I8" s="209"/>
      <c r="J8" s="207" t="s">
        <v>63</v>
      </c>
      <c r="K8" s="208"/>
      <c r="L8" s="208"/>
      <c r="M8" s="209"/>
      <c r="N8" s="187" t="s">
        <v>64</v>
      </c>
      <c r="O8" s="188"/>
      <c r="P8" s="187" t="s">
        <v>65</v>
      </c>
      <c r="Q8" s="188"/>
      <c r="R8" s="199"/>
      <c r="S8" s="221"/>
    </row>
    <row r="9" spans="1:19" ht="29.25" customHeight="1">
      <c r="A9" s="194"/>
      <c r="B9" s="203"/>
      <c r="C9" s="204"/>
      <c r="D9" s="187" t="s">
        <v>66</v>
      </c>
      <c r="E9" s="225"/>
      <c r="F9" s="70" t="s">
        <v>12</v>
      </c>
      <c r="G9" s="70" t="s">
        <v>13</v>
      </c>
      <c r="H9" s="70" t="s">
        <v>14</v>
      </c>
      <c r="I9" s="70" t="s">
        <v>15</v>
      </c>
      <c r="J9" s="70" t="s">
        <v>12</v>
      </c>
      <c r="K9" s="70" t="s">
        <v>13</v>
      </c>
      <c r="L9" s="70" t="s">
        <v>14</v>
      </c>
      <c r="M9" s="70" t="s">
        <v>15</v>
      </c>
      <c r="N9" s="71" t="s">
        <v>67</v>
      </c>
      <c r="O9" s="72" t="s">
        <v>68</v>
      </c>
      <c r="P9" s="72" t="s">
        <v>67</v>
      </c>
      <c r="Q9" s="71" t="s">
        <v>69</v>
      </c>
      <c r="R9" s="200"/>
      <c r="S9" s="222"/>
    </row>
    <row r="10" spans="1:19" ht="12.75">
      <c r="A10" s="78" t="str">
        <f>Poeni_B!A8</f>
        <v>1/19</v>
      </c>
      <c r="B10" s="223" t="str">
        <f>Poeni_B!B8</f>
        <v>Jovović Milena</v>
      </c>
      <c r="C10" s="224"/>
      <c r="D10" s="83"/>
      <c r="E10" s="83">
        <f>Poeni_B!D8+Poeni_B!E8</f>
        <v>5</v>
      </c>
      <c r="F10" s="83"/>
      <c r="G10" s="83"/>
      <c r="H10" s="83"/>
      <c r="I10" s="83"/>
      <c r="J10" s="83">
        <f>Poeni_B!O8</f>
        <v>15</v>
      </c>
      <c r="K10" s="83">
        <f>Poeni_B!P8</f>
        <v>0</v>
      </c>
      <c r="L10" s="83"/>
      <c r="M10" s="83"/>
      <c r="N10" s="84"/>
      <c r="O10" s="85"/>
      <c r="P10" s="85">
        <f>Poeni_B!R8</f>
        <v>0</v>
      </c>
      <c r="Q10" s="85">
        <f>Poeni_B!S8</f>
        <v>0</v>
      </c>
      <c r="R10" s="85">
        <f>Poeni_B!T8</f>
        <v>20</v>
      </c>
      <c r="S10" s="86" t="str">
        <f>Poeni_B!U8</f>
        <v>F</v>
      </c>
    </row>
    <row r="11" spans="1:19" ht="12.75">
      <c r="A11" s="78" t="str">
        <f>Poeni_B!A9</f>
        <v>2/19</v>
      </c>
      <c r="B11" s="223" t="str">
        <f>Poeni_B!B9</f>
        <v>Vujičić Sandra</v>
      </c>
      <c r="C11" s="224"/>
      <c r="D11" s="87"/>
      <c r="E11" s="83">
        <f>Poeni_B!D9+Poeni_B!E9</f>
        <v>5</v>
      </c>
      <c r="F11" s="87"/>
      <c r="G11" s="87"/>
      <c r="H11" s="87"/>
      <c r="I11" s="87"/>
      <c r="J11" s="83">
        <f>Poeni_B!O9</f>
        <v>15</v>
      </c>
      <c r="K11" s="83">
        <f>Poeni_B!P9</f>
        <v>0</v>
      </c>
      <c r="L11" s="85"/>
      <c r="M11" s="85"/>
      <c r="N11" s="85"/>
      <c r="O11" s="85"/>
      <c r="P11" s="85">
        <f>Poeni_B!R9</f>
        <v>0</v>
      </c>
      <c r="Q11" s="85">
        <f>Poeni_B!S9</f>
        <v>0</v>
      </c>
      <c r="R11" s="85">
        <f>Poeni_B!T9</f>
        <v>20</v>
      </c>
      <c r="S11" s="86" t="str">
        <f>Poeni_B!U9</f>
        <v>F</v>
      </c>
    </row>
    <row r="12" spans="1:19" ht="12.75">
      <c r="A12" s="78" t="str">
        <f>Poeni_B!A10</f>
        <v>4/19</v>
      </c>
      <c r="B12" s="223" t="str">
        <f>Poeni_B!B10</f>
        <v>Vujović Aleksandar</v>
      </c>
      <c r="C12" s="224"/>
      <c r="D12" s="87"/>
      <c r="E12" s="83">
        <f>Poeni_B!D10+Poeni_B!E10</f>
        <v>5</v>
      </c>
      <c r="F12" s="87"/>
      <c r="G12" s="87"/>
      <c r="H12" s="87"/>
      <c r="I12" s="87"/>
      <c r="J12" s="83">
        <f>Poeni_B!O10</f>
        <v>15</v>
      </c>
      <c r="K12" s="83">
        <f>Poeni_B!P10</f>
        <v>0</v>
      </c>
      <c r="L12" s="85"/>
      <c r="M12" s="85"/>
      <c r="N12" s="85"/>
      <c r="O12" s="85"/>
      <c r="P12" s="85">
        <f>Poeni_B!R10</f>
        <v>0</v>
      </c>
      <c r="Q12" s="85">
        <f>Poeni_B!S10</f>
        <v>0</v>
      </c>
      <c r="R12" s="85">
        <f>Poeni_B!T10</f>
        <v>20</v>
      </c>
      <c r="S12" s="86" t="str">
        <f>Poeni_B!U10</f>
        <v>F</v>
      </c>
    </row>
    <row r="13" spans="1:19" ht="12.75">
      <c r="A13" s="78" t="str">
        <f>Poeni_B!A11</f>
        <v>5/19</v>
      </c>
      <c r="B13" s="223" t="str">
        <f>Poeni_B!B11</f>
        <v>Ćorović Velimir</v>
      </c>
      <c r="C13" s="224"/>
      <c r="D13" s="87"/>
      <c r="E13" s="83">
        <f>Poeni_B!D11+Poeni_B!E11</f>
        <v>5</v>
      </c>
      <c r="F13" s="87"/>
      <c r="G13" s="87"/>
      <c r="H13" s="87"/>
      <c r="I13" s="87"/>
      <c r="J13" s="83">
        <f>Poeni_B!O11</f>
        <v>23</v>
      </c>
      <c r="K13" s="83">
        <f>Poeni_B!P11</f>
        <v>0</v>
      </c>
      <c r="L13" s="85"/>
      <c r="M13" s="85"/>
      <c r="N13" s="85"/>
      <c r="O13" s="85"/>
      <c r="P13" s="85">
        <f>Poeni_B!R11</f>
        <v>0</v>
      </c>
      <c r="Q13" s="85">
        <f>Poeni_B!S11</f>
        <v>0</v>
      </c>
      <c r="R13" s="85">
        <f>Poeni_B!T11</f>
        <v>28</v>
      </c>
      <c r="S13" s="86" t="str">
        <f>Poeni_B!U11</f>
        <v>F</v>
      </c>
    </row>
    <row r="14" spans="1:19" ht="12.75">
      <c r="A14" s="78" t="str">
        <f>Poeni_B!A12</f>
        <v>6/19</v>
      </c>
      <c r="B14" s="223" t="str">
        <f>Poeni_B!B12</f>
        <v>Šćekić Lazar</v>
      </c>
      <c r="C14" s="224"/>
      <c r="D14" s="87"/>
      <c r="E14" s="83">
        <f>Poeni_B!D12+Poeni_B!E12</f>
        <v>5</v>
      </c>
      <c r="F14" s="87"/>
      <c r="G14" s="87"/>
      <c r="H14" s="87"/>
      <c r="I14" s="87"/>
      <c r="J14" s="83">
        <f>Poeni_B!O12</f>
        <v>17</v>
      </c>
      <c r="K14" s="83">
        <f>Poeni_B!P12</f>
        <v>0</v>
      </c>
      <c r="L14" s="85"/>
      <c r="M14" s="85"/>
      <c r="N14" s="85"/>
      <c r="O14" s="85"/>
      <c r="P14" s="85">
        <f>Poeni_B!R12</f>
        <v>0</v>
      </c>
      <c r="Q14" s="85">
        <f>Poeni_B!S12</f>
        <v>0</v>
      </c>
      <c r="R14" s="85">
        <f>Poeni_B!T12</f>
        <v>22</v>
      </c>
      <c r="S14" s="86" t="str">
        <f>Poeni_B!U12</f>
        <v>F</v>
      </c>
    </row>
    <row r="15" spans="1:19" ht="12.75">
      <c r="A15" s="78" t="str">
        <f>Poeni_B!A13</f>
        <v>8/19</v>
      </c>
      <c r="B15" s="223" t="str">
        <f>Poeni_B!B13</f>
        <v>Piper Ivanka</v>
      </c>
      <c r="C15" s="224"/>
      <c r="D15" s="87"/>
      <c r="E15" s="83">
        <f>Poeni_B!D13+Poeni_B!E13</f>
        <v>5</v>
      </c>
      <c r="F15" s="87"/>
      <c r="G15" s="87"/>
      <c r="H15" s="87"/>
      <c r="I15" s="87"/>
      <c r="J15" s="83">
        <f>Poeni_B!O13</f>
        <v>22</v>
      </c>
      <c r="K15" s="83">
        <f>Poeni_B!P13</f>
        <v>0</v>
      </c>
      <c r="L15" s="85"/>
      <c r="M15" s="85"/>
      <c r="N15" s="85"/>
      <c r="O15" s="85"/>
      <c r="P15" s="85">
        <f>Poeni_B!R13</f>
        <v>0</v>
      </c>
      <c r="Q15" s="85">
        <f>Poeni_B!S13</f>
        <v>0</v>
      </c>
      <c r="R15" s="85">
        <f>Poeni_B!T13</f>
        <v>27</v>
      </c>
      <c r="S15" s="86" t="str">
        <f>Poeni_B!U13</f>
        <v>F</v>
      </c>
    </row>
    <row r="16" spans="1:19" ht="12.75">
      <c r="A16" s="78" t="str">
        <f>Poeni_B!A14</f>
        <v>11/19</v>
      </c>
      <c r="B16" s="223" t="str">
        <f>Poeni_B!B14</f>
        <v>Gvozdenović Marija</v>
      </c>
      <c r="C16" s="224"/>
      <c r="D16" s="87"/>
      <c r="E16" s="83">
        <f>Poeni_B!D14+Poeni_B!E14</f>
        <v>5</v>
      </c>
      <c r="F16" s="87"/>
      <c r="G16" s="87"/>
      <c r="H16" s="87"/>
      <c r="I16" s="87"/>
      <c r="J16" s="83">
        <f>Poeni_B!O14</f>
        <v>22</v>
      </c>
      <c r="K16" s="83">
        <f>Poeni_B!P14</f>
        <v>0</v>
      </c>
      <c r="L16" s="85"/>
      <c r="M16" s="85"/>
      <c r="N16" s="85"/>
      <c r="O16" s="85"/>
      <c r="P16" s="85">
        <f>Poeni_B!R14</f>
        <v>0</v>
      </c>
      <c r="Q16" s="85">
        <f>Poeni_B!S14</f>
        <v>0</v>
      </c>
      <c r="R16" s="85">
        <f>Poeni_B!T14</f>
        <v>27</v>
      </c>
      <c r="S16" s="86" t="str">
        <f>Poeni_B!U14</f>
        <v>F</v>
      </c>
    </row>
    <row r="17" spans="1:19" ht="12.75">
      <c r="A17" s="78" t="str">
        <f>Poeni_B!A15</f>
        <v>12/19</v>
      </c>
      <c r="B17" s="223" t="str">
        <f>Poeni_B!B15</f>
        <v>Vujisić Andrea</v>
      </c>
      <c r="C17" s="224"/>
      <c r="D17" s="87"/>
      <c r="E17" s="83">
        <f>Poeni_B!D15+Poeni_B!E15</f>
        <v>5</v>
      </c>
      <c r="F17" s="87"/>
      <c r="G17" s="87"/>
      <c r="H17" s="87"/>
      <c r="I17" s="87"/>
      <c r="J17" s="83">
        <f>Poeni_B!O15</f>
        <v>23</v>
      </c>
      <c r="K17" s="83">
        <f>Poeni_B!P15</f>
        <v>0</v>
      </c>
      <c r="L17" s="85"/>
      <c r="M17" s="85"/>
      <c r="N17" s="85"/>
      <c r="O17" s="85"/>
      <c r="P17" s="85">
        <f>Poeni_B!R15</f>
        <v>0</v>
      </c>
      <c r="Q17" s="85">
        <f>Poeni_B!S15</f>
        <v>0</v>
      </c>
      <c r="R17" s="85">
        <f>Poeni_B!T15</f>
        <v>28</v>
      </c>
      <c r="S17" s="86" t="str">
        <f>Poeni_B!U15</f>
        <v>F</v>
      </c>
    </row>
    <row r="18" spans="1:19" ht="12.75">
      <c r="A18" s="78" t="str">
        <f>Poeni_B!A16</f>
        <v>13/19</v>
      </c>
      <c r="B18" s="223" t="str">
        <f>Poeni_B!B16</f>
        <v>Kovačević Marko</v>
      </c>
      <c r="C18" s="224"/>
      <c r="D18" s="87"/>
      <c r="E18" s="83">
        <f>Poeni_B!D16+Poeni_B!E16</f>
        <v>5</v>
      </c>
      <c r="F18" s="87"/>
      <c r="G18" s="87"/>
      <c r="H18" s="87"/>
      <c r="I18" s="87"/>
      <c r="J18" s="83">
        <f>Poeni_B!O16</f>
        <v>21</v>
      </c>
      <c r="K18" s="83">
        <f>Poeni_B!P16</f>
        <v>0</v>
      </c>
      <c r="L18" s="85"/>
      <c r="M18" s="85"/>
      <c r="N18" s="85"/>
      <c r="O18" s="85"/>
      <c r="P18" s="85">
        <f>Poeni_B!R16</f>
        <v>0</v>
      </c>
      <c r="Q18" s="85">
        <f>Poeni_B!S16</f>
        <v>0</v>
      </c>
      <c r="R18" s="85">
        <f>Poeni_B!T16</f>
        <v>26</v>
      </c>
      <c r="S18" s="86" t="str">
        <f>Poeni_B!U16</f>
        <v>F</v>
      </c>
    </row>
    <row r="19" spans="1:19" ht="12.75">
      <c r="A19" s="78"/>
      <c r="B19" s="223"/>
      <c r="C19" s="224"/>
      <c r="D19" s="87"/>
      <c r="E19" s="83"/>
      <c r="F19" s="87"/>
      <c r="G19" s="87"/>
      <c r="H19" s="87"/>
      <c r="I19" s="87"/>
      <c r="J19" s="83"/>
      <c r="K19" s="83"/>
      <c r="L19" s="85"/>
      <c r="M19" s="85"/>
      <c r="N19" s="85"/>
      <c r="O19" s="85"/>
      <c r="P19" s="85"/>
      <c r="Q19" s="85"/>
      <c r="R19" s="85"/>
      <c r="S19" s="86"/>
    </row>
    <row r="20" spans="1:19" ht="12.75">
      <c r="A20" s="78"/>
      <c r="B20" s="223"/>
      <c r="C20" s="224"/>
      <c r="D20" s="87"/>
      <c r="E20" s="83"/>
      <c r="F20" s="87"/>
      <c r="G20" s="87"/>
      <c r="H20" s="87"/>
      <c r="I20" s="87"/>
      <c r="J20" s="83"/>
      <c r="K20" s="83"/>
      <c r="L20" s="85"/>
      <c r="M20" s="85"/>
      <c r="N20" s="85"/>
      <c r="O20" s="85"/>
      <c r="P20" s="85"/>
      <c r="Q20" s="85"/>
      <c r="R20" s="85"/>
      <c r="S20" s="86"/>
    </row>
    <row r="21" spans="1:19" ht="12.75">
      <c r="A21" s="78"/>
      <c r="B21" s="223"/>
      <c r="C21" s="224"/>
      <c r="D21" s="87"/>
      <c r="E21" s="83"/>
      <c r="F21" s="87"/>
      <c r="G21" s="87"/>
      <c r="H21" s="87"/>
      <c r="I21" s="87"/>
      <c r="J21" s="83"/>
      <c r="K21" s="83"/>
      <c r="L21" s="85"/>
      <c r="M21" s="85"/>
      <c r="N21" s="85"/>
      <c r="O21" s="85"/>
      <c r="P21" s="85"/>
      <c r="Q21" s="85"/>
      <c r="R21" s="85"/>
      <c r="S21" s="86"/>
    </row>
    <row r="22" spans="1:19" ht="12.75">
      <c r="A22" s="78"/>
      <c r="B22" s="223"/>
      <c r="C22" s="224"/>
      <c r="D22" s="87"/>
      <c r="E22" s="83"/>
      <c r="F22" s="87"/>
      <c r="G22" s="87"/>
      <c r="H22" s="87"/>
      <c r="I22" s="87"/>
      <c r="J22" s="83"/>
      <c r="K22" s="83"/>
      <c r="L22" s="85"/>
      <c r="M22" s="85"/>
      <c r="N22" s="85"/>
      <c r="O22" s="85"/>
      <c r="P22" s="85"/>
      <c r="Q22" s="85"/>
      <c r="R22" s="85"/>
      <c r="S22" s="86"/>
    </row>
    <row r="23" spans="1:19" ht="12.75">
      <c r="A23" s="78"/>
      <c r="B23" s="223"/>
      <c r="C23" s="224"/>
      <c r="D23" s="87"/>
      <c r="E23" s="83"/>
      <c r="F23" s="87"/>
      <c r="G23" s="87"/>
      <c r="H23" s="87"/>
      <c r="I23" s="87"/>
      <c r="J23" s="83"/>
      <c r="K23" s="83"/>
      <c r="L23" s="85"/>
      <c r="M23" s="85"/>
      <c r="N23" s="85"/>
      <c r="O23" s="85"/>
      <c r="P23" s="85"/>
      <c r="Q23" s="85"/>
      <c r="R23" s="85"/>
      <c r="S23" s="86"/>
    </row>
    <row r="24" spans="1:19" ht="15">
      <c r="A24" s="81"/>
      <c r="B24" s="231"/>
      <c r="C24" s="232"/>
      <c r="D24" s="80"/>
      <c r="E24" s="80"/>
      <c r="F24" s="80"/>
      <c r="G24" s="80"/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82"/>
    </row>
    <row r="25" spans="1:19" ht="1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30" t="s">
        <v>70</v>
      </c>
      <c r="M25" s="230"/>
      <c r="N25" s="230"/>
      <c r="O25" s="230"/>
      <c r="P25" s="230"/>
      <c r="Q25" s="230"/>
      <c r="R25" s="230"/>
      <c r="S25" s="230"/>
    </row>
  </sheetData>
  <sheetProtection/>
  <mergeCells count="47">
    <mergeCell ref="B13:C13"/>
    <mergeCell ref="A25:K25"/>
    <mergeCell ref="L25:S25"/>
    <mergeCell ref="B24:C24"/>
    <mergeCell ref="B23:C23"/>
    <mergeCell ref="B20:C20"/>
    <mergeCell ref="B19:C19"/>
    <mergeCell ref="B22:C22"/>
    <mergeCell ref="B21:C21"/>
    <mergeCell ref="J8:M8"/>
    <mergeCell ref="F7:I7"/>
    <mergeCell ref="N8:O8"/>
    <mergeCell ref="B16:C16"/>
    <mergeCell ref="B15:C15"/>
    <mergeCell ref="B18:C18"/>
    <mergeCell ref="B17:C17"/>
    <mergeCell ref="B12:C12"/>
    <mergeCell ref="B11:C11"/>
    <mergeCell ref="B14:C14"/>
    <mergeCell ref="N7:Q7"/>
    <mergeCell ref="I3:N3"/>
    <mergeCell ref="S5:S9"/>
    <mergeCell ref="D6:D8"/>
    <mergeCell ref="F6:I6"/>
    <mergeCell ref="B10:C10"/>
    <mergeCell ref="D9:E9"/>
    <mergeCell ref="O3:S3"/>
    <mergeCell ref="A4:S4"/>
    <mergeCell ref="D5:Q5"/>
    <mergeCell ref="J6:M6"/>
    <mergeCell ref="A1:Q1"/>
    <mergeCell ref="R1:S1"/>
    <mergeCell ref="A2:B2"/>
    <mergeCell ref="C2:L2"/>
    <mergeCell ref="M2:O2"/>
    <mergeCell ref="A3:F3"/>
    <mergeCell ref="G3:H3"/>
    <mergeCell ref="J7:M7"/>
    <mergeCell ref="P8:Q8"/>
    <mergeCell ref="N6:Q6"/>
    <mergeCell ref="P2:S2"/>
    <mergeCell ref="A5:A9"/>
    <mergeCell ref="E6:E8"/>
    <mergeCell ref="R5:R9"/>
    <mergeCell ref="B8:C9"/>
    <mergeCell ref="B5:C7"/>
    <mergeCell ref="F8:I8"/>
  </mergeCells>
  <printOptions/>
  <pageMargins left="0.3543307086614173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2018-11-30T11:55:51Z</cp:lastPrinted>
  <dcterms:created xsi:type="dcterms:W3CDTF">2007-10-09T19:03:50Z</dcterms:created>
  <dcterms:modified xsi:type="dcterms:W3CDTF">2019-12-06T01:10:22Z</dcterms:modified>
  <cp:category/>
  <cp:version/>
  <cp:contentType/>
  <cp:contentStatus/>
</cp:coreProperties>
</file>