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leganje" sheetId="1" r:id="rId1"/>
  </sheets>
  <calcPr calcId="152511"/>
</workbook>
</file>

<file path=xl/calcChain.xml><?xml version="1.0" encoding="utf-8"?>
<calcChain xmlns="http://schemas.openxmlformats.org/spreadsheetml/2006/main">
  <c r="L25" i="1" l="1"/>
  <c r="M24" i="1" l="1"/>
  <c r="M23" i="1"/>
  <c r="M22" i="1"/>
  <c r="N22" i="1" s="1"/>
  <c r="M21" i="1"/>
  <c r="N21" i="1" s="1"/>
  <c r="M20" i="1"/>
  <c r="M19" i="1"/>
  <c r="M18" i="1"/>
  <c r="N18" i="1" s="1"/>
  <c r="M17" i="1"/>
  <c r="N17" i="1" s="1"/>
  <c r="M16" i="1"/>
  <c r="M15" i="1"/>
  <c r="M14" i="1"/>
  <c r="N14" i="1" s="1"/>
  <c r="M13" i="1"/>
  <c r="N13" i="1" s="1"/>
  <c r="M12" i="1"/>
  <c r="M11" i="1"/>
  <c r="M10" i="1"/>
  <c r="N10" i="1" s="1"/>
  <c r="M9" i="1"/>
  <c r="N9" i="1" s="1"/>
  <c r="P9" i="1" s="1"/>
  <c r="M8" i="1"/>
  <c r="M7" i="1"/>
  <c r="M6" i="1"/>
  <c r="N6" i="1" s="1"/>
  <c r="O23" i="1"/>
  <c r="O19" i="1"/>
  <c r="O15" i="1"/>
  <c r="O7" i="1"/>
  <c r="N24" i="1"/>
  <c r="O24" i="1" s="1"/>
  <c r="N23" i="1"/>
  <c r="P23" i="1" s="1"/>
  <c r="N20" i="1"/>
  <c r="P20" i="1" s="1"/>
  <c r="N19" i="1"/>
  <c r="P19" i="1" s="1"/>
  <c r="N16" i="1"/>
  <c r="O16" i="1" s="1"/>
  <c r="N15" i="1"/>
  <c r="P15" i="1" s="1"/>
  <c r="N12" i="1"/>
  <c r="P12" i="1" s="1"/>
  <c r="N11" i="1"/>
  <c r="O11" i="1" s="1"/>
  <c r="N8" i="1"/>
  <c r="P8" i="1" s="1"/>
  <c r="N7" i="1"/>
  <c r="P7" i="1" s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E24" i="1"/>
  <c r="D24" i="1"/>
  <c r="F24" i="1" s="1"/>
  <c r="C24" i="1"/>
  <c r="G24" i="1" s="1"/>
  <c r="H24" i="1" s="1"/>
  <c r="B24" i="1"/>
  <c r="E23" i="1"/>
  <c r="D23" i="1"/>
  <c r="F23" i="1" s="1"/>
  <c r="C23" i="1"/>
  <c r="G23" i="1" s="1"/>
  <c r="B23" i="1"/>
  <c r="E22" i="1"/>
  <c r="F22" i="1" s="1"/>
  <c r="D22" i="1"/>
  <c r="C22" i="1"/>
  <c r="G22" i="1" s="1"/>
  <c r="B22" i="1"/>
  <c r="F21" i="1"/>
  <c r="E21" i="1"/>
  <c r="D21" i="1"/>
  <c r="C21" i="1"/>
  <c r="G21" i="1" s="1"/>
  <c r="H21" i="1" s="1"/>
  <c r="B21" i="1"/>
  <c r="E20" i="1"/>
  <c r="D20" i="1"/>
  <c r="F20" i="1" s="1"/>
  <c r="C20" i="1"/>
  <c r="G20" i="1" s="1"/>
  <c r="H20" i="1" s="1"/>
  <c r="B20" i="1"/>
  <c r="E19" i="1"/>
  <c r="D19" i="1"/>
  <c r="F19" i="1" s="1"/>
  <c r="C19" i="1"/>
  <c r="G19" i="1" s="1"/>
  <c r="B19" i="1"/>
  <c r="E18" i="1"/>
  <c r="D18" i="1"/>
  <c r="C18" i="1"/>
  <c r="B18" i="1"/>
  <c r="F17" i="1"/>
  <c r="E17" i="1"/>
  <c r="D17" i="1"/>
  <c r="C17" i="1"/>
  <c r="G17" i="1" s="1"/>
  <c r="H17" i="1" s="1"/>
  <c r="B17" i="1"/>
  <c r="E16" i="1"/>
  <c r="D16" i="1"/>
  <c r="F16" i="1" s="1"/>
  <c r="C16" i="1"/>
  <c r="B16" i="1"/>
  <c r="E15" i="1"/>
  <c r="D15" i="1"/>
  <c r="F15" i="1" s="1"/>
  <c r="C15" i="1"/>
  <c r="B15" i="1"/>
  <c r="E14" i="1"/>
  <c r="D14" i="1"/>
  <c r="C14" i="1"/>
  <c r="B14" i="1"/>
  <c r="F13" i="1"/>
  <c r="E13" i="1"/>
  <c r="D13" i="1"/>
  <c r="C13" i="1"/>
  <c r="G13" i="1" s="1"/>
  <c r="H13" i="1" s="1"/>
  <c r="B13" i="1"/>
  <c r="E12" i="1"/>
  <c r="D12" i="1"/>
  <c r="F12" i="1" s="1"/>
  <c r="C12" i="1"/>
  <c r="G12" i="1" s="1"/>
  <c r="H12" i="1" s="1"/>
  <c r="B12" i="1"/>
  <c r="E11" i="1"/>
  <c r="D11" i="1"/>
  <c r="F11" i="1" s="1"/>
  <c r="C11" i="1"/>
  <c r="G11" i="1" s="1"/>
  <c r="B11" i="1"/>
  <c r="E10" i="1"/>
  <c r="J13" i="1" s="1"/>
  <c r="D10" i="1"/>
  <c r="C10" i="1"/>
  <c r="B10" i="1"/>
  <c r="F9" i="1"/>
  <c r="E9" i="1"/>
  <c r="D9" i="1"/>
  <c r="C9" i="1"/>
  <c r="G9" i="1" s="1"/>
  <c r="H9" i="1" s="1"/>
  <c r="B9" i="1"/>
  <c r="E8" i="1"/>
  <c r="D8" i="1"/>
  <c r="F8" i="1" s="1"/>
  <c r="C8" i="1"/>
  <c r="G8" i="1" s="1"/>
  <c r="B8" i="1"/>
  <c r="E7" i="1"/>
  <c r="D7" i="1"/>
  <c r="F7" i="1" s="1"/>
  <c r="C7" i="1"/>
  <c r="G7" i="1" s="1"/>
  <c r="B7" i="1"/>
  <c r="E6" i="1"/>
  <c r="D6" i="1"/>
  <c r="C6" i="1"/>
  <c r="B6" i="1"/>
  <c r="E5" i="1"/>
  <c r="D5" i="1"/>
  <c r="F5" i="1" s="1"/>
  <c r="C5" i="1"/>
  <c r="B5" i="1"/>
  <c r="O13" i="1" l="1"/>
  <c r="P13" i="1"/>
  <c r="O21" i="1"/>
  <c r="P21" i="1"/>
  <c r="P10" i="1"/>
  <c r="O10" i="1"/>
  <c r="P14" i="1"/>
  <c r="O14" i="1"/>
  <c r="O18" i="1"/>
  <c r="P18" i="1"/>
  <c r="P22" i="1"/>
  <c r="O22" i="1"/>
  <c r="O17" i="1"/>
  <c r="P17" i="1"/>
  <c r="P16" i="1"/>
  <c r="P24" i="1"/>
  <c r="O20" i="1"/>
  <c r="P6" i="1"/>
  <c r="O6" i="1"/>
  <c r="O12" i="1"/>
  <c r="P11" i="1"/>
  <c r="O9" i="1"/>
  <c r="O8" i="1"/>
  <c r="J17" i="1"/>
  <c r="H19" i="1"/>
  <c r="J19" i="1" s="1"/>
  <c r="H7" i="1"/>
  <c r="J7" i="1" s="1"/>
  <c r="H8" i="1"/>
  <c r="J8" i="1" s="1"/>
  <c r="J20" i="1"/>
  <c r="H22" i="1"/>
  <c r="J22" i="1"/>
  <c r="H23" i="1"/>
  <c r="J23" i="1"/>
  <c r="G10" i="1"/>
  <c r="J11" i="1"/>
  <c r="H11" i="1"/>
  <c r="J21" i="1"/>
  <c r="J24" i="1"/>
  <c r="J9" i="1"/>
  <c r="J12" i="1"/>
  <c r="G15" i="1"/>
  <c r="G16" i="1"/>
  <c r="H16" i="1" s="1"/>
  <c r="F6" i="1"/>
  <c r="G6" i="1" s="1"/>
  <c r="F10" i="1"/>
  <c r="F18" i="1"/>
  <c r="G18" i="1" s="1"/>
  <c r="F14" i="1"/>
  <c r="G14" i="1" s="1"/>
  <c r="G5" i="1"/>
  <c r="H5" i="1" s="1"/>
  <c r="J5" i="1" s="1"/>
  <c r="O25" i="1" l="1"/>
  <c r="H18" i="1"/>
  <c r="J18" i="1"/>
  <c r="H6" i="1"/>
  <c r="J6" i="1"/>
  <c r="H14" i="1"/>
  <c r="J14" i="1"/>
  <c r="H15" i="1"/>
  <c r="J15" i="1" s="1"/>
  <c r="H10" i="1"/>
  <c r="J10" i="1"/>
  <c r="J16" i="1"/>
</calcChain>
</file>

<file path=xl/sharedStrings.xml><?xml version="1.0" encoding="utf-8"?>
<sst xmlns="http://schemas.openxmlformats.org/spreadsheetml/2006/main" count="28" uniqueCount="26">
  <si>
    <t>z</t>
  </si>
  <si>
    <t>z/b</t>
  </si>
  <si>
    <t>b=</t>
  </si>
  <si>
    <t>a=</t>
  </si>
  <si>
    <r>
      <t>k=ab/z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</si>
  <si>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m=(a/z)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</si>
  <si>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n=(b/z)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</si>
  <si>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t=(m+n+1)</t>
    </r>
    <r>
      <rPr>
        <vertAlign val="superscript"/>
        <sz val="11"/>
        <color theme="1"/>
        <rFont val="Calibri"/>
        <family val="2"/>
        <scheme val="minor"/>
      </rPr>
      <t>1/2</t>
    </r>
  </si>
  <si>
    <t>kPa</t>
  </si>
  <si>
    <t>A1</t>
  </si>
  <si>
    <t>A2</t>
  </si>
  <si>
    <t>s=</t>
  </si>
  <si>
    <t>mm</t>
  </si>
  <si>
    <r>
      <rPr>
        <b/>
        <sz val="11"/>
        <color theme="1"/>
        <rFont val="Symbol"/>
        <family val="1"/>
        <charset val="2"/>
      </rPr>
      <t>Ds</t>
    </r>
    <r>
      <rPr>
        <b/>
        <sz val="11"/>
        <color theme="1"/>
        <rFont val="Calibri"/>
        <family val="2"/>
        <scheme val="minor"/>
      </rPr>
      <t>z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</si>
  <si>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s (mm)</t>
    </r>
  </si>
  <si>
    <r>
      <rPr>
        <b/>
        <sz val="11"/>
        <color theme="1"/>
        <rFont val="Symbol"/>
        <family val="1"/>
        <charset val="2"/>
      </rPr>
      <t>e</t>
    </r>
    <r>
      <rPr>
        <b/>
        <sz val="11"/>
        <color theme="1"/>
        <rFont val="Calibri"/>
        <family val="2"/>
        <scheme val="minor"/>
      </rPr>
      <t>z (</t>
    </r>
    <r>
      <rPr>
        <b/>
        <sz val="11"/>
        <color theme="1"/>
        <rFont val="Symbol"/>
        <family val="1"/>
        <charset val="2"/>
      </rPr>
      <t xml:space="preserve"> </t>
    </r>
    <r>
      <rPr>
        <b/>
        <sz val="11"/>
        <color theme="1"/>
        <rFont val="Calibri"/>
        <family val="2"/>
        <scheme val="minor"/>
      </rPr>
      <t>promili</t>
    </r>
    <r>
      <rPr>
        <b/>
        <sz val="11"/>
        <color theme="1"/>
        <rFont val="Symbol"/>
        <family val="1"/>
        <charset val="2"/>
      </rPr>
      <t xml:space="preserve"> </t>
    </r>
    <r>
      <rPr>
        <b/>
        <sz val="11"/>
        <color theme="1"/>
        <rFont val="Calibri"/>
        <family val="2"/>
        <scheme val="minor"/>
      </rPr>
      <t>)</t>
    </r>
  </si>
  <si>
    <t>m</t>
  </si>
  <si>
    <t>qn=</t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</si>
  <si>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z
 Kroz ugao</t>
    </r>
  </si>
  <si>
    <r>
      <rPr>
        <b/>
        <sz val="11"/>
        <color theme="1"/>
        <rFont val="Symbol"/>
        <family val="1"/>
        <charset val="2"/>
      </rPr>
      <t>s</t>
    </r>
    <r>
      <rPr>
        <b/>
        <sz val="11"/>
        <color theme="1"/>
        <rFont val="Calibri"/>
        <family val="2"/>
        <scheme val="minor"/>
      </rPr>
      <t>z
Kroz centar</t>
    </r>
  </si>
  <si>
    <r>
      <rPr>
        <b/>
        <sz val="11"/>
        <color theme="1"/>
        <rFont val="Symbol"/>
        <family val="1"/>
        <charset val="2"/>
      </rPr>
      <t>De</t>
    </r>
    <r>
      <rPr>
        <b/>
        <sz val="11"/>
        <color theme="1"/>
        <rFont val="Calibri"/>
        <family val="2"/>
        <scheme val="minor"/>
      </rPr>
      <t>z</t>
    </r>
  </si>
  <si>
    <t>Proračun napona ispod temelja po Štajnbreneru</t>
  </si>
  <si>
    <t>Proračun deformacija i sleganja</t>
  </si>
  <si>
    <r>
      <t xml:space="preserve">debljina lamele 
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z (m)</t>
    </r>
  </si>
  <si>
    <t>H=Zmax=</t>
  </si>
  <si>
    <t>Moduo stišljivosti lamele Mv( kPa)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</si>
</sst>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right"/>
    </xf>
    <xf numFmtId="1" fontId="3" fillId="0" borderId="0" xfId="0" applyNumberFormat="1" applyFont="1"/>
    <xf numFmtId="0" fontId="0" fillId="2" borderId="1" xfId="0" applyFill="1" applyBorder="1"/>
    <xf numFmtId="0" fontId="0" fillId="3" borderId="0" xfId="0" applyFill="1"/>
    <xf numFmtId="0" fontId="1" fillId="3" borderId="0" xfId="0" applyFont="1" applyFill="1"/>
    <xf numFmtId="0" fontId="0" fillId="0" borderId="0" xfId="0" applyAlignment="1"/>
    <xf numFmtId="0" fontId="1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2" borderId="3" xfId="0" applyFill="1" applyBorder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sleganje!$J$5:$J$24</c:f>
              <c:numCache>
                <c:formatCode>General</c:formatCode>
                <c:ptCount val="20"/>
                <c:pt idx="0">
                  <c:v>99.92593092009129</c:v>
                </c:pt>
                <c:pt idx="1">
                  <c:v>99.429449188410317</c:v>
                </c:pt>
                <c:pt idx="2">
                  <c:v>98.188153758009534</c:v>
                </c:pt>
                <c:pt idx="3">
                  <c:v>96.039758414343382</c:v>
                </c:pt>
                <c:pt idx="4">
                  <c:v>92.986501586444305</c:v>
                </c:pt>
                <c:pt idx="5">
                  <c:v>89.156268104286042</c:v>
                </c:pt>
                <c:pt idx="6">
                  <c:v>84.746338132668029</c:v>
                </c:pt>
                <c:pt idx="7">
                  <c:v>79.972119987135116</c:v>
                </c:pt>
                <c:pt idx="8">
                  <c:v>75.031890472436856</c:v>
                </c:pt>
                <c:pt idx="9">
                  <c:v>70.08859302811949</c:v>
                </c:pt>
                <c:pt idx="10">
                  <c:v>48.416512437579819</c:v>
                </c:pt>
                <c:pt idx="11">
                  <c:v>33.610758069359683</c:v>
                </c:pt>
                <c:pt idx="12">
                  <c:v>24.094739883967005</c:v>
                </c:pt>
                <c:pt idx="13">
                  <c:v>17.893741098932335</c:v>
                </c:pt>
                <c:pt idx="14">
                  <c:v>13.718781670907143</c:v>
                </c:pt>
                <c:pt idx="15">
                  <c:v>10.808289644263334</c:v>
                </c:pt>
                <c:pt idx="16">
                  <c:v>8.7130497525268549</c:v>
                </c:pt>
                <c:pt idx="17">
                  <c:v>7.1613544524628727</c:v>
                </c:pt>
                <c:pt idx="18">
                  <c:v>5.9835387983465216</c:v>
                </c:pt>
                <c:pt idx="19">
                  <c:v>5.0702099254299959</c:v>
                </c:pt>
              </c:numCache>
            </c:numRef>
          </c:xVal>
          <c:yVal>
            <c:numRef>
              <c:f>sleganje!$A$5:$A$24</c:f>
              <c:numCache>
                <c:formatCode>General</c:formatCode>
                <c:ptCount val="20"/>
                <c:pt idx="0" formatCode="0.0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  <c:pt idx="15">
                  <c:v>4</c:v>
                </c:pt>
                <c:pt idx="16">
                  <c:v>4.5</c:v>
                </c:pt>
                <c:pt idx="17">
                  <c:v>5</c:v>
                </c:pt>
                <c:pt idx="18">
                  <c:v>5.5</c:v>
                </c:pt>
                <c:pt idx="19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ez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sleganje!$P$6:$P$24</c:f>
              <c:numCache>
                <c:formatCode>General</c:formatCode>
                <c:ptCount val="19"/>
                <c:pt idx="0">
                  <c:v>-19.935538010850159</c:v>
                </c:pt>
                <c:pt idx="1">
                  <c:v>-19.761760294641984</c:v>
                </c:pt>
                <c:pt idx="2">
                  <c:v>-19.422791217235289</c:v>
                </c:pt>
                <c:pt idx="3">
                  <c:v>-18.902626000078769</c:v>
                </c:pt>
                <c:pt idx="4">
                  <c:v>-18.214276969073037</c:v>
                </c:pt>
                <c:pt idx="5">
                  <c:v>-17.390260623695404</c:v>
                </c:pt>
                <c:pt idx="6">
                  <c:v>-16.471845811980312</c:v>
                </c:pt>
                <c:pt idx="7">
                  <c:v>-38.751002614892997</c:v>
                </c:pt>
                <c:pt idx="8">
                  <c:v>-36.28012087513909</c:v>
                </c:pt>
                <c:pt idx="9">
                  <c:v>-29.626276366424825</c:v>
                </c:pt>
                <c:pt idx="10">
                  <c:v>-20.506817626734875</c:v>
                </c:pt>
                <c:pt idx="11">
                  <c:v>-14.426374488331671</c:v>
                </c:pt>
                <c:pt idx="12">
                  <c:v>-10.497120245724835</c:v>
                </c:pt>
                <c:pt idx="13">
                  <c:v>-7.9031306924598699</c:v>
                </c:pt>
                <c:pt idx="14">
                  <c:v>-6.1317678287926194</c:v>
                </c:pt>
                <c:pt idx="15">
                  <c:v>-4.8803348491975473</c:v>
                </c:pt>
                <c:pt idx="16">
                  <c:v>-3.9686010512474321</c:v>
                </c:pt>
                <c:pt idx="17">
                  <c:v>-3.2862233127023486</c:v>
                </c:pt>
                <c:pt idx="18">
                  <c:v>-2.7634371809441296</c:v>
                </c:pt>
              </c:numCache>
            </c:numRef>
          </c:xVal>
          <c:yVal>
            <c:numRef>
              <c:f>sleganje!$A$5:$A$24</c:f>
              <c:numCache>
                <c:formatCode>General</c:formatCode>
                <c:ptCount val="20"/>
                <c:pt idx="0" formatCode="0.0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1.5</c:v>
                </c:pt>
                <c:pt idx="11">
                  <c:v>2</c:v>
                </c:pt>
                <c:pt idx="12">
                  <c:v>2.5</c:v>
                </c:pt>
                <c:pt idx="13">
                  <c:v>3</c:v>
                </c:pt>
                <c:pt idx="14">
                  <c:v>3.5</c:v>
                </c:pt>
                <c:pt idx="15">
                  <c:v>4</c:v>
                </c:pt>
                <c:pt idx="16">
                  <c:v>4.5</c:v>
                </c:pt>
                <c:pt idx="17">
                  <c:v>5</c:v>
                </c:pt>
                <c:pt idx="18">
                  <c:v>5.5</c:v>
                </c:pt>
                <c:pt idx="19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789840"/>
        <c:axId val="1367793648"/>
      </c:scatterChart>
      <c:valAx>
        <c:axId val="13677898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793648"/>
        <c:crosses val="autoZero"/>
        <c:crossBetween val="midCat"/>
      </c:valAx>
      <c:valAx>
        <c:axId val="136779364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78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161086</xdr:colOff>
      <xdr:row>4</xdr:row>
      <xdr:rowOff>17227</xdr:rowOff>
    </xdr:from>
    <xdr:to>
      <xdr:col>24</xdr:col>
      <xdr:colOff>482555</xdr:colOff>
      <xdr:row>18</xdr:row>
      <xdr:rowOff>97279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85" zoomScaleNormal="85" workbookViewId="0">
      <selection activeCell="Q28" sqref="Q28"/>
    </sheetView>
  </sheetViews>
  <sheetFormatPr defaultRowHeight="15" x14ac:dyDescent="0.25"/>
  <cols>
    <col min="6" max="6" width="12.28515625" customWidth="1"/>
    <col min="8" max="8" width="9.28515625" customWidth="1"/>
    <col min="9" max="9" width="12.28515625" customWidth="1"/>
    <col min="10" max="10" width="11.140625" customWidth="1"/>
    <col min="11" max="11" width="19.7109375" customWidth="1"/>
    <col min="12" max="12" width="10.85546875" customWidth="1"/>
    <col min="14" max="15" width="12.28515625" bestFit="1" customWidth="1"/>
    <col min="16" max="16" width="12.140625" customWidth="1"/>
  </cols>
  <sheetData>
    <row r="1" spans="1:16" ht="15.75" thickBot="1" x14ac:dyDescent="0.3">
      <c r="A1" t="s">
        <v>2</v>
      </c>
      <c r="B1" s="4">
        <v>1</v>
      </c>
      <c r="C1" t="s">
        <v>16</v>
      </c>
      <c r="D1" t="s">
        <v>17</v>
      </c>
      <c r="E1" s="4">
        <v>100</v>
      </c>
      <c r="F1" t="s">
        <v>8</v>
      </c>
    </row>
    <row r="2" spans="1:16" ht="15.75" thickBot="1" x14ac:dyDescent="0.3">
      <c r="A2" t="s">
        <v>3</v>
      </c>
      <c r="B2" s="11">
        <v>1</v>
      </c>
      <c r="C2" t="s">
        <v>16</v>
      </c>
      <c r="G2" s="16"/>
      <c r="H2" s="7"/>
      <c r="I2" s="7"/>
      <c r="J2" s="7"/>
    </row>
    <row r="3" spans="1:16" ht="15.75" thickBot="1" x14ac:dyDescent="0.3">
      <c r="A3" s="12" t="s">
        <v>21</v>
      </c>
      <c r="B3" s="13"/>
      <c r="C3" s="13"/>
      <c r="D3" s="13"/>
      <c r="E3" s="13"/>
      <c r="F3" s="13"/>
      <c r="G3" s="13"/>
      <c r="H3" s="13"/>
      <c r="I3" s="13"/>
      <c r="J3" s="14"/>
      <c r="K3" s="12" t="s">
        <v>22</v>
      </c>
      <c r="L3" s="13"/>
      <c r="M3" s="13"/>
      <c r="N3" s="13"/>
      <c r="O3" s="13"/>
      <c r="P3" s="13"/>
    </row>
    <row r="4" spans="1:16" ht="45" x14ac:dyDescent="0.25">
      <c r="A4" s="5" t="s">
        <v>0</v>
      </c>
      <c r="B4" s="5" t="s">
        <v>1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9</v>
      </c>
      <c r="H4" s="5" t="s">
        <v>10</v>
      </c>
      <c r="I4" s="8" t="s">
        <v>18</v>
      </c>
      <c r="J4" s="9" t="s">
        <v>19</v>
      </c>
      <c r="K4" s="15" t="s">
        <v>25</v>
      </c>
      <c r="L4" s="15" t="s">
        <v>23</v>
      </c>
      <c r="M4" s="6" t="s">
        <v>13</v>
      </c>
      <c r="N4" s="6" t="s">
        <v>20</v>
      </c>
      <c r="O4" s="6" t="s">
        <v>14</v>
      </c>
      <c r="P4" s="6" t="s">
        <v>15</v>
      </c>
    </row>
    <row r="5" spans="1:16" x14ac:dyDescent="0.25">
      <c r="A5" s="1">
        <v>0.1</v>
      </c>
      <c r="B5" s="1">
        <f>A5/$B$1</f>
        <v>0.1</v>
      </c>
      <c r="C5" s="1">
        <f>$B$2*$B$1/A5^2</f>
        <v>99.999999999999986</v>
      </c>
      <c r="D5" s="1">
        <f>($B$2/A5)^2</f>
        <v>100</v>
      </c>
      <c r="E5" s="1">
        <f>($B$1/A5)^2</f>
        <v>100</v>
      </c>
      <c r="F5" s="1">
        <f>(D5+E5+1)^0.5</f>
        <v>14.177446878757825</v>
      </c>
      <c r="G5" s="1">
        <f>C5/F5</f>
        <v>7.0534561585859814</v>
      </c>
      <c r="H5" s="1">
        <f>G5*(D5+E5+2)/((D5+1)*(E5+1))</f>
        <v>0.13967239917992044</v>
      </c>
      <c r="I5" s="1">
        <f>$E$1/(2*PI())*(ATAN(G5)+H5)</f>
        <v>24.981482730022822</v>
      </c>
      <c r="J5" s="10">
        <f>4*I5</f>
        <v>99.92593092009129</v>
      </c>
      <c r="K5">
        <v>5000</v>
      </c>
    </row>
    <row r="6" spans="1:16" x14ac:dyDescent="0.25">
      <c r="A6">
        <v>0.2</v>
      </c>
      <c r="B6" s="1">
        <f t="shared" ref="B6:B24" si="0">A6/$B$1</f>
        <v>0.2</v>
      </c>
      <c r="C6" s="1">
        <f t="shared" ref="C6:C24" si="1">$B$2*$B$1/A6^2</f>
        <v>24.999999999999996</v>
      </c>
      <c r="D6" s="1">
        <f t="shared" ref="D6:D24" si="2">($B$2/A6)^2</f>
        <v>25</v>
      </c>
      <c r="E6" s="1">
        <f t="shared" ref="E6:E24" si="3">($B$1/A6)^2</f>
        <v>25</v>
      </c>
      <c r="F6" s="1">
        <f t="shared" ref="F6:F24" si="4">(D6+E6+1)^0.5</f>
        <v>7.1414284285428504</v>
      </c>
      <c r="G6" s="1">
        <f t="shared" ref="G6:G24" si="5">C6/F6</f>
        <v>3.5007002100700237</v>
      </c>
      <c r="H6" s="1">
        <f t="shared" ref="H6:H24" si="6">G6*(D6+E6+2)/((D6+1)*(E6+1))</f>
        <v>0.26928463154384796</v>
      </c>
      <c r="I6" s="1">
        <f t="shared" ref="I6:I24" si="7">$E$1/(2*PI())*(ATAN(G6)+H6)</f>
        <v>24.857362297102579</v>
      </c>
      <c r="J6" s="10">
        <f t="shared" ref="J6:J24" si="8">4*I6</f>
        <v>99.429449188410317</v>
      </c>
      <c r="K6">
        <v>5000</v>
      </c>
      <c r="L6" s="1">
        <f>A6-A5</f>
        <v>0.1</v>
      </c>
      <c r="M6">
        <f>(J5+J6)/2</f>
        <v>99.677690054250803</v>
      </c>
      <c r="N6">
        <f>M6/K6</f>
        <v>1.993553801085016E-2</v>
      </c>
      <c r="O6">
        <f>L6*N6*1000</f>
        <v>1.993553801085016</v>
      </c>
      <c r="P6">
        <f>-N6*1000</f>
        <v>-19.935538010850159</v>
      </c>
    </row>
    <row r="7" spans="1:16" x14ac:dyDescent="0.25">
      <c r="A7">
        <v>0.3</v>
      </c>
      <c r="B7" s="1">
        <f t="shared" si="0"/>
        <v>0.3</v>
      </c>
      <c r="C7" s="1">
        <f t="shared" si="1"/>
        <v>11.111111111111111</v>
      </c>
      <c r="D7" s="1">
        <f t="shared" si="2"/>
        <v>11.111111111111112</v>
      </c>
      <c r="E7" s="1">
        <f t="shared" si="3"/>
        <v>11.111111111111112</v>
      </c>
      <c r="F7" s="1">
        <f t="shared" si="4"/>
        <v>4.8189440982669867</v>
      </c>
      <c r="G7" s="1">
        <f t="shared" si="5"/>
        <v>2.305714879553582</v>
      </c>
      <c r="H7" s="1">
        <f t="shared" si="6"/>
        <v>0.38076025533912361</v>
      </c>
      <c r="I7" s="1">
        <f t="shared" si="7"/>
        <v>24.547038439502384</v>
      </c>
      <c r="J7" s="10">
        <f t="shared" si="8"/>
        <v>98.188153758009534</v>
      </c>
      <c r="K7">
        <v>5000</v>
      </c>
      <c r="L7" s="1">
        <f t="shared" ref="L7:L24" si="9">A7-A6</f>
        <v>9.9999999999999978E-2</v>
      </c>
      <c r="M7">
        <f t="shared" ref="M7:M24" si="10">(J6+J7)/2</f>
        <v>98.808801473209925</v>
      </c>
      <c r="N7">
        <f t="shared" ref="N7:N24" si="11">M7/K7</f>
        <v>1.9761760294641984E-2</v>
      </c>
      <c r="O7">
        <f t="shared" ref="O7:O24" si="12">L7*N7*1000</f>
        <v>1.9761760294641981</v>
      </c>
      <c r="P7">
        <f t="shared" ref="P7:P24" si="13">-N7*1000</f>
        <v>-19.761760294641984</v>
      </c>
    </row>
    <row r="8" spans="1:16" x14ac:dyDescent="0.25">
      <c r="A8">
        <v>0.4</v>
      </c>
      <c r="B8" s="1">
        <f t="shared" si="0"/>
        <v>0.4</v>
      </c>
      <c r="C8" s="1">
        <f t="shared" si="1"/>
        <v>6.2499999999999991</v>
      </c>
      <c r="D8" s="1">
        <f t="shared" si="2"/>
        <v>6.25</v>
      </c>
      <c r="E8" s="1">
        <f t="shared" si="3"/>
        <v>6.25</v>
      </c>
      <c r="F8" s="1">
        <f t="shared" si="4"/>
        <v>3.6742346141747673</v>
      </c>
      <c r="G8" s="1">
        <f t="shared" si="5"/>
        <v>1.701034543599429</v>
      </c>
      <c r="H8" s="1">
        <f t="shared" si="6"/>
        <v>0.4692509085791528</v>
      </c>
      <c r="I8" s="1">
        <f t="shared" si="7"/>
        <v>24.009939603585845</v>
      </c>
      <c r="J8" s="10">
        <f t="shared" si="8"/>
        <v>96.039758414343382</v>
      </c>
      <c r="K8">
        <v>5000</v>
      </c>
      <c r="L8" s="1">
        <f t="shared" si="9"/>
        <v>0.10000000000000003</v>
      </c>
      <c r="M8">
        <f t="shared" si="10"/>
        <v>97.113956086176458</v>
      </c>
      <c r="N8">
        <f t="shared" si="11"/>
        <v>1.9422791217235291E-2</v>
      </c>
      <c r="O8">
        <f t="shared" si="12"/>
        <v>1.9422791217235298</v>
      </c>
      <c r="P8">
        <f t="shared" si="13"/>
        <v>-19.422791217235289</v>
      </c>
    </row>
    <row r="9" spans="1:16" x14ac:dyDescent="0.25">
      <c r="A9">
        <v>0.5</v>
      </c>
      <c r="B9" s="1">
        <f t="shared" si="0"/>
        <v>0.5</v>
      </c>
      <c r="C9" s="1">
        <f t="shared" si="1"/>
        <v>4</v>
      </c>
      <c r="D9" s="1">
        <f t="shared" si="2"/>
        <v>4</v>
      </c>
      <c r="E9" s="1">
        <f t="shared" si="3"/>
        <v>4</v>
      </c>
      <c r="F9" s="1">
        <f t="shared" si="4"/>
        <v>3</v>
      </c>
      <c r="G9" s="1">
        <f t="shared" si="5"/>
        <v>1.3333333333333333</v>
      </c>
      <c r="H9" s="1">
        <f t="shared" si="6"/>
        <v>0.53333333333333333</v>
      </c>
      <c r="I9" s="1">
        <f t="shared" si="7"/>
        <v>23.246625396611076</v>
      </c>
      <c r="J9" s="10">
        <f t="shared" si="8"/>
        <v>92.986501586444305</v>
      </c>
      <c r="K9">
        <v>5000</v>
      </c>
      <c r="L9" s="1">
        <f t="shared" si="9"/>
        <v>9.9999999999999978E-2</v>
      </c>
      <c r="M9">
        <f t="shared" si="10"/>
        <v>94.513130000393843</v>
      </c>
      <c r="N9">
        <f t="shared" si="11"/>
        <v>1.8902626000078769E-2</v>
      </c>
      <c r="O9">
        <f t="shared" si="12"/>
        <v>1.8902626000078764</v>
      </c>
      <c r="P9">
        <f t="shared" si="13"/>
        <v>-18.902626000078769</v>
      </c>
    </row>
    <row r="10" spans="1:16" x14ac:dyDescent="0.25">
      <c r="A10">
        <v>0.6</v>
      </c>
      <c r="B10" s="1">
        <f t="shared" si="0"/>
        <v>0.6</v>
      </c>
      <c r="C10" s="1">
        <f t="shared" si="1"/>
        <v>2.7777777777777777</v>
      </c>
      <c r="D10" s="1">
        <f t="shared" si="2"/>
        <v>2.7777777777777781</v>
      </c>
      <c r="E10" s="1">
        <f t="shared" si="3"/>
        <v>2.7777777777777781</v>
      </c>
      <c r="F10" s="1">
        <f t="shared" si="4"/>
        <v>2.5603819159562029</v>
      </c>
      <c r="G10" s="1">
        <f t="shared" si="5"/>
        <v>1.0849075915068656</v>
      </c>
      <c r="H10" s="1">
        <f t="shared" si="6"/>
        <v>0.57436284256245818</v>
      </c>
      <c r="I10" s="1">
        <f t="shared" si="7"/>
        <v>22.28906702607151</v>
      </c>
      <c r="J10" s="10">
        <f t="shared" si="8"/>
        <v>89.156268104286042</v>
      </c>
      <c r="K10">
        <v>5000</v>
      </c>
      <c r="L10" s="1">
        <f t="shared" si="9"/>
        <v>9.9999999999999978E-2</v>
      </c>
      <c r="M10">
        <f t="shared" si="10"/>
        <v>91.071384845365174</v>
      </c>
      <c r="N10">
        <f t="shared" si="11"/>
        <v>1.8214276969073035E-2</v>
      </c>
      <c r="O10">
        <f t="shared" si="12"/>
        <v>1.8214276969073031</v>
      </c>
      <c r="P10">
        <f t="shared" si="13"/>
        <v>-18.214276969073037</v>
      </c>
    </row>
    <row r="11" spans="1:16" x14ac:dyDescent="0.25">
      <c r="A11">
        <v>0.7</v>
      </c>
      <c r="B11" s="1">
        <f t="shared" si="0"/>
        <v>0.7</v>
      </c>
      <c r="C11" s="1">
        <f t="shared" si="1"/>
        <v>2.0408163265306127</v>
      </c>
      <c r="D11" s="1">
        <f t="shared" si="2"/>
        <v>2.0408163265306123</v>
      </c>
      <c r="E11" s="1">
        <f t="shared" si="3"/>
        <v>2.0408163265306123</v>
      </c>
      <c r="F11" s="1">
        <f t="shared" si="4"/>
        <v>2.2542476911513574</v>
      </c>
      <c r="G11" s="1">
        <f t="shared" si="5"/>
        <v>0.9053203578921114</v>
      </c>
      <c r="H11" s="1">
        <f t="shared" si="6"/>
        <v>0.59544560451964379</v>
      </c>
      <c r="I11" s="1">
        <f t="shared" si="7"/>
        <v>21.186584533167007</v>
      </c>
      <c r="J11" s="10">
        <f t="shared" si="8"/>
        <v>84.746338132668029</v>
      </c>
      <c r="K11">
        <v>5000</v>
      </c>
      <c r="L11" s="1">
        <f t="shared" si="9"/>
        <v>9.9999999999999978E-2</v>
      </c>
      <c r="M11">
        <f t="shared" si="10"/>
        <v>86.951303118477028</v>
      </c>
      <c r="N11">
        <f t="shared" si="11"/>
        <v>1.7390260623695405E-2</v>
      </c>
      <c r="O11">
        <f t="shared" si="12"/>
        <v>1.7390260623695402</v>
      </c>
      <c r="P11">
        <f t="shared" si="13"/>
        <v>-17.390260623695404</v>
      </c>
    </row>
    <row r="12" spans="1:16" x14ac:dyDescent="0.25">
      <c r="A12">
        <v>0.8</v>
      </c>
      <c r="B12" s="1">
        <f t="shared" si="0"/>
        <v>0.8</v>
      </c>
      <c r="C12" s="1">
        <f t="shared" si="1"/>
        <v>1.5624999999999998</v>
      </c>
      <c r="D12" s="1">
        <f t="shared" si="2"/>
        <v>1.5625</v>
      </c>
      <c r="E12" s="1">
        <f t="shared" si="3"/>
        <v>1.5625</v>
      </c>
      <c r="F12" s="1">
        <f t="shared" si="4"/>
        <v>2.0310096011589902</v>
      </c>
      <c r="G12" s="1">
        <f t="shared" si="5"/>
        <v>0.76932181862082938</v>
      </c>
      <c r="H12" s="1">
        <f t="shared" si="6"/>
        <v>0.60044629746015954</v>
      </c>
      <c r="I12" s="1">
        <f t="shared" si="7"/>
        <v>19.993029996783779</v>
      </c>
      <c r="J12" s="10">
        <f t="shared" si="8"/>
        <v>79.972119987135116</v>
      </c>
      <c r="K12">
        <v>5000</v>
      </c>
      <c r="L12" s="1">
        <f t="shared" si="9"/>
        <v>0.10000000000000009</v>
      </c>
      <c r="M12">
        <f t="shared" si="10"/>
        <v>82.359229059901566</v>
      </c>
      <c r="N12">
        <f t="shared" si="11"/>
        <v>1.6471845811980312E-2</v>
      </c>
      <c r="O12">
        <f t="shared" si="12"/>
        <v>1.6471845811980328</v>
      </c>
      <c r="P12">
        <f t="shared" si="13"/>
        <v>-16.471845811980312</v>
      </c>
    </row>
    <row r="13" spans="1:16" x14ac:dyDescent="0.25">
      <c r="A13">
        <v>0.9</v>
      </c>
      <c r="B13" s="1">
        <f t="shared" si="0"/>
        <v>0.9</v>
      </c>
      <c r="C13" s="1">
        <f t="shared" si="1"/>
        <v>1.2345679012345678</v>
      </c>
      <c r="D13" s="1">
        <f t="shared" si="2"/>
        <v>1.2345679012345681</v>
      </c>
      <c r="E13" s="1">
        <f t="shared" si="3"/>
        <v>1.2345679012345681</v>
      </c>
      <c r="F13" s="1">
        <f t="shared" si="4"/>
        <v>1.8625616238044678</v>
      </c>
      <c r="G13" s="1">
        <f t="shared" si="5"/>
        <v>0.66283331807988177</v>
      </c>
      <c r="H13" s="1">
        <f t="shared" si="6"/>
        <v>0.59325412999414828</v>
      </c>
      <c r="I13" s="1">
        <f t="shared" si="7"/>
        <v>18.757972618109214</v>
      </c>
      <c r="J13" s="10">
        <f t="shared" si="8"/>
        <v>75.031890472436856</v>
      </c>
      <c r="K13">
        <v>2000</v>
      </c>
      <c r="L13" s="1">
        <f t="shared" si="9"/>
        <v>9.9999999999999978E-2</v>
      </c>
      <c r="M13">
        <f t="shared" si="10"/>
        <v>77.502005229785993</v>
      </c>
      <c r="N13">
        <f t="shared" si="11"/>
        <v>3.8751002614892997E-2</v>
      </c>
      <c r="O13">
        <f t="shared" si="12"/>
        <v>3.8751002614892989</v>
      </c>
      <c r="P13">
        <f t="shared" si="13"/>
        <v>-38.751002614892997</v>
      </c>
    </row>
    <row r="14" spans="1:16" x14ac:dyDescent="0.25">
      <c r="A14">
        <v>1</v>
      </c>
      <c r="B14" s="1">
        <f t="shared" si="0"/>
        <v>1</v>
      </c>
      <c r="C14" s="1">
        <f t="shared" si="1"/>
        <v>1</v>
      </c>
      <c r="D14" s="1">
        <f t="shared" si="2"/>
        <v>1</v>
      </c>
      <c r="E14" s="1">
        <f t="shared" si="3"/>
        <v>1</v>
      </c>
      <c r="F14" s="1">
        <f t="shared" si="4"/>
        <v>1.7320508075688772</v>
      </c>
      <c r="G14" s="1">
        <f t="shared" si="5"/>
        <v>0.57735026918962584</v>
      </c>
      <c r="H14" s="1">
        <f t="shared" si="6"/>
        <v>0.57735026918962584</v>
      </c>
      <c r="I14" s="1">
        <f t="shared" si="7"/>
        <v>17.522148257029873</v>
      </c>
      <c r="J14" s="10">
        <f t="shared" si="8"/>
        <v>70.08859302811949</v>
      </c>
      <c r="K14">
        <v>2000</v>
      </c>
      <c r="L14" s="1">
        <f t="shared" si="9"/>
        <v>9.9999999999999978E-2</v>
      </c>
      <c r="M14">
        <f t="shared" si="10"/>
        <v>72.56024175027818</v>
      </c>
      <c r="N14">
        <f t="shared" si="11"/>
        <v>3.6280120875139092E-2</v>
      </c>
      <c r="O14">
        <f t="shared" si="12"/>
        <v>3.6280120875139081</v>
      </c>
      <c r="P14">
        <f t="shared" si="13"/>
        <v>-36.28012087513909</v>
      </c>
    </row>
    <row r="15" spans="1:16" x14ac:dyDescent="0.25">
      <c r="A15">
        <v>1.5</v>
      </c>
      <c r="B15" s="1">
        <f t="shared" si="0"/>
        <v>1.5</v>
      </c>
      <c r="C15" s="1">
        <f t="shared" si="1"/>
        <v>0.44444444444444442</v>
      </c>
      <c r="D15" s="1">
        <f t="shared" si="2"/>
        <v>0.44444444444444442</v>
      </c>
      <c r="E15" s="1">
        <f t="shared" si="3"/>
        <v>0.44444444444444442</v>
      </c>
      <c r="F15" s="1">
        <f t="shared" si="4"/>
        <v>1.3743685418725535</v>
      </c>
      <c r="G15" s="1">
        <f t="shared" si="5"/>
        <v>0.32338083338177726</v>
      </c>
      <c r="H15" s="1">
        <f t="shared" si="6"/>
        <v>0.44775807699015313</v>
      </c>
      <c r="I15" s="1">
        <f t="shared" si="7"/>
        <v>12.104128109394955</v>
      </c>
      <c r="J15" s="10">
        <f t="shared" si="8"/>
        <v>48.416512437579819</v>
      </c>
      <c r="K15">
        <v>2000</v>
      </c>
      <c r="L15" s="1">
        <f t="shared" si="9"/>
        <v>0.5</v>
      </c>
      <c r="M15">
        <f t="shared" si="10"/>
        <v>59.252552732849651</v>
      </c>
      <c r="N15">
        <f t="shared" si="11"/>
        <v>2.9626276366424825E-2</v>
      </c>
      <c r="O15">
        <f t="shared" si="12"/>
        <v>14.813138183212413</v>
      </c>
      <c r="P15">
        <f t="shared" si="13"/>
        <v>-29.626276366424825</v>
      </c>
    </row>
    <row r="16" spans="1:16" x14ac:dyDescent="0.25">
      <c r="A16">
        <v>2</v>
      </c>
      <c r="B16" s="1">
        <f t="shared" si="0"/>
        <v>2</v>
      </c>
      <c r="C16" s="1">
        <f t="shared" si="1"/>
        <v>0.25</v>
      </c>
      <c r="D16" s="1">
        <f t="shared" si="2"/>
        <v>0.25</v>
      </c>
      <c r="E16" s="1">
        <f t="shared" si="3"/>
        <v>0.25</v>
      </c>
      <c r="F16" s="1">
        <f t="shared" si="4"/>
        <v>1.2247448713915889</v>
      </c>
      <c r="G16" s="1">
        <f t="shared" si="5"/>
        <v>0.20412414523193154</v>
      </c>
      <c r="H16" s="1">
        <f t="shared" si="6"/>
        <v>0.32659863237109044</v>
      </c>
      <c r="I16" s="1">
        <f t="shared" si="7"/>
        <v>8.4026895173399208</v>
      </c>
      <c r="J16" s="10">
        <f t="shared" si="8"/>
        <v>33.610758069359683</v>
      </c>
      <c r="K16">
        <v>2000</v>
      </c>
      <c r="L16" s="1">
        <f t="shared" si="9"/>
        <v>0.5</v>
      </c>
      <c r="M16">
        <f t="shared" si="10"/>
        <v>41.013635253469751</v>
      </c>
      <c r="N16">
        <f t="shared" si="11"/>
        <v>2.0506817626734876E-2</v>
      </c>
      <c r="O16">
        <f t="shared" si="12"/>
        <v>10.253408813367438</v>
      </c>
      <c r="P16">
        <f t="shared" si="13"/>
        <v>-20.506817626734875</v>
      </c>
    </row>
    <row r="17" spans="1:16" x14ac:dyDescent="0.25">
      <c r="A17">
        <v>2.5</v>
      </c>
      <c r="B17" s="1">
        <f t="shared" si="0"/>
        <v>2.5</v>
      </c>
      <c r="C17" s="1">
        <f t="shared" si="1"/>
        <v>0.16</v>
      </c>
      <c r="D17" s="1">
        <f t="shared" si="2"/>
        <v>0.16000000000000003</v>
      </c>
      <c r="E17" s="1">
        <f t="shared" si="3"/>
        <v>0.16000000000000003</v>
      </c>
      <c r="F17" s="1">
        <f t="shared" si="4"/>
        <v>1.1489125293076057</v>
      </c>
      <c r="G17" s="1">
        <f t="shared" si="5"/>
        <v>0.13926212476455829</v>
      </c>
      <c r="H17" s="1">
        <f t="shared" si="6"/>
        <v>0.24010711166303153</v>
      </c>
      <c r="I17" s="1">
        <f t="shared" si="7"/>
        <v>6.0236849709917513</v>
      </c>
      <c r="J17" s="10">
        <f t="shared" si="8"/>
        <v>24.094739883967005</v>
      </c>
      <c r="K17">
        <v>2000</v>
      </c>
      <c r="L17" s="1">
        <f t="shared" si="9"/>
        <v>0.5</v>
      </c>
      <c r="M17">
        <f t="shared" si="10"/>
        <v>28.852748976663342</v>
      </c>
      <c r="N17">
        <f t="shared" si="11"/>
        <v>1.4426374488331671E-2</v>
      </c>
      <c r="O17">
        <f t="shared" si="12"/>
        <v>7.2131872441658356</v>
      </c>
      <c r="P17">
        <f t="shared" si="13"/>
        <v>-14.426374488331671</v>
      </c>
    </row>
    <row r="18" spans="1:16" x14ac:dyDescent="0.25">
      <c r="A18">
        <v>3</v>
      </c>
      <c r="B18" s="1">
        <f t="shared" si="0"/>
        <v>3</v>
      </c>
      <c r="C18" s="1">
        <f t="shared" si="1"/>
        <v>0.1111111111111111</v>
      </c>
      <c r="D18" s="1">
        <f t="shared" si="2"/>
        <v>0.1111111111111111</v>
      </c>
      <c r="E18" s="1">
        <f t="shared" si="3"/>
        <v>0.1111111111111111</v>
      </c>
      <c r="F18" s="1">
        <f t="shared" si="4"/>
        <v>1.1055415967851334</v>
      </c>
      <c r="G18" s="1">
        <f t="shared" si="5"/>
        <v>0.1005037815259212</v>
      </c>
      <c r="H18" s="1">
        <f t="shared" si="6"/>
        <v>0.18090680674665813</v>
      </c>
      <c r="I18" s="1">
        <f t="shared" si="7"/>
        <v>4.4734352747330837</v>
      </c>
      <c r="J18" s="10">
        <f t="shared" si="8"/>
        <v>17.893741098932335</v>
      </c>
      <c r="K18">
        <v>2000</v>
      </c>
      <c r="L18" s="1">
        <f t="shared" si="9"/>
        <v>0.5</v>
      </c>
      <c r="M18">
        <f t="shared" si="10"/>
        <v>20.99424049144967</v>
      </c>
      <c r="N18">
        <f t="shared" si="11"/>
        <v>1.0497120245724835E-2</v>
      </c>
      <c r="O18">
        <f t="shared" si="12"/>
        <v>5.2485601228624175</v>
      </c>
      <c r="P18">
        <f t="shared" si="13"/>
        <v>-10.497120245724835</v>
      </c>
    </row>
    <row r="19" spans="1:16" x14ac:dyDescent="0.25">
      <c r="A19">
        <v>3.5</v>
      </c>
      <c r="B19" s="1">
        <f t="shared" si="0"/>
        <v>3.5</v>
      </c>
      <c r="C19" s="1">
        <f t="shared" si="1"/>
        <v>8.1632653061224483E-2</v>
      </c>
      <c r="D19" s="1">
        <f t="shared" si="2"/>
        <v>8.1632653061224483E-2</v>
      </c>
      <c r="E19" s="1">
        <f t="shared" si="3"/>
        <v>8.1632653061224483E-2</v>
      </c>
      <c r="F19" s="1">
        <f t="shared" si="4"/>
        <v>1.07854777646725</v>
      </c>
      <c r="G19" s="1">
        <f t="shared" si="5"/>
        <v>7.5687563260859639E-2</v>
      </c>
      <c r="H19" s="1">
        <f t="shared" si="6"/>
        <v>0.13995058867102347</v>
      </c>
      <c r="I19" s="1">
        <f t="shared" si="7"/>
        <v>3.4296954177267858</v>
      </c>
      <c r="J19" s="10">
        <f t="shared" si="8"/>
        <v>13.718781670907143</v>
      </c>
      <c r="K19">
        <v>2000</v>
      </c>
      <c r="L19" s="1">
        <f t="shared" si="9"/>
        <v>0.5</v>
      </c>
      <c r="M19">
        <f t="shared" si="10"/>
        <v>15.80626138491974</v>
      </c>
      <c r="N19">
        <f t="shared" si="11"/>
        <v>7.9031306924598702E-3</v>
      </c>
      <c r="O19">
        <f t="shared" si="12"/>
        <v>3.9515653462299349</v>
      </c>
      <c r="P19">
        <f t="shared" si="13"/>
        <v>-7.9031306924598699</v>
      </c>
    </row>
    <row r="20" spans="1:16" x14ac:dyDescent="0.25">
      <c r="A20">
        <v>4</v>
      </c>
      <c r="B20" s="1">
        <f t="shared" si="0"/>
        <v>4</v>
      </c>
      <c r="C20" s="1">
        <f t="shared" si="1"/>
        <v>6.25E-2</v>
      </c>
      <c r="D20" s="1">
        <f t="shared" si="2"/>
        <v>6.25E-2</v>
      </c>
      <c r="E20" s="1">
        <f t="shared" si="3"/>
        <v>6.25E-2</v>
      </c>
      <c r="F20" s="1">
        <f t="shared" si="4"/>
        <v>1.0606601717798212</v>
      </c>
      <c r="G20" s="1">
        <f t="shared" si="5"/>
        <v>5.8925565098878967E-2</v>
      </c>
      <c r="H20" s="1">
        <f t="shared" si="6"/>
        <v>0.11091871077436041</v>
      </c>
      <c r="I20" s="1">
        <f t="shared" si="7"/>
        <v>2.7020724110658336</v>
      </c>
      <c r="J20" s="10">
        <f t="shared" si="8"/>
        <v>10.808289644263334</v>
      </c>
      <c r="K20">
        <v>2000</v>
      </c>
      <c r="L20" s="1">
        <f t="shared" si="9"/>
        <v>0.5</v>
      </c>
      <c r="M20">
        <f t="shared" si="10"/>
        <v>12.263535657585239</v>
      </c>
      <c r="N20">
        <f t="shared" si="11"/>
        <v>6.1317678287926194E-3</v>
      </c>
      <c r="O20">
        <f t="shared" si="12"/>
        <v>3.0658839143963097</v>
      </c>
      <c r="P20">
        <f t="shared" si="13"/>
        <v>-6.1317678287926194</v>
      </c>
    </row>
    <row r="21" spans="1:16" x14ac:dyDescent="0.25">
      <c r="A21">
        <v>4.5</v>
      </c>
      <c r="B21" s="1">
        <f t="shared" si="0"/>
        <v>4.5</v>
      </c>
      <c r="C21" s="1">
        <f t="shared" si="1"/>
        <v>4.9382716049382713E-2</v>
      </c>
      <c r="D21" s="1">
        <f t="shared" si="2"/>
        <v>4.9382716049382713E-2</v>
      </c>
      <c r="E21" s="1">
        <f t="shared" si="3"/>
        <v>4.9382716049382713E-2</v>
      </c>
      <c r="F21" s="1">
        <f t="shared" si="4"/>
        <v>1.0482201257840671</v>
      </c>
      <c r="G21" s="1">
        <f t="shared" si="5"/>
        <v>4.7111016889171554E-2</v>
      </c>
      <c r="H21" s="1">
        <f t="shared" si="6"/>
        <v>8.978805571818578E-2</v>
      </c>
      <c r="I21" s="1">
        <f t="shared" si="7"/>
        <v>2.1782624381317137</v>
      </c>
      <c r="J21" s="10">
        <f t="shared" si="8"/>
        <v>8.7130497525268549</v>
      </c>
      <c r="K21">
        <v>2000</v>
      </c>
      <c r="L21" s="1">
        <f t="shared" si="9"/>
        <v>0.5</v>
      </c>
      <c r="M21">
        <f t="shared" si="10"/>
        <v>9.7606696983950947</v>
      </c>
      <c r="N21">
        <f t="shared" si="11"/>
        <v>4.8803348491975474E-3</v>
      </c>
      <c r="O21">
        <f t="shared" si="12"/>
        <v>2.4401674245987737</v>
      </c>
      <c r="P21">
        <f t="shared" si="13"/>
        <v>-4.8803348491975473</v>
      </c>
    </row>
    <row r="22" spans="1:16" x14ac:dyDescent="0.25">
      <c r="A22">
        <v>5</v>
      </c>
      <c r="B22" s="1">
        <f t="shared" si="0"/>
        <v>5</v>
      </c>
      <c r="C22" s="1">
        <f t="shared" si="1"/>
        <v>0.04</v>
      </c>
      <c r="D22" s="1">
        <f t="shared" si="2"/>
        <v>4.0000000000000008E-2</v>
      </c>
      <c r="E22" s="1">
        <f t="shared" si="3"/>
        <v>4.0000000000000008E-2</v>
      </c>
      <c r="F22" s="1">
        <f t="shared" si="4"/>
        <v>1.0392304845413265</v>
      </c>
      <c r="G22" s="1">
        <f t="shared" si="5"/>
        <v>3.849001794597505E-2</v>
      </c>
      <c r="H22" s="1">
        <f t="shared" si="6"/>
        <v>7.4019265280721253E-2</v>
      </c>
      <c r="I22" s="1">
        <f t="shared" si="7"/>
        <v>1.7903386131157182</v>
      </c>
      <c r="J22" s="10">
        <f t="shared" si="8"/>
        <v>7.1613544524628727</v>
      </c>
      <c r="K22">
        <v>2000</v>
      </c>
      <c r="L22" s="1">
        <f t="shared" si="9"/>
        <v>0.5</v>
      </c>
      <c r="M22">
        <f t="shared" si="10"/>
        <v>7.9372021024948634</v>
      </c>
      <c r="N22">
        <f t="shared" si="11"/>
        <v>3.9686010512474321E-3</v>
      </c>
      <c r="O22">
        <f t="shared" si="12"/>
        <v>1.9843005256237161</v>
      </c>
      <c r="P22">
        <f t="shared" si="13"/>
        <v>-3.9686010512474321</v>
      </c>
    </row>
    <row r="23" spans="1:16" x14ac:dyDescent="0.25">
      <c r="A23">
        <v>5.5</v>
      </c>
      <c r="B23" s="1">
        <f t="shared" si="0"/>
        <v>5.5</v>
      </c>
      <c r="C23" s="1">
        <f t="shared" si="1"/>
        <v>3.3057851239669422E-2</v>
      </c>
      <c r="D23" s="1">
        <f t="shared" si="2"/>
        <v>3.3057851239669422E-2</v>
      </c>
      <c r="E23" s="1">
        <f t="shared" si="3"/>
        <v>3.3057851239669422E-2</v>
      </c>
      <c r="F23" s="1">
        <f t="shared" si="4"/>
        <v>1.0325287901455042</v>
      </c>
      <c r="G23" s="1">
        <f t="shared" si="5"/>
        <v>3.2016396593659048E-2</v>
      </c>
      <c r="H23" s="1">
        <f t="shared" si="6"/>
        <v>6.1983743805323926E-2</v>
      </c>
      <c r="I23" s="1">
        <f t="shared" si="7"/>
        <v>1.4958846995866304</v>
      </c>
      <c r="J23" s="10">
        <f t="shared" si="8"/>
        <v>5.9835387983465216</v>
      </c>
      <c r="K23">
        <v>2000</v>
      </c>
      <c r="L23" s="1">
        <f t="shared" si="9"/>
        <v>0.5</v>
      </c>
      <c r="M23">
        <f t="shared" si="10"/>
        <v>6.5724466254046972</v>
      </c>
      <c r="N23">
        <f t="shared" si="11"/>
        <v>3.2862233127023484E-3</v>
      </c>
      <c r="O23">
        <f t="shared" si="12"/>
        <v>1.6431116563511743</v>
      </c>
      <c r="P23">
        <f t="shared" si="13"/>
        <v>-3.2862233127023486</v>
      </c>
    </row>
    <row r="24" spans="1:16" x14ac:dyDescent="0.25">
      <c r="A24">
        <v>6</v>
      </c>
      <c r="B24" s="1">
        <f t="shared" si="0"/>
        <v>6</v>
      </c>
      <c r="C24" s="1">
        <f t="shared" si="1"/>
        <v>2.7777777777777776E-2</v>
      </c>
      <c r="D24" s="1">
        <f t="shared" si="2"/>
        <v>2.7777777777777776E-2</v>
      </c>
      <c r="E24" s="1">
        <f t="shared" si="3"/>
        <v>2.7777777777777776E-2</v>
      </c>
      <c r="F24" s="1">
        <f t="shared" si="4"/>
        <v>1.0274023338281628</v>
      </c>
      <c r="G24" s="1">
        <f t="shared" si="5"/>
        <v>2.7036903521793752E-2</v>
      </c>
      <c r="H24" s="1">
        <f t="shared" si="6"/>
        <v>5.2612352799166227E-2</v>
      </c>
      <c r="I24" s="1">
        <f t="shared" si="7"/>
        <v>1.267552481357499</v>
      </c>
      <c r="J24" s="10">
        <f t="shared" si="8"/>
        <v>5.0702099254299959</v>
      </c>
      <c r="K24">
        <v>2000</v>
      </c>
      <c r="L24" s="1">
        <f t="shared" si="9"/>
        <v>0.5</v>
      </c>
      <c r="M24">
        <f t="shared" si="10"/>
        <v>5.5268743618882592</v>
      </c>
      <c r="N24">
        <f t="shared" si="11"/>
        <v>2.7634371809441296E-3</v>
      </c>
      <c r="O24">
        <f t="shared" si="12"/>
        <v>1.3817185904720648</v>
      </c>
      <c r="P24">
        <f t="shared" si="13"/>
        <v>-2.7634371809441296</v>
      </c>
    </row>
    <row r="25" spans="1:16" ht="18.75" x14ac:dyDescent="0.3">
      <c r="K25" s="2" t="s">
        <v>24</v>
      </c>
      <c r="L25" s="2">
        <f>SUM(L6:L24)</f>
        <v>5.9</v>
      </c>
      <c r="M25" s="2" t="s">
        <v>16</v>
      </c>
      <c r="N25" s="2" t="s">
        <v>11</v>
      </c>
      <c r="O25" s="3">
        <f>SUM(O6:O24)</f>
        <v>72.508064063038773</v>
      </c>
      <c r="P25" s="2" t="s">
        <v>12</v>
      </c>
    </row>
  </sheetData>
  <mergeCells count="2">
    <mergeCell ref="A3:J3"/>
    <mergeCell ref="K3:P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sleganje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2020-04-11T20:55:35Z</dcterms:modified>
</cp:coreProperties>
</file>