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" sheetId="1" r:id="rId4"/>
    <sheet state="visible" name="B" sheetId="2" r:id="rId5"/>
    <sheet state="visible" name="C" sheetId="3" r:id="rId6"/>
    <sheet state="visible" name="D" sheetId="4" r:id="rId7"/>
    <sheet state="visible" name="Apredlog" sheetId="5" r:id="rId8"/>
    <sheet state="visible" name="zakljucneA" sheetId="6" r:id="rId9"/>
    <sheet state="visible" name="Bpredlog" sheetId="7" r:id="rId10"/>
    <sheet state="visible" name="zakljucneB " sheetId="8" r:id="rId11"/>
    <sheet state="visible" name="Cpredlog" sheetId="9" r:id="rId12"/>
    <sheet state="visible" name="zakljucneC" sheetId="10" r:id="rId13"/>
    <sheet state="visible" name="Dpredlog" sheetId="11" r:id="rId14"/>
    <sheet state="visible" name="zakljucneD" sheetId="12" r:id="rId15"/>
    <sheet state="visible" name="OBR3" sheetId="13" r:id="rId16"/>
    <sheet state="visible" name="MY" sheetId="14" r:id="rId17"/>
  </sheets>
  <definedNames/>
  <calcPr/>
</workbook>
</file>

<file path=xl/sharedStrings.xml><?xml version="1.0" encoding="utf-8"?>
<sst xmlns="http://schemas.openxmlformats.org/spreadsheetml/2006/main" count="798" uniqueCount="254">
  <si>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</si>
  <si>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</si>
  <si>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</si>
  <si>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</si>
  <si>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</si>
  <si>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</si>
  <si>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</si>
  <si>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</si>
  <si>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</si>
  <si>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Lazar</t>
  </si>
  <si>
    <t>Pejović</t>
  </si>
  <si>
    <t>S</t>
  </si>
  <si>
    <t>1</t>
  </si>
  <si>
    <t>2017</t>
  </si>
  <si>
    <t>13</t>
  </si>
  <si>
    <t>Marko</t>
  </si>
  <si>
    <t>Gogić</t>
  </si>
  <si>
    <t>15</t>
  </si>
  <si>
    <t>Nermina</t>
  </si>
  <si>
    <t>Ćeman</t>
  </si>
  <si>
    <t>9</t>
  </si>
  <si>
    <t>2018</t>
  </si>
  <si>
    <t>Vuk</t>
  </si>
  <si>
    <t>Radović</t>
  </si>
  <si>
    <t>40</t>
  </si>
  <si>
    <t>2020</t>
  </si>
  <si>
    <t>Nadžije</t>
  </si>
  <si>
    <t>Molla</t>
  </si>
  <si>
    <t>B</t>
  </si>
  <si>
    <t>Matija</t>
  </si>
  <si>
    <t>Bojanić</t>
  </si>
  <si>
    <t>2</t>
  </si>
  <si>
    <t>Tijana</t>
  </si>
  <si>
    <t>Cvijović</t>
  </si>
  <si>
    <t>3</t>
  </si>
  <si>
    <t>Emina</t>
  </si>
  <si>
    <t>Krnić</t>
  </si>
  <si>
    <t>5</t>
  </si>
  <si>
    <t>Ivana</t>
  </si>
  <si>
    <t>Obradović</t>
  </si>
  <si>
    <t>Marina</t>
  </si>
  <si>
    <t>Vujanović</t>
  </si>
  <si>
    <t>Nikolina</t>
  </si>
  <si>
    <t>Petranović</t>
  </si>
  <si>
    <t>Luka</t>
  </si>
  <si>
    <t>Šekularac</t>
  </si>
  <si>
    <t>22</t>
  </si>
  <si>
    <t>Andrea</t>
  </si>
  <si>
    <t>Čabarkapa</t>
  </si>
  <si>
    <t>23</t>
  </si>
  <si>
    <t>Majda</t>
  </si>
  <si>
    <t>Šukurica</t>
  </si>
  <si>
    <t>24</t>
  </si>
  <si>
    <t>Isidora</t>
  </si>
  <si>
    <t>Magdelinić</t>
  </si>
  <si>
    <t>25</t>
  </si>
  <si>
    <t>Vojka</t>
  </si>
  <si>
    <t>Raičević</t>
  </si>
  <si>
    <t>28</t>
  </si>
  <si>
    <t>Ekan</t>
  </si>
  <si>
    <t>Kojić</t>
  </si>
  <si>
    <t>31</t>
  </si>
  <si>
    <t>Martina</t>
  </si>
  <si>
    <t>Bulatović</t>
  </si>
  <si>
    <t>32</t>
  </si>
  <si>
    <t>Marija</t>
  </si>
  <si>
    <t>Džaković</t>
  </si>
  <si>
    <t>35</t>
  </si>
  <si>
    <t>Branislav</t>
  </si>
  <si>
    <t>Kasalica</t>
  </si>
  <si>
    <t>39</t>
  </si>
  <si>
    <t>Tanja</t>
  </si>
  <si>
    <t>Prelević</t>
  </si>
  <si>
    <t>Filip</t>
  </si>
  <si>
    <t>Kovinić</t>
  </si>
  <si>
    <t>Aleksandar</t>
  </si>
  <si>
    <t>Lazarević</t>
  </si>
  <si>
    <t>Dimitrije</t>
  </si>
  <si>
    <t>Gerenčić</t>
  </si>
  <si>
    <t>Miloš</t>
  </si>
  <si>
    <t>Radoman</t>
  </si>
  <si>
    <t>Radulović</t>
  </si>
  <si>
    <t>4</t>
  </si>
  <si>
    <t>Nikola</t>
  </si>
  <si>
    <t>Zečević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</si>
  <si>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</si>
  <si>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</si>
  <si>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</si>
  <si>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</si>
  <si>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</si>
  <si>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</si>
  <si>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</si>
  <si>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</si>
  <si>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Jovana</t>
  </si>
  <si>
    <t>Vukićević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</si>
  <si>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</si>
  <si>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</si>
  <si>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</si>
  <si>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</si>
  <si>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</si>
  <si>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</si>
  <si>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</si>
  <si>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</si>
  <si>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</si>
  <si>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</si>
  <si>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</si>
  <si>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</si>
  <si>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</si>
  <si>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Savo</t>
  </si>
  <si>
    <t>Drobnjak</t>
  </si>
  <si>
    <t>Mirela</t>
  </si>
  <si>
    <t>Fatić</t>
  </si>
  <si>
    <t>Božović</t>
  </si>
  <si>
    <t>26</t>
  </si>
  <si>
    <t>Andrija</t>
  </si>
  <si>
    <t>Pavićević</t>
  </si>
  <si>
    <t>27</t>
  </si>
  <si>
    <t>Milović</t>
  </si>
  <si>
    <t>Boris</t>
  </si>
  <si>
    <t>Stevanović</t>
  </si>
  <si>
    <t>29</t>
  </si>
  <si>
    <t>Petrović</t>
  </si>
  <si>
    <t>Vedad</t>
  </si>
  <si>
    <t>Selmanović</t>
  </si>
  <si>
    <t>41</t>
  </si>
  <si>
    <t>Vido</t>
  </si>
  <si>
    <t>Mandić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</si>
  <si>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</si>
  <si>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</si>
  <si>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</si>
  <si>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</si>
  <si>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</si>
  <si>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</si>
  <si>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</si>
  <si>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</si>
  <si>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</si>
  <si>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</si>
  <si>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34</t>
  </si>
  <si>
    <t>Ana</t>
  </si>
  <si>
    <t>Dunja</t>
  </si>
  <si>
    <t>Cmiljanić</t>
  </si>
  <si>
    <t>Slobodan</t>
  </si>
  <si>
    <t>Slavko</t>
  </si>
  <si>
    <t>Sošić</t>
  </si>
  <si>
    <t>Adisa</t>
  </si>
  <si>
    <t>Slijepčević</t>
  </si>
  <si>
    <t>Ognjen</t>
  </si>
  <si>
    <t>Barović</t>
  </si>
  <si>
    <t>Časlav</t>
  </si>
  <si>
    <t>Bakić</t>
  </si>
  <si>
    <t>Asanovski</t>
  </si>
  <si>
    <t>Brajković</t>
  </si>
  <si>
    <t>Velič</t>
  </si>
  <si>
    <t>8</t>
  </si>
  <si>
    <t>Šubarić</t>
  </si>
  <si>
    <t>Ljubica</t>
  </si>
  <si>
    <t>Raković</t>
  </si>
  <si>
    <t>10</t>
  </si>
  <si>
    <t>Aida</t>
  </si>
  <si>
    <t>Luković</t>
  </si>
  <si>
    <t>Katarina</t>
  </si>
  <si>
    <t>Bandović</t>
  </si>
  <si>
    <t>14</t>
  </si>
  <si>
    <t>Radonjić</t>
  </si>
  <si>
    <t>Šuković</t>
  </si>
  <si>
    <t>17</t>
  </si>
  <si>
    <t>Saša</t>
  </si>
  <si>
    <t>Mišković</t>
  </si>
  <si>
    <t>Maksim</t>
  </si>
  <si>
    <t>Lutovac</t>
  </si>
  <si>
    <t>Jakša</t>
  </si>
  <si>
    <t>Vlahović</t>
  </si>
  <si>
    <t>Peruničić</t>
  </si>
  <si>
    <t>David</t>
  </si>
  <si>
    <t>Komnenović</t>
  </si>
  <si>
    <t>Vućić</t>
  </si>
  <si>
    <t>30</t>
  </si>
  <si>
    <t>Milutin</t>
  </si>
  <si>
    <t>Todorović</t>
  </si>
  <si>
    <t>2012</t>
  </si>
  <si>
    <t>Ranđić</t>
  </si>
  <si>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</si>
  <si>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</si>
  <si>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</si>
  <si>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</si>
  <si>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</si>
  <si>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</si>
  <si>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</si>
  <si>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</si>
  <si>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</si>
  <si>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</si>
  <si>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</si>
  <si>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</si>
  <si>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</si>
  <si>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</si>
  <si>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</si>
  <si>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</si>
  <si>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</si>
  <si>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</si>
  <si>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</si>
  <si>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</si>
  <si>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</si>
  <si>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</si>
  <si>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</si>
  <si>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</si>
  <si>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</si>
  <si>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</si>
  <si>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</si>
  <si>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</si>
  <si>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</si>
  <si>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</si>
  <si>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</si>
  <si>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</si>
  <si>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</si>
  <si>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</si>
  <si>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</si>
  <si>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</si>
  <si>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</si>
  <si>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</si>
  <si>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</si>
  <si>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</si>
  <si>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</si>
  <si>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</si>
  <si>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</si>
  <si>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</si>
  <si>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</si>
  <si>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</si>
  <si>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</si>
  <si>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</si>
  <si>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</si>
  <si>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</si>
  <si>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</si>
  <si>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</si>
  <si>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</si>
  <si>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</si>
  <si>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</si>
  <si>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</si>
  <si>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</si>
  <si>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</si>
  <si>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</si>
  <si>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</si>
  <si>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</si>
  <si>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</si>
  <si>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</si>
  <si>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</si>
  <si>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</si>
  <si>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</si>
  <si>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</si>
  <si>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</si>
  <si>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</si>
  <si>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</si>
  <si>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</si>
  <si>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</si>
  <si>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2020/21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</si>
</sst>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4">
    <font>
      <sz val="10.0"/>
      <color rgb="FF000000"/>
      <name val="Arial"/>
    </font>
    <font>
      <sz val="10.0"/>
      <color theme="1"/>
      <name val="Calibri"/>
    </font>
    <font>
      <sz val="10.0"/>
      <color theme="1"/>
      <name val="Arial"/>
    </font>
    <font>
      <sz val="11.0"/>
      <color theme="1"/>
      <name val="Calibri"/>
    </font>
    <font>
      <b/>
      <i/>
      <sz val="14.0"/>
      <color theme="1"/>
      <name val="Arial"/>
    </font>
    <font/>
    <font>
      <b/>
      <sz val="10.0"/>
      <color theme="1"/>
      <name val="Arial"/>
    </font>
    <font>
      <b/>
      <sz val="8.0"/>
      <color theme="1"/>
      <name val="Arial"/>
    </font>
    <font>
      <sz val="12.0"/>
      <color theme="1"/>
      <name val="Arial"/>
    </font>
    <font>
      <sz val="8.0"/>
      <color theme="1"/>
      <name val="Arial"/>
    </font>
    <font>
      <b/>
      <sz val="8.0"/>
      <color rgb="FF000000"/>
      <name val="Arial"/>
    </font>
    <font>
      <b/>
      <sz val="9.0"/>
      <color theme="1"/>
      <name val="Arial"/>
    </font>
    <font>
      <sz val="6.0"/>
      <color theme="1"/>
      <name val="Arial"/>
    </font>
    <font>
      <b/>
      <sz val="12.0"/>
      <color theme="1"/>
      <name val="Arial"/>
    </font>
    <font>
      <b/>
      <i/>
      <sz val="14.0"/>
      <color rgb="FF000000"/>
      <name val="Arial"/>
    </font>
    <font>
      <sz val="12.0"/>
      <color theme="1"/>
      <name val="Times New Roman"/>
    </font>
    <font>
      <b/>
      <sz val="11.0"/>
      <color rgb="FF000000"/>
      <name val="Arial"/>
    </font>
    <font>
      <b/>
      <sz val="10.0"/>
      <color rgb="FF000000"/>
      <name val="Arial"/>
    </font>
    <font>
      <b/>
      <sz val="9.0"/>
      <color rgb="FF000000"/>
      <name val="Arial"/>
    </font>
    <font>
      <sz val="10.0"/>
      <name val="Arial"/>
    </font>
    <font>
      <b/>
      <sz val="14.0"/>
      <color theme="1"/>
      <name val="Arial"/>
    </font>
    <font>
      <b/>
      <sz val="18.0"/>
      <color theme="1"/>
      <name val="Arial"/>
    </font>
    <font>
      <sz val="10.0"/>
      <color theme="1"/>
      <name val="Times New Roman"/>
    </font>
    <font>
      <sz val="10.0"/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4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right style="dotted">
        <color rgb="FF000000"/>
      </right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double">
        <color rgb="FF000000"/>
      </right>
      <top style="thick">
        <color rgb="FF000000"/>
      </top>
    </border>
    <border>
      <left style="double">
        <color rgb="FF000000"/>
      </left>
      <right style="double">
        <color rgb="FF000000"/>
      </right>
      <top style="thick">
        <color rgb="FF000000"/>
      </top>
    </border>
    <border>
      <left style="double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double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double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double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" xfId="0" applyFont="1" applyNumberFormat="1"/>
    <xf borderId="0" fillId="0" fontId="2" numFmtId="164" xfId="0" applyFont="1" applyNumberFormat="1"/>
    <xf borderId="0" fillId="0" fontId="2" numFmtId="0" xfId="0" applyFont="1"/>
    <xf borderId="0" fillId="0" fontId="3" numFmtId="1" xfId="0" applyFont="1" applyNumberFormat="1"/>
    <xf borderId="1" fillId="0" fontId="4" numFmtId="0" xfId="0" applyAlignment="1" applyBorder="1" applyFont="1">
      <alignment horizontal="left" vertical="center"/>
    </xf>
    <xf borderId="2" fillId="0" fontId="5" numFmtId="0" xfId="0" applyBorder="1" applyFont="1"/>
    <xf borderId="3" fillId="0" fontId="5" numFmtId="0" xfId="0" applyBorder="1" applyFont="1"/>
    <xf borderId="1" fillId="2" fontId="2" numFmtId="0" xfId="0" applyBorder="1" applyFill="1" applyFont="1"/>
    <xf borderId="1" fillId="0" fontId="6" numFmtId="0" xfId="0" applyAlignment="1" applyBorder="1" applyFont="1">
      <alignment horizontal="left" vertical="center"/>
    </xf>
    <xf borderId="1" fillId="0" fontId="7" numFmtId="0" xfId="0" applyAlignment="1" applyBorder="1" applyFont="1">
      <alignment horizontal="left" vertical="center"/>
    </xf>
    <xf borderId="1" fillId="0" fontId="8" numFmtId="0" xfId="0" applyBorder="1" applyFont="1"/>
    <xf borderId="1" fillId="0" fontId="9" numFmtId="0" xfId="0" applyAlignment="1" applyBorder="1" applyFont="1">
      <alignment horizontal="center" shrinkToFit="0" vertical="top" wrapText="1"/>
    </xf>
    <xf borderId="1" fillId="0" fontId="2" numFmtId="0" xfId="0" applyAlignment="1" applyBorder="1" applyFont="1">
      <alignment horizontal="left"/>
    </xf>
    <xf borderId="1" fillId="0" fontId="2" numFmtId="0" xfId="0" applyBorder="1" applyFont="1"/>
    <xf borderId="0" fillId="0" fontId="2" numFmtId="0" xfId="0" applyAlignment="1" applyFont="1">
      <alignment horizontal="center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vertical="center"/>
    </xf>
    <xf borderId="4" fillId="0" fontId="11" numFmtId="0" xfId="0" applyAlignment="1" applyBorder="1" applyFont="1">
      <alignment shrinkToFit="0" textRotation="90" vertical="center" wrapText="1"/>
    </xf>
    <xf borderId="4" fillId="0" fontId="11" numFmtId="0" xfId="0" applyAlignment="1" applyBorder="1" applyFont="1">
      <alignment horizontal="center" shrinkToFit="0" textRotation="90" vertical="center" wrapText="1"/>
    </xf>
    <xf borderId="5" fillId="0" fontId="5" numFmtId="0" xfId="0" applyBorder="1" applyFont="1"/>
    <xf borderId="6" fillId="0" fontId="2" numFmtId="0" xfId="0" applyAlignment="1" applyBorder="1" applyFont="1">
      <alignment vertical="center"/>
    </xf>
    <xf borderId="1" fillId="0" fontId="7" numFmtId="0" xfId="0" applyAlignment="1" applyBorder="1" applyFont="1">
      <alignment horizontal="center" vertical="center"/>
    </xf>
    <xf borderId="7" fillId="0" fontId="5" numFmtId="0" xfId="0" applyBorder="1" applyFont="1"/>
    <xf borderId="4" fillId="0" fontId="12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vertical="center"/>
    </xf>
    <xf borderId="6" fillId="0" fontId="2" numFmtId="0" xfId="0" applyBorder="1" applyFont="1"/>
    <xf borderId="6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right"/>
    </xf>
    <xf borderId="4" fillId="0" fontId="2" numFmtId="0" xfId="0" applyAlignment="1" applyBorder="1" applyFont="1">
      <alignment horizontal="center"/>
    </xf>
    <xf borderId="6" fillId="0" fontId="2" numFmtId="49" xfId="0" applyBorder="1" applyFont="1" applyNumberFormat="1"/>
    <xf borderId="1" fillId="0" fontId="2" numFmtId="0" xfId="0" applyAlignment="1" applyBorder="1" applyFont="1">
      <alignment horizontal="center"/>
    </xf>
    <xf borderId="0" fillId="0" fontId="13" numFmtId="0" xfId="0" applyFont="1"/>
    <xf borderId="1" fillId="0" fontId="14" numFmtId="0" xfId="0" applyAlignment="1" applyBorder="1" applyFont="1">
      <alignment horizontal="left" shrinkToFit="0" vertical="center" wrapText="1"/>
    </xf>
    <xf borderId="6" fillId="2" fontId="15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0" fontId="16" numFmtId="0" xfId="0" applyAlignment="1" applyBorder="1" applyFont="1">
      <alignment shrinkToFit="0" wrapText="1"/>
    </xf>
    <xf borderId="1" fillId="0" fontId="17" numFmtId="0" xfId="0" applyAlignment="1" applyBorder="1" applyFont="1">
      <alignment shrinkToFit="0" wrapText="1"/>
    </xf>
    <xf borderId="1" fillId="0" fontId="0" numFmtId="0" xfId="0" applyAlignment="1" applyBorder="1" applyFont="1">
      <alignment shrinkToFit="0" wrapText="1"/>
    </xf>
    <xf borderId="8" fillId="0" fontId="15" numFmtId="0" xfId="0" applyAlignment="1" applyBorder="1" applyFont="1">
      <alignment shrinkToFit="0" wrapText="1"/>
    </xf>
    <xf borderId="8" fillId="0" fontId="5" numFmtId="0" xfId="0" applyBorder="1" applyFont="1"/>
    <xf borderId="4" fillId="0" fontId="18" numFmtId="0" xfId="0" applyAlignment="1" applyBorder="1" applyFont="1">
      <alignment horizontal="center" shrinkToFit="0" vertical="center" wrapText="1"/>
    </xf>
    <xf borderId="9" fillId="0" fontId="17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1" fillId="0" fontId="17" numFmtId="0" xfId="0" applyAlignment="1" applyBorder="1" applyFont="1">
      <alignment horizontal="center" shrinkToFit="0" vertical="center" wrapText="1"/>
    </xf>
    <xf borderId="4" fillId="0" fontId="17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17" numFmtId="0" xfId="0" applyAlignment="1" applyBorder="1" applyFont="1">
      <alignment horizontal="center" shrinkToFit="0" vertical="center" wrapText="1"/>
    </xf>
    <xf borderId="15" fillId="0" fontId="17" numFmtId="0" xfId="0" applyAlignment="1" applyBorder="1" applyFont="1">
      <alignment horizontal="center" shrinkToFit="0" vertical="center" wrapText="1"/>
    </xf>
    <xf borderId="7" fillId="0" fontId="2" numFmtId="49" xfId="0" applyAlignment="1" applyBorder="1" applyFont="1" applyNumberFormat="1">
      <alignment horizontal="right"/>
    </xf>
    <xf borderId="7" fillId="0" fontId="2" numFmtId="1" xfId="0" applyAlignment="1" applyBorder="1" applyFont="1" applyNumberFormat="1">
      <alignment horizontal="center"/>
    </xf>
    <xf borderId="7" fillId="0" fontId="2" numFmtId="1" xfId="0" applyAlignment="1" applyBorder="1" applyFont="1" applyNumberFormat="1">
      <alignment horizontal="center" shrinkToFit="0" vertical="top" wrapText="1"/>
    </xf>
    <xf borderId="7" fillId="0" fontId="2" numFmtId="0" xfId="0" applyAlignment="1" applyBorder="1" applyFont="1">
      <alignment horizontal="center"/>
    </xf>
    <xf borderId="7" fillId="0" fontId="2" numFmtId="164" xfId="0" applyAlignment="1" applyBorder="1" applyFont="1" applyNumberFormat="1">
      <alignment horizontal="center"/>
    </xf>
    <xf borderId="7" fillId="0" fontId="15" numFmtId="164" xfId="0" applyAlignment="1" applyBorder="1" applyFont="1" applyNumberFormat="1">
      <alignment horizontal="center" shrinkToFit="0" vertical="top" wrapText="1"/>
    </xf>
    <xf borderId="6" fillId="0" fontId="2" numFmtId="2" xfId="0" applyAlignment="1" applyBorder="1" applyFont="1" applyNumberFormat="1">
      <alignment horizontal="center"/>
    </xf>
    <xf borderId="0" fillId="0" fontId="15" numFmtId="0" xfId="0" applyAlignment="1" applyFont="1">
      <alignment horizontal="right" shrinkToFit="0" vertical="top" wrapText="1"/>
    </xf>
    <xf borderId="16" fillId="0" fontId="12" numFmtId="0" xfId="0" applyAlignment="1" applyBorder="1" applyFont="1">
      <alignment horizontal="center" shrinkToFit="0" vertical="center" wrapText="1"/>
    </xf>
    <xf borderId="16" fillId="0" fontId="6" numFmtId="0" xfId="0" applyAlignment="1" applyBorder="1" applyFont="1">
      <alignment horizontal="center" vertical="center"/>
    </xf>
    <xf borderId="5" fillId="0" fontId="2" numFmtId="0" xfId="0" applyBorder="1" applyFont="1"/>
    <xf borderId="17" fillId="0" fontId="2" numFmtId="0" xfId="0" applyAlignment="1" applyBorder="1" applyFont="1">
      <alignment horizontal="center"/>
    </xf>
    <xf borderId="4" fillId="0" fontId="2" numFmtId="0" xfId="0" applyBorder="1" applyFont="1"/>
    <xf borderId="4" fillId="0" fontId="19" numFmtId="0" xfId="0" applyAlignment="1" applyBorder="1" applyFont="1">
      <alignment readingOrder="0"/>
    </xf>
    <xf borderId="0" fillId="0" fontId="2" numFmtId="0" xfId="0" applyAlignment="1" applyFont="1">
      <alignment horizontal="right"/>
    </xf>
    <xf borderId="4" fillId="0" fontId="2" numFmtId="0" xfId="0" applyAlignment="1" applyBorder="1" applyFont="1">
      <alignment readingOrder="0"/>
    </xf>
    <xf borderId="6" fillId="0" fontId="19" numFmtId="0" xfId="0" applyAlignment="1" applyBorder="1" applyFont="1">
      <alignment horizontal="right" readingOrder="0"/>
    </xf>
    <xf borderId="6" fillId="0" fontId="2" numFmtId="0" xfId="0" applyAlignment="1" applyBorder="1" applyFont="1">
      <alignment horizontal="right" readingOrder="0"/>
    </xf>
    <xf borderId="7" fillId="0" fontId="15" numFmtId="1" xfId="0" applyAlignment="1" applyBorder="1" applyFont="1" applyNumberFormat="1">
      <alignment horizontal="center" shrinkToFit="0" vertical="top" wrapText="1"/>
    </xf>
    <xf borderId="7" fillId="0" fontId="2" numFmtId="0" xfId="0" applyAlignment="1" applyBorder="1" applyFont="1">
      <alignment horizontal="right"/>
    </xf>
    <xf borderId="0" fillId="0" fontId="20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21" numFmtId="0" xfId="0" applyAlignment="1" applyFont="1">
      <alignment horizontal="center"/>
    </xf>
    <xf borderId="0" fillId="0" fontId="8" numFmtId="0" xfId="0" applyAlignment="1" applyFont="1">
      <alignment horizontal="center"/>
    </xf>
    <xf borderId="18" fillId="0" fontId="15" numFmtId="0" xfId="0" applyAlignment="1" applyBorder="1" applyFont="1">
      <alignment horizontal="center" shrinkToFit="0" wrapText="1"/>
    </xf>
    <xf borderId="19" fillId="0" fontId="15" numFmtId="0" xfId="0" applyAlignment="1" applyBorder="1" applyFont="1">
      <alignment horizontal="center" shrinkToFit="0" vertical="center" wrapText="1"/>
    </xf>
    <xf borderId="20" fillId="0" fontId="15" numFmtId="0" xfId="0" applyAlignment="1" applyBorder="1" applyFont="1">
      <alignment horizontal="center" shrinkToFit="0" wrapText="1"/>
    </xf>
    <xf borderId="21" fillId="0" fontId="15" numFmtId="0" xfId="0" applyAlignment="1" applyBorder="1" applyFont="1">
      <alignment horizontal="center" shrinkToFit="0" wrapText="1"/>
    </xf>
    <xf borderId="22" fillId="0" fontId="5" numFmtId="0" xfId="0" applyBorder="1" applyFont="1"/>
    <xf borderId="23" fillId="0" fontId="5" numFmtId="0" xfId="0" applyBorder="1" applyFont="1"/>
    <xf borderId="24" fillId="0" fontId="5" numFmtId="0" xfId="0" applyBorder="1" applyFont="1"/>
    <xf borderId="25" fillId="0" fontId="5" numFmtId="0" xfId="0" applyBorder="1" applyFont="1"/>
    <xf borderId="26" fillId="0" fontId="5" numFmtId="0" xfId="0" applyBorder="1" applyFont="1"/>
    <xf borderId="27" fillId="0" fontId="5" numFmtId="0" xfId="0" applyBorder="1" applyFont="1"/>
    <xf borderId="28" fillId="0" fontId="15" numFmtId="0" xfId="0" applyAlignment="1" applyBorder="1" applyFont="1">
      <alignment horizontal="center" shrinkToFit="0" wrapText="1"/>
    </xf>
    <xf borderId="1" fillId="0" fontId="15" numFmtId="0" xfId="0" applyAlignment="1" applyBorder="1" applyFont="1">
      <alignment horizontal="center" shrinkToFit="0" wrapText="1"/>
    </xf>
    <xf borderId="29" fillId="0" fontId="5" numFmtId="0" xfId="0" applyBorder="1" applyFont="1"/>
    <xf borderId="28" fillId="0" fontId="22" numFmtId="0" xfId="0" applyAlignment="1" applyBorder="1" applyFont="1">
      <alignment horizontal="center" shrinkToFit="0" wrapText="1"/>
    </xf>
    <xf borderId="30" fillId="0" fontId="5" numFmtId="0" xfId="0" applyBorder="1" applyFont="1"/>
    <xf borderId="31" fillId="0" fontId="5" numFmtId="0" xfId="0" applyBorder="1" applyFont="1"/>
    <xf borderId="32" fillId="0" fontId="5" numFmtId="0" xfId="0" applyBorder="1" applyFont="1"/>
    <xf borderId="33" fillId="0" fontId="5" numFmtId="0" xfId="0" applyBorder="1" applyFont="1"/>
    <xf borderId="34" fillId="0" fontId="15" numFmtId="0" xfId="0" applyAlignment="1" applyBorder="1" applyFont="1">
      <alignment horizontal="center" shrinkToFit="0" wrapText="1"/>
    </xf>
    <xf borderId="35" fillId="0" fontId="15" numFmtId="0" xfId="0" applyAlignment="1" applyBorder="1" applyFont="1">
      <alignment horizontal="center" shrinkToFit="0" wrapText="1"/>
    </xf>
    <xf borderId="36" fillId="0" fontId="15" numFmtId="0" xfId="0" applyAlignment="1" applyBorder="1" applyFont="1">
      <alignment horizontal="center" shrinkToFit="0" wrapText="1"/>
    </xf>
    <xf borderId="37" fillId="0" fontId="15" numFmtId="0" xfId="0" applyAlignment="1" applyBorder="1" applyFont="1">
      <alignment horizontal="center" shrinkToFit="0" wrapText="1"/>
    </xf>
    <xf borderId="38" fillId="0" fontId="15" numFmtId="0" xfId="0" applyAlignment="1" applyBorder="1" applyFont="1">
      <alignment shrinkToFit="0" wrapText="1"/>
    </xf>
    <xf borderId="38" fillId="0" fontId="15" numFmtId="0" xfId="0" applyAlignment="1" applyBorder="1" applyFont="1">
      <alignment horizontal="center" shrinkToFit="0" wrapText="1"/>
    </xf>
    <xf borderId="39" fillId="0" fontId="15" numFmtId="0" xfId="0" applyAlignment="1" applyBorder="1" applyFont="1">
      <alignment horizontal="center" shrinkToFit="0" wrapText="1"/>
    </xf>
    <xf borderId="40" fillId="0" fontId="15" numFmtId="0" xfId="0" applyAlignment="1" applyBorder="1" applyFont="1">
      <alignment horizontal="center" shrinkToFit="0" wrapText="1"/>
    </xf>
    <xf borderId="41" fillId="0" fontId="15" numFmtId="0" xfId="0" applyAlignment="1" applyBorder="1" applyFont="1">
      <alignment horizontal="center" shrinkToFit="0" wrapText="1"/>
    </xf>
    <xf borderId="42" fillId="0" fontId="15" numFmtId="0" xfId="0" applyAlignment="1" applyBorder="1" applyFont="1">
      <alignment horizontal="center" shrinkToFit="0" wrapText="1"/>
    </xf>
    <xf borderId="43" fillId="0" fontId="15" numFmtId="0" xfId="0" applyAlignment="1" applyBorder="1" applyFont="1">
      <alignment horizontal="center" shrinkToFit="0" wrapText="1"/>
    </xf>
    <xf borderId="31" fillId="0" fontId="15" numFmtId="0" xfId="0" applyAlignment="1" applyBorder="1" applyFont="1">
      <alignment horizontal="center" shrinkToFit="0" wrapText="1"/>
    </xf>
    <xf borderId="35" fillId="0" fontId="15" numFmtId="0" xfId="0" applyAlignment="1" applyBorder="1" applyFont="1">
      <alignment shrinkToFit="0" wrapText="1"/>
    </xf>
    <xf borderId="32" fillId="0" fontId="15" numFmtId="0" xfId="0" applyAlignment="1" applyBorder="1" applyFont="1">
      <alignment horizontal="center" shrinkToFit="0" wrapText="1"/>
    </xf>
    <xf borderId="0" fillId="0" fontId="15" numFmtId="0" xfId="0" applyAlignment="1" applyFont="1">
      <alignment horizontal="center" shrinkToFit="0" wrapText="1"/>
    </xf>
    <xf borderId="0" fillId="0" fontId="15" numFmtId="0" xfId="0" applyAlignment="1" applyFont="1">
      <alignment shrinkToFit="0" wrapText="1"/>
    </xf>
    <xf borderId="0" fillId="0" fontId="8" numFmtId="0" xfId="0" applyAlignment="1" applyFont="1">
      <alignment horizontal="left"/>
    </xf>
    <xf borderId="44" fillId="3" fontId="6" numFmtId="0" xfId="0" applyAlignment="1" applyBorder="1" applyFill="1" applyFont="1">
      <alignment horizontal="center"/>
    </xf>
    <xf borderId="45" fillId="0" fontId="5" numFmtId="0" xfId="0" applyBorder="1" applyFont="1"/>
    <xf borderId="46" fillId="0" fontId="5" numFmtId="0" xfId="0" applyBorder="1" applyFont="1"/>
    <xf borderId="47" fillId="4" fontId="23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0.43"/>
    <col customWidth="1" min="3" max="3" width="15.14"/>
    <col customWidth="1" min="4" max="8" width="8.0"/>
    <col customWidth="1" min="9" max="9" width="18.71"/>
    <col customWidth="1" min="10" max="10" width="24.0"/>
    <col customWidth="1" min="11" max="20" width="8.0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ht="12.75" customHeight="1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I2" s="1" t="str">
        <f t="shared" ref="I2:I8" si="1">CONCATENATE(A2,"/",B2)</f>
        <v>12/2019</v>
      </c>
      <c r="J2" s="1" t="str">
        <f t="shared" ref="J2:J8" si="2">CONCATENATE(D2," ",C2)</f>
        <v>Pejović Lazar</v>
      </c>
      <c r="P2" s="2"/>
      <c r="Q2" s="2"/>
      <c r="R2" s="2"/>
      <c r="S2" s="2"/>
      <c r="T2" s="3"/>
    </row>
    <row r="3" ht="12.75" customHeight="1">
      <c r="A3" s="1" t="s">
        <v>14</v>
      </c>
      <c r="B3" s="1" t="s">
        <v>8</v>
      </c>
      <c r="C3" s="1" t="s">
        <v>15</v>
      </c>
      <c r="D3" s="1" t="s">
        <v>16</v>
      </c>
      <c r="E3" s="1" t="s">
        <v>11</v>
      </c>
      <c r="F3" s="1" t="s">
        <v>12</v>
      </c>
      <c r="G3" s="1" t="s">
        <v>13</v>
      </c>
      <c r="I3" s="1" t="str">
        <f t="shared" si="1"/>
        <v>13/2019</v>
      </c>
      <c r="J3" s="1" t="str">
        <f t="shared" si="2"/>
        <v>Gogić Marko</v>
      </c>
      <c r="P3" s="2"/>
      <c r="Q3" s="2"/>
      <c r="R3" s="2"/>
      <c r="S3" s="2"/>
      <c r="T3" s="3"/>
    </row>
    <row r="4" ht="12.75" customHeight="1">
      <c r="A4" s="1" t="s">
        <v>17</v>
      </c>
      <c r="B4" s="1" t="s">
        <v>8</v>
      </c>
      <c r="C4" s="1" t="s">
        <v>18</v>
      </c>
      <c r="D4" s="1" t="s">
        <v>19</v>
      </c>
      <c r="E4" s="1" t="s">
        <v>11</v>
      </c>
      <c r="F4" s="1" t="s">
        <v>12</v>
      </c>
      <c r="G4" s="1" t="s">
        <v>13</v>
      </c>
      <c r="I4" s="1" t="str">
        <f t="shared" si="1"/>
        <v>15/2019</v>
      </c>
      <c r="J4" s="1" t="str">
        <f t="shared" si="2"/>
        <v>Ćeman Nermina</v>
      </c>
      <c r="P4" s="2"/>
      <c r="Q4" s="2"/>
      <c r="R4" s="2"/>
      <c r="S4" s="2"/>
      <c r="T4" s="3"/>
    </row>
    <row r="5" ht="12.75" customHeight="1">
      <c r="A5" s="1" t="s">
        <v>20</v>
      </c>
      <c r="B5" s="1" t="s">
        <v>21</v>
      </c>
      <c r="C5" s="1" t="s">
        <v>22</v>
      </c>
      <c r="D5" s="1" t="s">
        <v>23</v>
      </c>
      <c r="E5" s="1" t="s">
        <v>11</v>
      </c>
      <c r="F5" s="1" t="s">
        <v>12</v>
      </c>
      <c r="G5" s="1" t="s">
        <v>13</v>
      </c>
      <c r="I5" s="1" t="str">
        <f t="shared" si="1"/>
        <v>9/2018</v>
      </c>
      <c r="J5" s="1" t="str">
        <f t="shared" si="2"/>
        <v>Radović Vuk</v>
      </c>
      <c r="P5" s="2"/>
      <c r="Q5" s="2"/>
      <c r="R5" s="2"/>
      <c r="S5" s="2"/>
      <c r="T5" s="3"/>
    </row>
    <row r="6" ht="12.75" customHeight="1">
      <c r="I6" s="1" t="str">
        <f t="shared" si="1"/>
        <v>/</v>
      </c>
      <c r="J6" s="1" t="str">
        <f t="shared" si="2"/>
        <v> </v>
      </c>
      <c r="P6" s="2"/>
      <c r="Q6" s="2"/>
      <c r="R6" s="2"/>
      <c r="S6" s="2"/>
      <c r="T6" s="3"/>
    </row>
    <row r="7" ht="12.75" customHeight="1">
      <c r="I7" s="1" t="str">
        <f t="shared" si="1"/>
        <v>/</v>
      </c>
      <c r="J7" s="1" t="str">
        <f t="shared" si="2"/>
        <v> </v>
      </c>
      <c r="P7" s="2"/>
      <c r="Q7" s="2"/>
      <c r="R7" s="2"/>
      <c r="S7" s="2"/>
      <c r="T7" s="3"/>
    </row>
    <row r="8" ht="12.75" customHeight="1">
      <c r="I8" s="1" t="str">
        <f t="shared" si="1"/>
        <v>/</v>
      </c>
      <c r="J8" s="1" t="str">
        <f t="shared" si="2"/>
        <v> </v>
      </c>
      <c r="P8" s="2"/>
      <c r="Q8" s="2"/>
      <c r="R8" s="2"/>
      <c r="S8" s="2"/>
      <c r="T8" s="3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25.29"/>
    <col customWidth="1" min="3" max="3" width="13.29"/>
    <col customWidth="1" min="4" max="4" width="11.86"/>
    <col customWidth="1" min="5" max="5" width="12.71"/>
    <col customWidth="1" min="6" max="6" width="13.57"/>
    <col customWidth="1" min="7" max="26" width="8.0"/>
  </cols>
  <sheetData>
    <row r="1" ht="28.5" customHeight="1">
      <c r="A1" s="35" t="s">
        <v>207</v>
      </c>
      <c r="B1" s="7"/>
      <c r="C1" s="7"/>
      <c r="D1" s="7"/>
      <c r="E1" s="8"/>
      <c r="F1" s="36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ht="17.25" customHeight="1">
      <c r="A2" s="38" t="s">
        <v>218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7.0" customHeight="1">
      <c r="A3" s="39" t="s">
        <v>208</v>
      </c>
      <c r="B3" s="8"/>
      <c r="C3" s="40" t="s">
        <v>186</v>
      </c>
      <c r="D3" s="7"/>
      <c r="E3" s="7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7.25" customHeight="1">
      <c r="A4" s="40" t="s">
        <v>184</v>
      </c>
      <c r="B4" s="7"/>
      <c r="C4" s="8"/>
      <c r="D4" s="40" t="s">
        <v>209</v>
      </c>
      <c r="E4" s="7"/>
      <c r="F4" s="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4.5" customHeight="1">
      <c r="A5" s="41"/>
      <c r="B5" s="42"/>
      <c r="C5" s="42"/>
      <c r="D5" s="41"/>
      <c r="E5" s="42"/>
      <c r="F5" s="4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5.5" customHeight="1">
      <c r="A6" s="43" t="s">
        <v>188</v>
      </c>
      <c r="B6" s="44" t="s">
        <v>210</v>
      </c>
      <c r="C6" s="45"/>
      <c r="D6" s="46" t="s">
        <v>211</v>
      </c>
      <c r="E6" s="8"/>
      <c r="F6" s="47" t="s">
        <v>212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ht="42.0" customHeight="1">
      <c r="A7" s="49"/>
      <c r="B7" s="50"/>
      <c r="C7" s="51"/>
      <c r="D7" s="52" t="s">
        <v>213</v>
      </c>
      <c r="E7" s="53" t="s">
        <v>214</v>
      </c>
      <c r="F7" s="49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ht="12.75" customHeight="1">
      <c r="A8" s="54" t="str">
        <f>Cpredlog!A8</f>
        <v>1/2019</v>
      </c>
      <c r="B8" s="14" t="str">
        <f>Cpredlog!B8</f>
        <v>Gerenčić Dimitrije</v>
      </c>
      <c r="C8" s="8"/>
      <c r="D8" s="55">
        <f>SUM(Cpredlog!D8:Q8)</f>
        <v>29</v>
      </c>
      <c r="E8" s="56">
        <f>MAX(Cpredlog!R8:S8)</f>
        <v>32</v>
      </c>
      <c r="F8" s="57" t="str">
        <f>Cpredlog!U8</f>
        <v>D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54" t="str">
        <f>Cpredlog!A9</f>
        <v>2/2019</v>
      </c>
      <c r="B9" s="14" t="str">
        <f>Cpredlog!B9</f>
        <v>Radoman Miloš</v>
      </c>
      <c r="C9" s="8"/>
      <c r="D9" s="55">
        <f>SUM(Cpredlog!D9:Q9)</f>
        <v>36</v>
      </c>
      <c r="E9" s="56">
        <f>MAX(Cpredlog!R9:S9)</f>
        <v>0</v>
      </c>
      <c r="F9" s="57" t="str">
        <f>Cpredlog!U9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54" t="str">
        <f>Cpredlog!A10</f>
        <v>3/2019</v>
      </c>
      <c r="B10" s="14" t="str">
        <f>Cpredlog!B10</f>
        <v>Radulović Marina</v>
      </c>
      <c r="C10" s="8"/>
      <c r="D10" s="55">
        <f>SUM(Cpredlog!D10:Q10)</f>
        <v>29</v>
      </c>
      <c r="E10" s="56">
        <f>MAX(Cpredlog!R10:S10)</f>
        <v>0</v>
      </c>
      <c r="F10" s="57" t="str">
        <f>Cpredlog!U10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54" t="str">
        <f>Cpredlog!A11</f>
        <v>4/2019</v>
      </c>
      <c r="B11" s="14" t="str">
        <f>Cpredlog!B11</f>
        <v>Zečević Nikola</v>
      </c>
      <c r="C11" s="8"/>
      <c r="D11" s="55">
        <f>SUM(Cpredlog!D11:Q11)</f>
        <v>0</v>
      </c>
      <c r="E11" s="56">
        <f>MAX(Cpredlog!R11:S11)</f>
        <v>0</v>
      </c>
      <c r="F11" s="57" t="str">
        <f>Cpredlog!U11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54" t="str">
        <f>Cpredlog!A12</f>
        <v>5/2019</v>
      </c>
      <c r="B12" s="14" t="str">
        <f>Cpredlog!B12</f>
        <v>Savić Uroš</v>
      </c>
      <c r="C12" s="8"/>
      <c r="D12" s="55">
        <f>SUM(Cpredlog!D12:Q12)</f>
        <v>40</v>
      </c>
      <c r="E12" s="56">
        <f>MAX(Cpredlog!R12:S12)</f>
        <v>0</v>
      </c>
      <c r="F12" s="57" t="str">
        <f>Cpredlog!U12</f>
        <v>F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54" t="str">
        <f>Cpredlog!A13</f>
        <v>6/2019</v>
      </c>
      <c r="B13" s="14" t="str">
        <f>Cpredlog!B13</f>
        <v>Brzić Barbara</v>
      </c>
      <c r="C13" s="8"/>
      <c r="D13" s="55">
        <f>SUM(Cpredlog!D13:Q13)</f>
        <v>37</v>
      </c>
      <c r="E13" s="56">
        <f>MAX(Cpredlog!R13:S13)</f>
        <v>0</v>
      </c>
      <c r="F13" s="57" t="str">
        <f>Cpredlog!U13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54" t="str">
        <f>Cpredlog!A14</f>
        <v>7/2019</v>
      </c>
      <c r="B14" s="14" t="str">
        <f>Cpredlog!B14</f>
        <v>Dragaš Vuksan</v>
      </c>
      <c r="C14" s="8"/>
      <c r="D14" s="55">
        <f>SUM(Cpredlog!D14:Q14)</f>
        <v>14</v>
      </c>
      <c r="E14" s="56">
        <f>MAX(Cpredlog!R14:S14)</f>
        <v>0</v>
      </c>
      <c r="F14" s="57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54" t="str">
        <f>Cpredlog!A15</f>
        <v>13/2019</v>
      </c>
      <c r="B15" s="14" t="str">
        <f>Cpredlog!B15</f>
        <v>Vukićević Jovana</v>
      </c>
      <c r="C15" s="8"/>
      <c r="D15" s="55">
        <f>SUM(Cpredlog!D15:Q15)</f>
        <v>34</v>
      </c>
      <c r="E15" s="56">
        <f>MAX(Cpredlog!R15:S15)</f>
        <v>29</v>
      </c>
      <c r="F15" s="57" t="str">
        <f>Cpredlog!U15</f>
        <v>D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54" t="str">
        <f>Cpredlog!A16</f>
        <v>15/2019</v>
      </c>
      <c r="B16" s="14" t="str">
        <f>Cpredlog!B16</f>
        <v>Mašković Anđela</v>
      </c>
      <c r="C16" s="8"/>
      <c r="D16" s="55">
        <f>SUM(Cpredlog!D16:Q16)</f>
        <v>12</v>
      </c>
      <c r="E16" s="56">
        <f>MAX(Cpredlog!R16:S16)</f>
        <v>0</v>
      </c>
      <c r="F16" s="57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54" t="str">
        <f>Cpredlog!A17</f>
        <v>16/2019</v>
      </c>
      <c r="B17" s="14" t="str">
        <f>Cpredlog!B17</f>
        <v>Jovanović Petar</v>
      </c>
      <c r="C17" s="8"/>
      <c r="D17" s="55">
        <f>SUM(Cpredlog!D17:Q17)</f>
        <v>30</v>
      </c>
      <c r="E17" s="56">
        <f>MAX(Cpredlog!R17:S17)</f>
        <v>0</v>
      </c>
      <c r="F17" s="57" t="str">
        <f>Cpredlog!U17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54" t="str">
        <f>Cpredlog!A18</f>
        <v>18/2019</v>
      </c>
      <c r="B18" s="14" t="str">
        <f>Cpredlog!B18</f>
        <v>Jašović Aleksandar</v>
      </c>
      <c r="C18" s="8"/>
      <c r="D18" s="55">
        <f>SUM(Cpredlog!D18:Q18)</f>
        <v>50</v>
      </c>
      <c r="E18" s="56">
        <f>MAX(Cpredlog!R18:S18)</f>
        <v>36</v>
      </c>
      <c r="F18" s="57" t="str">
        <f>Cpredlog!U18</f>
        <v>A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54" t="str">
        <f>Cpredlog!A19</f>
        <v>19/2019</v>
      </c>
      <c r="B19" s="14" t="str">
        <f>Cpredlog!B19</f>
        <v>Vujović Gordana</v>
      </c>
      <c r="C19" s="8"/>
      <c r="D19" s="55">
        <f>SUM(Cpredlog!D19:Q19)</f>
        <v>11</v>
      </c>
      <c r="E19" s="56">
        <f>MAX(Cpredlog!R19:S19)</f>
        <v>0</v>
      </c>
      <c r="F19" s="57" t="str">
        <f>Cpredlog!U19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54" t="str">
        <f>Cpredlog!A20</f>
        <v>20/2019</v>
      </c>
      <c r="B20" s="14" t="str">
        <f>Cpredlog!B20</f>
        <v>Stanojević Danilo</v>
      </c>
      <c r="C20" s="8"/>
      <c r="D20" s="55">
        <f>SUM(Cpredlog!D20:Q20)</f>
        <v>42</v>
      </c>
      <c r="E20" s="56">
        <f>MAX(Cpredlog!R20:S20)</f>
        <v>25</v>
      </c>
      <c r="F20" s="57" t="str">
        <f>Cpredlog!U20</f>
        <v>C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54" t="str">
        <f>Cpredlog!A21</f>
        <v>22/2019</v>
      </c>
      <c r="B21" s="14" t="str">
        <f>Cpredlog!B21</f>
        <v>Drobnjak Savo</v>
      </c>
      <c r="C21" s="8"/>
      <c r="D21" s="55">
        <f>SUM(Cpredlog!D21:Q21)</f>
        <v>0</v>
      </c>
      <c r="E21" s="56">
        <f>MAX(Cpredlog!R21:S21)</f>
        <v>0</v>
      </c>
      <c r="F21" s="57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54" t="str">
        <f>Cpredlog!A22</f>
        <v>23/2019</v>
      </c>
      <c r="B22" s="14" t="str">
        <f>Cpredlog!B22</f>
        <v>Fatić Mirela</v>
      </c>
      <c r="C22" s="8"/>
      <c r="D22" s="55">
        <f>SUM(Cpredlog!D22:Q22)</f>
        <v>20</v>
      </c>
      <c r="E22" s="56">
        <f>MAX(Cpredlog!R22:S22)</f>
        <v>0</v>
      </c>
      <c r="F22" s="57" t="str">
        <f>Cpredlog!U22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54" t="str">
        <f>Cpredlog!A23</f>
        <v>24/2019</v>
      </c>
      <c r="B23" s="14" t="str">
        <f>Cpredlog!B23</f>
        <v>Božović Luka</v>
      </c>
      <c r="C23" s="8"/>
      <c r="D23" s="55">
        <f>SUM(Cpredlog!D23:Q23)</f>
        <v>42</v>
      </c>
      <c r="E23" s="56">
        <f>MAX(Cpredlog!R23:S23)</f>
        <v>27</v>
      </c>
      <c r="F23" s="57" t="str">
        <f>Cpredlog!U23</f>
        <v>C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54" t="str">
        <f>Cpredlog!A24</f>
        <v>26/2019</v>
      </c>
      <c r="B24" s="14" t="str">
        <f>Cpredlog!B24</f>
        <v>Pavićević Andrija</v>
      </c>
      <c r="C24" s="8"/>
      <c r="D24" s="55">
        <f>SUM(Cpredlog!D24:Q24)</f>
        <v>38</v>
      </c>
      <c r="E24" s="56">
        <f>MAX(Cpredlog!R24:S24)</f>
        <v>41</v>
      </c>
      <c r="F24" s="57" t="str">
        <f>Cpredlog!U24</f>
        <v>B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54" t="str">
        <f>Cpredlog!A25</f>
        <v>27/2019</v>
      </c>
      <c r="B25" s="14" t="str">
        <f>Cpredlog!B25</f>
        <v>Milović Matija</v>
      </c>
      <c r="C25" s="8"/>
      <c r="D25" s="55">
        <f>SUM(Cpredlog!D25:Q25)</f>
        <v>28</v>
      </c>
      <c r="E25" s="56">
        <f>MAX(Cpredlog!R25:S25)</f>
        <v>0</v>
      </c>
      <c r="F25" s="57" t="str">
        <f>Cpredlog!U25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54" t="str">
        <f>Cpredlog!A26</f>
        <v>28/2019</v>
      </c>
      <c r="B26" s="14" t="str">
        <f>Cpredlog!B26</f>
        <v>Stevanović Boris</v>
      </c>
      <c r="C26" s="8"/>
      <c r="D26" s="55">
        <f>SUM(Cpredlog!D26:Q26)</f>
        <v>22</v>
      </c>
      <c r="E26" s="56">
        <f>MAX(Cpredlog!R26:S26)</f>
        <v>0</v>
      </c>
      <c r="F26" s="57" t="str">
        <f>Cpredlog!U26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54" t="str">
        <f>Cpredlog!A27</f>
        <v>29/2019</v>
      </c>
      <c r="B27" s="14" t="str">
        <f>Cpredlog!B27</f>
        <v>Petrović Andrija</v>
      </c>
      <c r="C27" s="8"/>
      <c r="D27" s="55">
        <f>SUM(Cpredlog!D27:Q27)</f>
        <v>0</v>
      </c>
      <c r="E27" s="56">
        <f>MAX(Cpredlog!R27:S27)</f>
        <v>0</v>
      </c>
      <c r="F27" s="57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54" t="str">
        <f>Cpredlog!A28</f>
        <v>35/2019</v>
      </c>
      <c r="B28" s="14" t="str">
        <f>Cpredlog!B28</f>
        <v>Selmanović Vedad</v>
      </c>
      <c r="C28" s="8"/>
      <c r="D28" s="55">
        <f>SUM(Cpredlog!D28:Q28)</f>
        <v>24</v>
      </c>
      <c r="E28" s="56">
        <f>MAX(Cpredlog!R28:S28)</f>
        <v>0</v>
      </c>
      <c r="F28" s="57" t="str">
        <f>Cpredlog!U28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54" t="str">
        <f>Cpredlog!A29</f>
        <v>41/2019</v>
      </c>
      <c r="B29" s="14" t="str">
        <f>Cpredlog!B29</f>
        <v>Mandić Vido</v>
      </c>
      <c r="C29" s="8"/>
      <c r="D29" s="55">
        <f>SUM(Cpredlog!D29:Q29)</f>
        <v>23</v>
      </c>
      <c r="E29" s="56">
        <f>MAX(Cpredlog!R29:S29)</f>
        <v>0</v>
      </c>
      <c r="F29" s="57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54" t="str">
        <f>Cpredlog!A30</f>
        <v>42/2019</v>
      </c>
      <c r="B30" s="14" t="str">
        <f>Cpredlog!B30</f>
        <v>Jovanović Vladimir</v>
      </c>
      <c r="C30" s="8"/>
      <c r="D30" s="55">
        <f>SUM(Cpredlog!D30:Q30)</f>
        <v>35</v>
      </c>
      <c r="E30" s="56">
        <f>MAX(Cpredlog!R30:S30)</f>
        <v>0</v>
      </c>
      <c r="F30" s="57" t="str">
        <f>Cpredlog!U30</f>
        <v>F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54" t="str">
        <f>Cpredlog!A31</f>
        <v>43/2019</v>
      </c>
      <c r="B31" s="14" t="str">
        <f>Cpredlog!B31</f>
        <v>Bojanović Sara</v>
      </c>
      <c r="C31" s="8"/>
      <c r="D31" s="55">
        <f>SUM(Cpredlog!D31:Q31)</f>
        <v>18</v>
      </c>
      <c r="E31" s="56">
        <f>MAX(Cpredlog!R31:S31)</f>
        <v>0</v>
      </c>
      <c r="F31" s="57" t="str">
        <f>Cpredlog!U31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54" t="str">
        <f>Cpredlog!A32</f>
        <v>48/2019</v>
      </c>
      <c r="B32" s="14" t="str">
        <f>Cpredlog!B32</f>
        <v>Benić Teodora</v>
      </c>
      <c r="C32" s="8"/>
      <c r="D32" s="55">
        <f>SUM(Cpredlog!D32:Q32)</f>
        <v>25</v>
      </c>
      <c r="E32" s="56">
        <f>MAX(Cpredlog!R32:S32)</f>
        <v>0</v>
      </c>
      <c r="F32" s="57" t="str">
        <f>Cpredlog!U32</f>
        <v>F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54" t="str">
        <f>Cpredlog!A33</f>
        <v>4/2018</v>
      </c>
      <c r="B33" s="14" t="str">
        <f>Cpredlog!B33</f>
        <v>Golubović Mijajlo</v>
      </c>
      <c r="C33" s="8"/>
      <c r="D33" s="55">
        <f>SUM(Cpredlog!D33:Q33)</f>
        <v>29</v>
      </c>
      <c r="E33" s="56">
        <f>MAX(Cpredlog!R33:S33)</f>
        <v>0</v>
      </c>
      <c r="F33" s="57" t="str">
        <f>Cpredlog!U33</f>
        <v>F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54" t="str">
        <f>Cpredlog!A34</f>
        <v>34/2018</v>
      </c>
      <c r="B34" s="14" t="str">
        <f>Cpredlog!B34</f>
        <v>Radulović Ana</v>
      </c>
      <c r="C34" s="8"/>
      <c r="D34" s="55">
        <f>SUM(Cpredlog!D34:Q34)</f>
        <v>13</v>
      </c>
      <c r="E34" s="56">
        <f>MAX(Cpredlog!R34:S34)</f>
        <v>11</v>
      </c>
      <c r="F34" s="57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54" t="str">
        <f>Cpredlog!A35</f>
        <v>43/2018</v>
      </c>
      <c r="B35" s="14" t="str">
        <f>Cpredlog!B35</f>
        <v>Cmiljanić Dunja</v>
      </c>
      <c r="C35" s="8"/>
      <c r="D35" s="55">
        <f>SUM(Cpredlog!D35:Q35)</f>
        <v>26</v>
      </c>
      <c r="E35" s="56">
        <f>MAX(Cpredlog!R35:S35)</f>
        <v>0</v>
      </c>
      <c r="F35" s="57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54" t="str">
        <f>Cpredlog!A36</f>
        <v>28/2017</v>
      </c>
      <c r="B36" s="14" t="str">
        <f>Cpredlog!B36</f>
        <v>Vujović Slobodan</v>
      </c>
      <c r="C36" s="8"/>
      <c r="D36" s="55">
        <f>SUM(Cpredlog!D36:Q36)</f>
        <v>0</v>
      </c>
      <c r="E36" s="56">
        <f>MAX(Cpredlog!R36:S36)</f>
        <v>0</v>
      </c>
      <c r="F36" s="57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54"/>
      <c r="B37" s="14"/>
      <c r="C37" s="8"/>
      <c r="D37" s="55"/>
      <c r="E37" s="56"/>
      <c r="F37" s="5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54"/>
      <c r="B38" s="14"/>
      <c r="C38" s="8"/>
      <c r="D38" s="55"/>
      <c r="E38" s="56"/>
      <c r="F38" s="57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0" customHeight="1">
      <c r="A39" s="54"/>
      <c r="B39" s="14"/>
      <c r="C39" s="8"/>
      <c r="D39" s="58"/>
      <c r="E39" s="59"/>
      <c r="F39" s="57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0" customHeight="1">
      <c r="A40" s="4"/>
      <c r="B40" s="61"/>
      <c r="C40" s="6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 t="s">
        <v>215</v>
      </c>
      <c r="B41" s="61"/>
      <c r="C41" s="61"/>
      <c r="D41" s="34" t="s">
        <v>216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61"/>
      <c r="C42" s="6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61"/>
      <c r="C43" s="6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61"/>
      <c r="C44" s="6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61"/>
      <c r="C45" s="6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61"/>
      <c r="C46" s="6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61"/>
      <c r="C47" s="6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61"/>
      <c r="C48" s="6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61"/>
      <c r="C49" s="6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61"/>
      <c r="C50" s="6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61"/>
      <c r="C51" s="6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61"/>
      <c r="C52" s="6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61"/>
      <c r="C53" s="6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61"/>
      <c r="C54" s="6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61"/>
      <c r="C55" s="6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61"/>
      <c r="C56" s="6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61"/>
      <c r="C57" s="6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61"/>
      <c r="C58" s="6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61"/>
      <c r="C59" s="6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61"/>
      <c r="C60" s="6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61"/>
      <c r="C61" s="6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61"/>
      <c r="C62" s="6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61"/>
      <c r="C63" s="6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61"/>
      <c r="C64" s="6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61"/>
      <c r="C65" s="6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61"/>
      <c r="C66" s="6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61"/>
      <c r="C67" s="6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61"/>
      <c r="C68" s="6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61"/>
      <c r="C69" s="6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61"/>
      <c r="C70" s="6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61"/>
      <c r="C71" s="6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61"/>
      <c r="C72" s="6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61"/>
      <c r="C73" s="6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61"/>
      <c r="C74" s="6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61"/>
      <c r="C75" s="6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61"/>
      <c r="C76" s="6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61"/>
      <c r="C77" s="6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61"/>
      <c r="C78" s="6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61"/>
      <c r="C79" s="6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61"/>
      <c r="C80" s="6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61"/>
      <c r="C81" s="6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61"/>
      <c r="C82" s="6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61"/>
      <c r="C83" s="6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61"/>
      <c r="C84" s="6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61"/>
      <c r="C85" s="6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61"/>
      <c r="C86" s="6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61"/>
      <c r="C87" s="6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4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36:C36"/>
    <mergeCell ref="B37:C37"/>
    <mergeCell ref="B38:C38"/>
    <mergeCell ref="B39:C39"/>
    <mergeCell ref="B26:C26"/>
    <mergeCell ref="B27:C27"/>
    <mergeCell ref="B28:C28"/>
    <mergeCell ref="B29:C29"/>
    <mergeCell ref="B30:C30"/>
    <mergeCell ref="B31:C31"/>
    <mergeCell ref="B32:C32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7.71"/>
    <col customWidth="1" min="3" max="3" width="8.14"/>
    <col customWidth="1" min="4" max="14" width="3.86"/>
    <col customWidth="1" min="15" max="17" width="5.43"/>
    <col customWidth="1" min="18" max="18" width="8.43"/>
    <col customWidth="1" min="19" max="19" width="9.14"/>
    <col customWidth="1" min="20" max="20" width="6.29"/>
    <col customWidth="1" min="21" max="21" width="5.86"/>
    <col customWidth="1" min="22" max="26" width="8.0"/>
  </cols>
  <sheetData>
    <row r="1" ht="18.75" customHeight="1">
      <c r="A1" s="6" t="s">
        <v>181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  <c r="S1" s="9"/>
      <c r="T1" s="7"/>
      <c r="U1" s="8"/>
      <c r="V1" s="4"/>
      <c r="W1" s="4"/>
      <c r="X1" s="4"/>
      <c r="Y1" s="4"/>
      <c r="Z1" s="4"/>
    </row>
    <row r="2" ht="12.75" customHeight="1">
      <c r="A2" s="10" t="s">
        <v>219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11" t="s">
        <v>220</v>
      </c>
      <c r="P2" s="7"/>
      <c r="Q2" s="7"/>
      <c r="R2" s="7"/>
      <c r="S2" s="7"/>
      <c r="T2" s="7"/>
      <c r="U2" s="8"/>
      <c r="V2" s="4"/>
      <c r="W2" s="4"/>
      <c r="X2" s="4"/>
      <c r="Y2" s="4"/>
      <c r="Z2" s="4"/>
    </row>
    <row r="3" ht="21.0" customHeight="1">
      <c r="A3" s="12" t="s">
        <v>221</v>
      </c>
      <c r="B3" s="7"/>
      <c r="C3" s="8"/>
      <c r="D3" s="13" t="s">
        <v>185</v>
      </c>
      <c r="E3" s="7"/>
      <c r="F3" s="7"/>
      <c r="G3" s="8"/>
      <c r="H3" s="14" t="s">
        <v>186</v>
      </c>
      <c r="I3" s="7"/>
      <c r="J3" s="7"/>
      <c r="K3" s="7"/>
      <c r="L3" s="7"/>
      <c r="M3" s="7"/>
      <c r="N3" s="7"/>
      <c r="O3" s="7"/>
      <c r="P3" s="8"/>
      <c r="Q3" s="15" t="s">
        <v>187</v>
      </c>
      <c r="R3" s="7"/>
      <c r="S3" s="7"/>
      <c r="T3" s="7"/>
      <c r="U3" s="8"/>
      <c r="V3" s="4"/>
      <c r="W3" s="4"/>
      <c r="X3" s="4"/>
      <c r="Y3" s="4"/>
      <c r="Z3" s="4"/>
    </row>
    <row r="4" ht="6.75" customHeight="1">
      <c r="A4" s="4"/>
      <c r="B4" s="4"/>
      <c r="C4" s="4"/>
      <c r="D4" s="16"/>
      <c r="E4" s="16"/>
      <c r="F4" s="16"/>
      <c r="G4" s="16"/>
      <c r="H4" s="1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1.0" customHeight="1">
      <c r="A5" s="17" t="s">
        <v>188</v>
      </c>
      <c r="B5" s="18" t="s">
        <v>189</v>
      </c>
      <c r="C5" s="19" t="s">
        <v>190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  <c r="T5" s="20" t="s">
        <v>191</v>
      </c>
      <c r="U5" s="21" t="s">
        <v>192</v>
      </c>
      <c r="V5" s="4"/>
      <c r="W5" s="4"/>
      <c r="X5" s="4"/>
      <c r="Y5" s="4"/>
      <c r="Z5" s="4"/>
    </row>
    <row r="6" ht="21.0" customHeight="1">
      <c r="A6" s="22"/>
      <c r="B6" s="22"/>
      <c r="C6" s="23"/>
      <c r="D6" s="24" t="s">
        <v>193</v>
      </c>
      <c r="E6" s="7"/>
      <c r="F6" s="7"/>
      <c r="G6" s="7"/>
      <c r="H6" s="8"/>
      <c r="I6" s="24" t="s">
        <v>194</v>
      </c>
      <c r="J6" s="7"/>
      <c r="K6" s="8"/>
      <c r="L6" s="24" t="s">
        <v>195</v>
      </c>
      <c r="M6" s="7"/>
      <c r="N6" s="8"/>
      <c r="O6" s="24" t="s">
        <v>196</v>
      </c>
      <c r="P6" s="7"/>
      <c r="Q6" s="8"/>
      <c r="R6" s="24" t="s">
        <v>197</v>
      </c>
      <c r="S6" s="8"/>
      <c r="T6" s="22"/>
      <c r="U6" s="22"/>
      <c r="V6" s="4"/>
      <c r="W6" s="4"/>
      <c r="X6" s="4"/>
      <c r="Y6" s="4"/>
      <c r="Z6" s="4"/>
    </row>
    <row r="7" ht="21.0" customHeight="1">
      <c r="A7" s="49"/>
      <c r="B7" s="49"/>
      <c r="C7" s="62" t="s">
        <v>198</v>
      </c>
      <c r="D7" s="63" t="s">
        <v>199</v>
      </c>
      <c r="E7" s="63" t="s">
        <v>200</v>
      </c>
      <c r="F7" s="63" t="s">
        <v>201</v>
      </c>
      <c r="G7" s="63" t="s">
        <v>202</v>
      </c>
      <c r="H7" s="63" t="s">
        <v>203</v>
      </c>
      <c r="I7" s="63" t="s">
        <v>199</v>
      </c>
      <c r="J7" s="63" t="s">
        <v>200</v>
      </c>
      <c r="K7" s="63" t="s">
        <v>201</v>
      </c>
      <c r="L7" s="63" t="s">
        <v>199</v>
      </c>
      <c r="M7" s="63" t="s">
        <v>200</v>
      </c>
      <c r="N7" s="63" t="s">
        <v>201</v>
      </c>
      <c r="O7" s="63" t="s">
        <v>199</v>
      </c>
      <c r="P7" s="63" t="s">
        <v>200</v>
      </c>
      <c r="Q7" s="63" t="s">
        <v>201</v>
      </c>
      <c r="R7" s="63" t="s">
        <v>204</v>
      </c>
      <c r="S7" s="63" t="s">
        <v>205</v>
      </c>
      <c r="T7" s="49"/>
      <c r="U7" s="49"/>
      <c r="V7" s="4"/>
      <c r="W7" s="4"/>
      <c r="X7" s="4"/>
      <c r="Y7" s="4"/>
      <c r="Z7" s="4"/>
    </row>
    <row r="8" ht="13.5" customHeight="1">
      <c r="A8" s="30" t="str">
        <f>D!I2</f>
        <v>1/2019</v>
      </c>
      <c r="B8" s="28" t="str">
        <f>D!J2</f>
        <v>Sošić Slavko</v>
      </c>
      <c r="C8" s="31"/>
      <c r="D8" s="65"/>
      <c r="E8" s="65"/>
      <c r="F8" s="31"/>
      <c r="G8" s="31"/>
      <c r="H8" s="31"/>
      <c r="I8" s="66"/>
      <c r="J8" s="66"/>
      <c r="K8" s="66"/>
      <c r="L8" s="66"/>
      <c r="M8" s="66"/>
      <c r="N8" s="66"/>
      <c r="O8" s="66">
        <v>10.0</v>
      </c>
      <c r="P8" s="68"/>
      <c r="Q8" s="66"/>
      <c r="R8" s="31"/>
      <c r="S8" s="29"/>
      <c r="T8" s="31">
        <f t="shared" ref="T8:T30" si="1">SUM(C8:Q8,MAX(R8,S8))</f>
        <v>10</v>
      </c>
      <c r="U8" s="31" t="str">
        <f t="shared" ref="U8:U30" si="2">IF(T8&gt;85,"A",IF(T8&gt;75,"B",IF(T8&gt;65,"C",IF(T8&gt;55,"D",IF(T8&gt;44,"E","F")))))</f>
        <v>F</v>
      </c>
      <c r="V8" s="4"/>
      <c r="W8" s="4"/>
      <c r="X8" s="4"/>
      <c r="Y8" s="4"/>
      <c r="Z8" s="4"/>
    </row>
    <row r="9" ht="12.75" customHeight="1">
      <c r="A9" s="30" t="str">
        <f>D!I3</f>
        <v>2/2019</v>
      </c>
      <c r="B9" s="28" t="str">
        <f>D!J3</f>
        <v>Slijepčević Adisa</v>
      </c>
      <c r="C9" s="29"/>
      <c r="D9" s="29"/>
      <c r="E9" s="29"/>
      <c r="F9" s="29"/>
      <c r="G9" s="29"/>
      <c r="H9" s="29"/>
      <c r="I9" s="28"/>
      <c r="J9" s="28"/>
      <c r="K9" s="28"/>
      <c r="L9" s="28"/>
      <c r="M9" s="28"/>
      <c r="N9" s="28"/>
      <c r="O9" s="30">
        <v>14.0</v>
      </c>
      <c r="P9" s="30"/>
      <c r="Q9" s="28"/>
      <c r="R9" s="29"/>
      <c r="S9" s="29"/>
      <c r="T9" s="31">
        <f t="shared" si="1"/>
        <v>14</v>
      </c>
      <c r="U9" s="31" t="str">
        <f t="shared" si="2"/>
        <v>F</v>
      </c>
      <c r="V9" s="4"/>
      <c r="W9" s="4"/>
      <c r="X9" s="4"/>
      <c r="Y9" s="4"/>
      <c r="Z9" s="4"/>
    </row>
    <row r="10" ht="12.75" customHeight="1">
      <c r="A10" s="30" t="str">
        <f>D!I4</f>
        <v>3/2019</v>
      </c>
      <c r="B10" s="28" t="str">
        <f>D!J4</f>
        <v>Barović Ognjen</v>
      </c>
      <c r="C10" s="29"/>
      <c r="D10" s="29"/>
      <c r="E10" s="29"/>
      <c r="F10" s="29"/>
      <c r="G10" s="29"/>
      <c r="H10" s="29"/>
      <c r="I10" s="28"/>
      <c r="J10" s="28"/>
      <c r="K10" s="28"/>
      <c r="L10" s="28"/>
      <c r="M10" s="28"/>
      <c r="N10" s="28"/>
      <c r="O10" s="71">
        <v>42.0</v>
      </c>
      <c r="P10" s="30"/>
      <c r="Q10" s="28"/>
      <c r="R10" s="29"/>
      <c r="S10" s="29"/>
      <c r="T10" s="31">
        <f t="shared" si="1"/>
        <v>42</v>
      </c>
      <c r="U10" s="31" t="str">
        <f t="shared" si="2"/>
        <v>F</v>
      </c>
      <c r="V10" s="4"/>
      <c r="W10" s="4"/>
      <c r="X10" s="4"/>
      <c r="Y10" s="4"/>
      <c r="Z10" s="4"/>
    </row>
    <row r="11" ht="12.75" customHeight="1">
      <c r="A11" s="30" t="str">
        <f>D!I5</f>
        <v>4/2019</v>
      </c>
      <c r="B11" s="28" t="str">
        <f>D!J5</f>
        <v>Bakić Časlav</v>
      </c>
      <c r="C11" s="29"/>
      <c r="D11" s="29"/>
      <c r="E11" s="29"/>
      <c r="F11" s="29"/>
      <c r="G11" s="29"/>
      <c r="H11" s="29"/>
      <c r="I11" s="28"/>
      <c r="J11" s="28"/>
      <c r="K11" s="28"/>
      <c r="L11" s="28"/>
      <c r="M11" s="28"/>
      <c r="N11" s="28"/>
      <c r="O11" s="30">
        <v>40.0</v>
      </c>
      <c r="P11" s="30"/>
      <c r="Q11" s="28"/>
      <c r="R11" s="29"/>
      <c r="S11" s="29"/>
      <c r="T11" s="31">
        <f t="shared" si="1"/>
        <v>40</v>
      </c>
      <c r="U11" s="31" t="str">
        <f t="shared" si="2"/>
        <v>F</v>
      </c>
      <c r="V11" s="4"/>
      <c r="W11" s="4"/>
      <c r="X11" s="4"/>
      <c r="Y11" s="4"/>
      <c r="Z11" s="4"/>
    </row>
    <row r="12" ht="12.75" customHeight="1">
      <c r="A12" s="30" t="str">
        <f>D!I6</f>
        <v>5/2019</v>
      </c>
      <c r="B12" s="28" t="str">
        <f>D!J6</f>
        <v>Asanovski Aleksandar</v>
      </c>
      <c r="C12" s="29"/>
      <c r="D12" s="29"/>
      <c r="E12" s="29"/>
      <c r="F12" s="29"/>
      <c r="G12" s="29"/>
      <c r="H12" s="29"/>
      <c r="I12" s="28"/>
      <c r="J12" s="28"/>
      <c r="K12" s="28"/>
      <c r="L12" s="28"/>
      <c r="M12" s="28"/>
      <c r="N12" s="28"/>
      <c r="O12" s="30">
        <v>40.0</v>
      </c>
      <c r="P12" s="30"/>
      <c r="Q12" s="28"/>
      <c r="R12" s="29"/>
      <c r="S12" s="29"/>
      <c r="T12" s="31">
        <f t="shared" si="1"/>
        <v>40</v>
      </c>
      <c r="U12" s="31" t="str">
        <f t="shared" si="2"/>
        <v>F</v>
      </c>
      <c r="V12" s="4"/>
      <c r="W12" s="4"/>
      <c r="X12" s="4"/>
      <c r="Y12" s="4"/>
      <c r="Z12" s="4"/>
    </row>
    <row r="13" ht="12.75" customHeight="1">
      <c r="A13" s="30" t="str">
        <f>D!I7</f>
        <v>6/2019</v>
      </c>
      <c r="B13" s="28" t="str">
        <f>D!J7</f>
        <v>Brajković Matija</v>
      </c>
      <c r="C13" s="29"/>
      <c r="D13" s="29"/>
      <c r="E13" s="29"/>
      <c r="F13" s="29"/>
      <c r="G13" s="29"/>
      <c r="H13" s="29"/>
      <c r="I13" s="28"/>
      <c r="J13" s="28"/>
      <c r="K13" s="28"/>
      <c r="L13" s="28"/>
      <c r="M13" s="28"/>
      <c r="N13" s="28"/>
      <c r="O13" s="30">
        <v>17.0</v>
      </c>
      <c r="P13" s="30"/>
      <c r="Q13" s="28"/>
      <c r="R13" s="29"/>
      <c r="S13" s="29"/>
      <c r="T13" s="31">
        <f t="shared" si="1"/>
        <v>17</v>
      </c>
      <c r="U13" s="31" t="str">
        <f t="shared" si="2"/>
        <v>F</v>
      </c>
      <c r="V13" s="4"/>
      <c r="W13" s="4"/>
      <c r="X13" s="4"/>
      <c r="Y13" s="4"/>
      <c r="Z13" s="4"/>
    </row>
    <row r="14" ht="12.75" customHeight="1">
      <c r="A14" s="30" t="str">
        <f>D!I8</f>
        <v>7/2019</v>
      </c>
      <c r="B14" s="28" t="str">
        <f>D!J8</f>
        <v>Velič Jovana</v>
      </c>
      <c r="C14" s="29"/>
      <c r="D14" s="29"/>
      <c r="E14" s="29"/>
      <c r="F14" s="29"/>
      <c r="G14" s="29"/>
      <c r="H14" s="29"/>
      <c r="I14" s="28"/>
      <c r="J14" s="28"/>
      <c r="K14" s="28"/>
      <c r="L14" s="28"/>
      <c r="M14" s="28"/>
      <c r="N14" s="28"/>
      <c r="O14" s="30">
        <v>33.0</v>
      </c>
      <c r="P14" s="30"/>
      <c r="Q14" s="28"/>
      <c r="R14" s="29"/>
      <c r="S14" s="29"/>
      <c r="T14" s="31">
        <f t="shared" si="1"/>
        <v>33</v>
      </c>
      <c r="U14" s="31" t="str">
        <f t="shared" si="2"/>
        <v>F</v>
      </c>
      <c r="V14" s="4"/>
      <c r="W14" s="4"/>
      <c r="X14" s="4"/>
      <c r="Y14" s="4"/>
      <c r="Z14" s="4"/>
    </row>
    <row r="15" ht="12.75" customHeight="1">
      <c r="A15" s="30" t="str">
        <f>D!I9</f>
        <v>8/2019</v>
      </c>
      <c r="B15" s="28" t="str">
        <f>D!J9</f>
        <v>Šubarić Ognjen</v>
      </c>
      <c r="C15" s="29"/>
      <c r="D15" s="29"/>
      <c r="E15" s="29"/>
      <c r="F15" s="29"/>
      <c r="G15" s="29"/>
      <c r="H15" s="29"/>
      <c r="I15" s="28"/>
      <c r="J15" s="28"/>
      <c r="K15" s="28"/>
      <c r="L15" s="28"/>
      <c r="M15" s="28"/>
      <c r="N15" s="28"/>
      <c r="O15" s="30"/>
      <c r="P15" s="30"/>
      <c r="Q15" s="28"/>
      <c r="R15" s="29"/>
      <c r="S15" s="29"/>
      <c r="T15" s="31">
        <f t="shared" si="1"/>
        <v>0</v>
      </c>
      <c r="U15" s="31" t="str">
        <f t="shared" si="2"/>
        <v>F</v>
      </c>
      <c r="V15" s="4"/>
      <c r="W15" s="4"/>
      <c r="X15" s="4"/>
      <c r="Y15" s="4"/>
      <c r="Z15" s="4"/>
    </row>
    <row r="16" ht="12.75" customHeight="1">
      <c r="A16" s="30" t="str">
        <f>D!I10</f>
        <v>9/2019</v>
      </c>
      <c r="B16" s="28" t="str">
        <f>D!J10</f>
        <v>Raković Ljubica</v>
      </c>
      <c r="C16" s="29"/>
      <c r="D16" s="29"/>
      <c r="E16" s="29"/>
      <c r="F16" s="29"/>
      <c r="G16" s="29"/>
      <c r="H16" s="29"/>
      <c r="I16" s="28"/>
      <c r="J16" s="28"/>
      <c r="K16" s="28"/>
      <c r="L16" s="28"/>
      <c r="M16" s="28"/>
      <c r="N16" s="28"/>
      <c r="O16" s="30">
        <v>22.0</v>
      </c>
      <c r="P16" s="30"/>
      <c r="Q16" s="28"/>
      <c r="R16" s="29"/>
      <c r="S16" s="29"/>
      <c r="T16" s="31">
        <f t="shared" si="1"/>
        <v>22</v>
      </c>
      <c r="U16" s="31" t="str">
        <f t="shared" si="2"/>
        <v>F</v>
      </c>
      <c r="V16" s="4"/>
      <c r="W16" s="4"/>
      <c r="X16" s="4"/>
      <c r="Y16" s="4"/>
      <c r="Z16" s="4"/>
    </row>
    <row r="17" ht="12.75" customHeight="1">
      <c r="A17" s="30" t="str">
        <f>D!I11</f>
        <v>10/2019</v>
      </c>
      <c r="B17" s="28" t="str">
        <f>D!J11</f>
        <v>Luković Aida</v>
      </c>
      <c r="C17" s="29"/>
      <c r="D17" s="29"/>
      <c r="E17" s="29"/>
      <c r="F17" s="29"/>
      <c r="G17" s="29"/>
      <c r="H17" s="29"/>
      <c r="I17" s="28"/>
      <c r="J17" s="28"/>
      <c r="K17" s="28"/>
      <c r="L17" s="28"/>
      <c r="M17" s="28"/>
      <c r="N17" s="28"/>
      <c r="O17" s="71">
        <v>22.0</v>
      </c>
      <c r="P17" s="30"/>
      <c r="Q17" s="28"/>
      <c r="R17" s="29"/>
      <c r="S17" s="29"/>
      <c r="T17" s="31">
        <f t="shared" si="1"/>
        <v>22</v>
      </c>
      <c r="U17" s="31" t="str">
        <f t="shared" si="2"/>
        <v>F</v>
      </c>
      <c r="V17" s="4"/>
      <c r="W17" s="4"/>
      <c r="X17" s="4"/>
      <c r="Y17" s="4"/>
      <c r="Z17" s="4"/>
    </row>
    <row r="18" ht="12.75" customHeight="1">
      <c r="A18" s="30" t="str">
        <f>D!I12</f>
        <v>13/2019</v>
      </c>
      <c r="B18" s="28" t="str">
        <f>D!J12</f>
        <v>Bandović Katarina</v>
      </c>
      <c r="C18" s="29"/>
      <c r="D18" s="29"/>
      <c r="E18" s="29"/>
      <c r="F18" s="29"/>
      <c r="G18" s="29"/>
      <c r="H18" s="29"/>
      <c r="I18" s="28"/>
      <c r="J18" s="28"/>
      <c r="K18" s="28"/>
      <c r="L18" s="28"/>
      <c r="M18" s="28"/>
      <c r="N18" s="28"/>
      <c r="O18" s="30">
        <v>10.0</v>
      </c>
      <c r="P18" s="30"/>
      <c r="Q18" s="28"/>
      <c r="R18" s="29"/>
      <c r="S18" s="29"/>
      <c r="T18" s="31">
        <f t="shared" si="1"/>
        <v>10</v>
      </c>
      <c r="U18" s="31" t="str">
        <f t="shared" si="2"/>
        <v>F</v>
      </c>
      <c r="V18" s="4"/>
      <c r="W18" s="4"/>
      <c r="X18" s="4"/>
      <c r="Y18" s="4"/>
      <c r="Z18" s="4"/>
    </row>
    <row r="19" ht="12.75" customHeight="1">
      <c r="A19" s="30" t="str">
        <f>D!I13</f>
        <v>14/2019</v>
      </c>
      <c r="B19" s="28" t="str">
        <f>D!J13</f>
        <v>Radonjić Filip</v>
      </c>
      <c r="C19" s="29"/>
      <c r="D19" s="29"/>
      <c r="E19" s="29"/>
      <c r="F19" s="29"/>
      <c r="G19" s="29"/>
      <c r="H19" s="29"/>
      <c r="I19" s="28"/>
      <c r="J19" s="28"/>
      <c r="K19" s="28"/>
      <c r="L19" s="28"/>
      <c r="M19" s="28"/>
      <c r="N19" s="28"/>
      <c r="O19" s="30">
        <v>21.0</v>
      </c>
      <c r="P19" s="30"/>
      <c r="Q19" s="28"/>
      <c r="R19" s="29"/>
      <c r="S19" s="29"/>
      <c r="T19" s="31">
        <f t="shared" si="1"/>
        <v>21</v>
      </c>
      <c r="U19" s="31" t="str">
        <f t="shared" si="2"/>
        <v>F</v>
      </c>
      <c r="V19" s="4"/>
      <c r="W19" s="4"/>
      <c r="X19" s="4"/>
      <c r="Y19" s="4"/>
      <c r="Z19" s="4"/>
    </row>
    <row r="20" ht="12.75" customHeight="1">
      <c r="A20" s="30" t="str">
        <f>D!I14</f>
        <v>15/2019</v>
      </c>
      <c r="B20" s="28" t="str">
        <f>D!J14</f>
        <v>Šuković Matija</v>
      </c>
      <c r="C20" s="29"/>
      <c r="D20" s="29"/>
      <c r="E20" s="29"/>
      <c r="F20" s="29"/>
      <c r="G20" s="29"/>
      <c r="H20" s="29"/>
      <c r="I20" s="28"/>
      <c r="J20" s="28"/>
      <c r="K20" s="28"/>
      <c r="L20" s="28"/>
      <c r="M20" s="28"/>
      <c r="N20" s="28"/>
      <c r="O20" s="71">
        <v>42.0</v>
      </c>
      <c r="P20" s="30"/>
      <c r="Q20" s="28"/>
      <c r="R20" s="29"/>
      <c r="S20" s="29"/>
      <c r="T20" s="31">
        <f t="shared" si="1"/>
        <v>42</v>
      </c>
      <c r="U20" s="31" t="str">
        <f t="shared" si="2"/>
        <v>F</v>
      </c>
      <c r="V20" s="4"/>
      <c r="W20" s="4"/>
      <c r="X20" s="4"/>
      <c r="Y20" s="4"/>
      <c r="Z20" s="4"/>
    </row>
    <row r="21" ht="12.75" customHeight="1">
      <c r="A21" s="30" t="str">
        <f>D!I15</f>
        <v>17/2019</v>
      </c>
      <c r="B21" s="28" t="str">
        <f>D!J15</f>
        <v>Mišković Saša</v>
      </c>
      <c r="C21" s="29"/>
      <c r="D21" s="29"/>
      <c r="E21" s="29"/>
      <c r="F21" s="29"/>
      <c r="G21" s="29"/>
      <c r="H21" s="29"/>
      <c r="I21" s="28"/>
      <c r="J21" s="28"/>
      <c r="K21" s="28"/>
      <c r="L21" s="28"/>
      <c r="M21" s="28"/>
      <c r="N21" s="28"/>
      <c r="O21" s="30">
        <v>26.0</v>
      </c>
      <c r="P21" s="30"/>
      <c r="Q21" s="28"/>
      <c r="R21" s="29"/>
      <c r="S21" s="29"/>
      <c r="T21" s="31">
        <f t="shared" si="1"/>
        <v>26</v>
      </c>
      <c r="U21" s="31" t="str">
        <f t="shared" si="2"/>
        <v>F</v>
      </c>
      <c r="V21" s="4"/>
      <c r="W21" s="4"/>
      <c r="X21" s="4"/>
      <c r="Y21" s="4"/>
      <c r="Z21" s="4"/>
    </row>
    <row r="22" ht="12.75" customHeight="1">
      <c r="A22" s="30" t="str">
        <f>D!I16</f>
        <v>19/2019</v>
      </c>
      <c r="B22" s="28" t="str">
        <f>D!J16</f>
        <v>Lutovac Maksim</v>
      </c>
      <c r="C22" s="29"/>
      <c r="D22" s="29"/>
      <c r="E22" s="29"/>
      <c r="F22" s="29"/>
      <c r="G22" s="29"/>
      <c r="H22" s="29"/>
      <c r="I22" s="28"/>
      <c r="J22" s="28"/>
      <c r="K22" s="28"/>
      <c r="L22" s="28"/>
      <c r="M22" s="28"/>
      <c r="N22" s="28"/>
      <c r="O22" s="30">
        <v>10.0</v>
      </c>
      <c r="P22" s="30"/>
      <c r="Q22" s="28"/>
      <c r="R22" s="29"/>
      <c r="S22" s="29"/>
      <c r="T22" s="31">
        <f t="shared" si="1"/>
        <v>10</v>
      </c>
      <c r="U22" s="31" t="str">
        <f t="shared" si="2"/>
        <v>F</v>
      </c>
      <c r="V22" s="4"/>
      <c r="W22" s="4"/>
      <c r="X22" s="4"/>
      <c r="Y22" s="4"/>
      <c r="Z22" s="4"/>
    </row>
    <row r="23" ht="12.75" customHeight="1">
      <c r="A23" s="30" t="str">
        <f>D!I17</f>
        <v>20/2019</v>
      </c>
      <c r="B23" s="28" t="str">
        <f>D!J17</f>
        <v>Lutovac Vuk</v>
      </c>
      <c r="C23" s="29"/>
      <c r="D23" s="29"/>
      <c r="E23" s="29"/>
      <c r="F23" s="29"/>
      <c r="G23" s="29"/>
      <c r="H23" s="29"/>
      <c r="I23" s="28"/>
      <c r="J23" s="28"/>
      <c r="K23" s="28"/>
      <c r="L23" s="28"/>
      <c r="M23" s="28"/>
      <c r="N23" s="28"/>
      <c r="O23" s="30">
        <v>13.0</v>
      </c>
      <c r="P23" s="30"/>
      <c r="Q23" s="28"/>
      <c r="R23" s="29"/>
      <c r="S23" s="29"/>
      <c r="T23" s="31">
        <f t="shared" si="1"/>
        <v>13</v>
      </c>
      <c r="U23" s="31" t="str">
        <f t="shared" si="2"/>
        <v>F</v>
      </c>
      <c r="V23" s="4"/>
      <c r="W23" s="4"/>
      <c r="X23" s="4"/>
      <c r="Y23" s="4"/>
      <c r="Z23" s="4"/>
    </row>
    <row r="24" ht="12.75" customHeight="1">
      <c r="A24" s="30" t="str">
        <f>D!I18</f>
        <v>23/2019</v>
      </c>
      <c r="B24" s="28" t="str">
        <f>D!J18</f>
        <v>Vlahović Jakša</v>
      </c>
      <c r="C24" s="29"/>
      <c r="D24" s="29"/>
      <c r="E24" s="29"/>
      <c r="F24" s="29"/>
      <c r="G24" s="29"/>
      <c r="H24" s="29"/>
      <c r="I24" s="28"/>
      <c r="J24" s="28"/>
      <c r="K24" s="28"/>
      <c r="L24" s="28"/>
      <c r="M24" s="28"/>
      <c r="N24" s="28"/>
      <c r="O24" s="30">
        <v>14.0</v>
      </c>
      <c r="P24" s="30"/>
      <c r="Q24" s="28"/>
      <c r="R24" s="29"/>
      <c r="S24" s="29"/>
      <c r="T24" s="31">
        <f t="shared" si="1"/>
        <v>14</v>
      </c>
      <c r="U24" s="31" t="str">
        <f t="shared" si="2"/>
        <v>F</v>
      </c>
      <c r="V24" s="4"/>
      <c r="W24" s="4"/>
      <c r="X24" s="4"/>
      <c r="Y24" s="4"/>
      <c r="Z24" s="4"/>
    </row>
    <row r="25" ht="12.75" customHeight="1">
      <c r="A25" s="30" t="str">
        <f>D!I19</f>
        <v>24/2019</v>
      </c>
      <c r="B25" s="28" t="str">
        <f>D!J19</f>
        <v>Peruničić Marija</v>
      </c>
      <c r="C25" s="29"/>
      <c r="D25" s="29"/>
      <c r="E25" s="29"/>
      <c r="F25" s="29"/>
      <c r="G25" s="29"/>
      <c r="H25" s="29"/>
      <c r="I25" s="28"/>
      <c r="J25" s="28"/>
      <c r="K25" s="28"/>
      <c r="L25" s="28"/>
      <c r="M25" s="28"/>
      <c r="N25" s="28"/>
      <c r="O25" s="30">
        <v>15.0</v>
      </c>
      <c r="P25" s="30"/>
      <c r="Q25" s="28"/>
      <c r="R25" s="29"/>
      <c r="S25" s="29"/>
      <c r="T25" s="31">
        <f t="shared" si="1"/>
        <v>15</v>
      </c>
      <c r="U25" s="31" t="str">
        <f t="shared" si="2"/>
        <v>F</v>
      </c>
      <c r="V25" s="4"/>
      <c r="W25" s="4"/>
      <c r="X25" s="4"/>
      <c r="Y25" s="4"/>
      <c r="Z25" s="4"/>
    </row>
    <row r="26" ht="12.75" customHeight="1">
      <c r="A26" s="30" t="str">
        <f>D!I20</f>
        <v>25/2019</v>
      </c>
      <c r="B26" s="28" t="str">
        <f>D!J20</f>
        <v>Komnenović David</v>
      </c>
      <c r="C26" s="29"/>
      <c r="D26" s="29"/>
      <c r="E26" s="29"/>
      <c r="F26" s="29"/>
      <c r="G26" s="29"/>
      <c r="H26" s="29"/>
      <c r="I26" s="28"/>
      <c r="J26" s="28"/>
      <c r="K26" s="28"/>
      <c r="L26" s="28"/>
      <c r="M26" s="28"/>
      <c r="N26" s="28"/>
      <c r="O26" s="30">
        <v>35.0</v>
      </c>
      <c r="P26" s="30"/>
      <c r="Q26" s="28"/>
      <c r="R26" s="29">
        <v>44.0</v>
      </c>
      <c r="S26" s="29"/>
      <c r="T26" s="31">
        <f t="shared" si="1"/>
        <v>79</v>
      </c>
      <c r="U26" s="31" t="str">
        <f t="shared" si="2"/>
        <v>B</v>
      </c>
      <c r="V26" s="4"/>
      <c r="W26" s="4"/>
      <c r="X26" s="4"/>
      <c r="Y26" s="4"/>
      <c r="Z26" s="4"/>
    </row>
    <row r="27" ht="12.75" customHeight="1">
      <c r="A27" s="30" t="str">
        <f>D!I21</f>
        <v>27/2019</v>
      </c>
      <c r="B27" s="28" t="str">
        <f>D!J21</f>
        <v>Vućić Anđela</v>
      </c>
      <c r="C27" s="29"/>
      <c r="D27" s="29"/>
      <c r="E27" s="29"/>
      <c r="F27" s="29"/>
      <c r="G27" s="29"/>
      <c r="H27" s="29"/>
      <c r="I27" s="28"/>
      <c r="J27" s="28"/>
      <c r="K27" s="28"/>
      <c r="L27" s="28"/>
      <c r="M27" s="28"/>
      <c r="N27" s="28"/>
      <c r="O27" s="30">
        <v>27.0</v>
      </c>
      <c r="P27" s="30"/>
      <c r="Q27" s="28"/>
      <c r="R27" s="29"/>
      <c r="S27" s="29"/>
      <c r="T27" s="31">
        <f t="shared" si="1"/>
        <v>27</v>
      </c>
      <c r="U27" s="31" t="str">
        <f t="shared" si="2"/>
        <v>F</v>
      </c>
      <c r="V27" s="4"/>
      <c r="W27" s="4"/>
      <c r="X27" s="4"/>
      <c r="Y27" s="4"/>
      <c r="Z27" s="4"/>
    </row>
    <row r="28" ht="12.75" customHeight="1">
      <c r="A28" s="30" t="str">
        <f>D!I22</f>
        <v>30/2019</v>
      </c>
      <c r="B28" s="28" t="str">
        <f>D!J22</f>
        <v>Jovanović Milutin</v>
      </c>
      <c r="C28" s="29"/>
      <c r="D28" s="29"/>
      <c r="E28" s="29"/>
      <c r="F28" s="29"/>
      <c r="G28" s="29"/>
      <c r="H28" s="29"/>
      <c r="I28" s="28"/>
      <c r="J28" s="28"/>
      <c r="K28" s="28"/>
      <c r="L28" s="28"/>
      <c r="M28" s="28"/>
      <c r="N28" s="28"/>
      <c r="O28" s="30"/>
      <c r="P28" s="30"/>
      <c r="Q28" s="28"/>
      <c r="R28" s="29"/>
      <c r="S28" s="29"/>
      <c r="T28" s="31">
        <f t="shared" si="1"/>
        <v>0</v>
      </c>
      <c r="U28" s="31" t="str">
        <f t="shared" si="2"/>
        <v>F</v>
      </c>
      <c r="V28" s="4"/>
      <c r="W28" s="4"/>
      <c r="X28" s="4"/>
      <c r="Y28" s="4"/>
      <c r="Z28" s="4"/>
    </row>
    <row r="29" ht="12.75" customHeight="1">
      <c r="A29" s="30" t="str">
        <f>D!I23</f>
        <v>28/2018</v>
      </c>
      <c r="B29" s="28" t="str">
        <f>D!J23</f>
        <v>Todorović Nikola</v>
      </c>
      <c r="C29" s="29"/>
      <c r="D29" s="29"/>
      <c r="E29" s="29"/>
      <c r="F29" s="29"/>
      <c r="G29" s="29"/>
      <c r="H29" s="29"/>
      <c r="I29" s="28"/>
      <c r="J29" s="28"/>
      <c r="K29" s="28"/>
      <c r="L29" s="28"/>
      <c r="M29" s="28"/>
      <c r="N29" s="28"/>
      <c r="O29" s="30">
        <v>14.0</v>
      </c>
      <c r="P29" s="30"/>
      <c r="Q29" s="28"/>
      <c r="R29" s="29"/>
      <c r="S29" s="29"/>
      <c r="T29" s="31">
        <f t="shared" si="1"/>
        <v>14</v>
      </c>
      <c r="U29" s="31" t="str">
        <f t="shared" si="2"/>
        <v>F</v>
      </c>
      <c r="V29" s="4"/>
      <c r="W29" s="4"/>
      <c r="X29" s="4"/>
      <c r="Y29" s="4"/>
      <c r="Z29" s="4"/>
    </row>
    <row r="30" ht="12.75" customHeight="1">
      <c r="A30" s="30" t="str">
        <f>D!I24</f>
        <v>4/2012</v>
      </c>
      <c r="B30" s="28" t="str">
        <f>D!J24</f>
        <v>Ranđić Nikola</v>
      </c>
      <c r="C30" s="29"/>
      <c r="D30" s="29"/>
      <c r="E30" s="29"/>
      <c r="F30" s="29"/>
      <c r="G30" s="29"/>
      <c r="H30" s="29"/>
      <c r="I30" s="28"/>
      <c r="J30" s="28"/>
      <c r="K30" s="28"/>
      <c r="L30" s="28"/>
      <c r="M30" s="28"/>
      <c r="N30" s="28"/>
      <c r="O30" s="30"/>
      <c r="P30" s="30"/>
      <c r="Q30" s="28"/>
      <c r="R30" s="29"/>
      <c r="S30" s="29"/>
      <c r="T30" s="31">
        <f t="shared" si="1"/>
        <v>0</v>
      </c>
      <c r="U30" s="31" t="str">
        <f t="shared" si="2"/>
        <v>F</v>
      </c>
      <c r="V30" s="4"/>
      <c r="W30" s="4"/>
      <c r="X30" s="4"/>
      <c r="Y30" s="4"/>
      <c r="Z30" s="4"/>
    </row>
    <row r="31" ht="12.75" customHeight="1">
      <c r="A31" s="30"/>
      <c r="B31" s="28"/>
      <c r="C31" s="29"/>
      <c r="D31" s="29"/>
      <c r="E31" s="29"/>
      <c r="F31" s="29"/>
      <c r="G31" s="29"/>
      <c r="H31" s="29"/>
      <c r="I31" s="28"/>
      <c r="J31" s="28"/>
      <c r="K31" s="28"/>
      <c r="L31" s="28"/>
      <c r="M31" s="28"/>
      <c r="N31" s="28"/>
      <c r="O31" s="30"/>
      <c r="P31" s="30"/>
      <c r="Q31" s="28"/>
      <c r="R31" s="29"/>
      <c r="S31" s="29"/>
      <c r="T31" s="31"/>
      <c r="U31" s="31"/>
      <c r="V31" s="4"/>
      <c r="W31" s="4"/>
      <c r="X31" s="4"/>
      <c r="Y31" s="4"/>
      <c r="Z31" s="4"/>
    </row>
    <row r="32" ht="12.75" customHeight="1">
      <c r="A32" s="30"/>
      <c r="B32" s="28"/>
      <c r="C32" s="29"/>
      <c r="D32" s="29"/>
      <c r="E32" s="29"/>
      <c r="F32" s="29"/>
      <c r="G32" s="29"/>
      <c r="H32" s="29"/>
      <c r="I32" s="28"/>
      <c r="J32" s="28"/>
      <c r="K32" s="28"/>
      <c r="L32" s="28"/>
      <c r="M32" s="28"/>
      <c r="N32" s="28"/>
      <c r="O32" s="30"/>
      <c r="P32" s="30"/>
      <c r="Q32" s="28"/>
      <c r="R32" s="29"/>
      <c r="S32" s="29"/>
      <c r="T32" s="29"/>
      <c r="U32" s="29"/>
      <c r="V32" s="4"/>
      <c r="W32" s="4"/>
      <c r="X32" s="4"/>
      <c r="Y32" s="4"/>
      <c r="Z32" s="4"/>
    </row>
    <row r="33" ht="12.75" customHeight="1">
      <c r="A33" s="4"/>
      <c r="B33" s="4"/>
      <c r="C33" s="4"/>
      <c r="D33" s="16"/>
      <c r="E33" s="16"/>
      <c r="F33" s="16"/>
      <c r="G33" s="16"/>
      <c r="H33" s="1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16"/>
      <c r="E34" s="16"/>
      <c r="F34" s="16"/>
      <c r="G34" s="16"/>
      <c r="H34" s="16"/>
      <c r="I34" s="4"/>
      <c r="J34" s="4"/>
      <c r="K34" s="4"/>
      <c r="L34" s="4"/>
      <c r="M34" s="4"/>
      <c r="N34" s="4"/>
      <c r="O34" s="4"/>
      <c r="P34" s="34" t="s">
        <v>206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16"/>
      <c r="E35" s="16"/>
      <c r="F35" s="16"/>
      <c r="G35" s="16"/>
      <c r="H35" s="1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25.29"/>
    <col customWidth="1" min="3" max="3" width="13.29"/>
    <col customWidth="1" min="4" max="4" width="11.86"/>
    <col customWidth="1" min="5" max="5" width="12.71"/>
    <col customWidth="1" min="6" max="6" width="13.57"/>
    <col customWidth="1" min="7" max="26" width="8.0"/>
  </cols>
  <sheetData>
    <row r="1" ht="28.5" customHeight="1">
      <c r="A1" s="35" t="s">
        <v>207</v>
      </c>
      <c r="B1" s="7"/>
      <c r="C1" s="7"/>
      <c r="D1" s="7"/>
      <c r="E1" s="8"/>
      <c r="F1" s="36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ht="17.25" customHeight="1">
      <c r="A2" s="38" t="s">
        <v>219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7.0" customHeight="1">
      <c r="A3" s="39" t="s">
        <v>220</v>
      </c>
      <c r="B3" s="8"/>
      <c r="C3" s="40" t="s">
        <v>186</v>
      </c>
      <c r="D3" s="7"/>
      <c r="E3" s="7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7.25" customHeight="1">
      <c r="A4" s="40" t="s">
        <v>221</v>
      </c>
      <c r="B4" s="7"/>
      <c r="C4" s="8"/>
      <c r="D4" s="40" t="s">
        <v>209</v>
      </c>
      <c r="E4" s="7"/>
      <c r="F4" s="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4.5" customHeight="1">
      <c r="A5" s="41"/>
      <c r="B5" s="42"/>
      <c r="C5" s="42"/>
      <c r="D5" s="41"/>
      <c r="E5" s="42"/>
      <c r="F5" s="4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5.5" customHeight="1">
      <c r="A6" s="43" t="s">
        <v>188</v>
      </c>
      <c r="B6" s="44" t="s">
        <v>210</v>
      </c>
      <c r="C6" s="45"/>
      <c r="D6" s="46" t="s">
        <v>211</v>
      </c>
      <c r="E6" s="8"/>
      <c r="F6" s="47" t="s">
        <v>212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ht="42.0" customHeight="1">
      <c r="A7" s="49"/>
      <c r="B7" s="50"/>
      <c r="C7" s="51"/>
      <c r="D7" s="52" t="s">
        <v>213</v>
      </c>
      <c r="E7" s="53" t="s">
        <v>214</v>
      </c>
      <c r="F7" s="49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ht="16.5" customHeight="1">
      <c r="A8" s="54" t="str">
        <f>Dpredlog!A8</f>
        <v>1/2019</v>
      </c>
      <c r="B8" s="33" t="str">
        <f>Dpredlog!B8</f>
        <v>Sošić Slavko</v>
      </c>
      <c r="C8" s="8"/>
      <c r="D8" s="55">
        <f>SUM(Dpredlog!D8:Q8)</f>
        <v>10</v>
      </c>
      <c r="E8" s="72">
        <f>MAX(Dpredlog!R8:S8)</f>
        <v>0</v>
      </c>
      <c r="F8" s="57" t="str">
        <f>Dpredlog!U8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73" t="str">
        <f>Dpredlog!A9</f>
        <v>2/2019</v>
      </c>
      <c r="B9" s="33" t="str">
        <f>Dpredlog!B9</f>
        <v>Slijepčević Adisa</v>
      </c>
      <c r="C9" s="8"/>
      <c r="D9" s="55">
        <f>SUM(Dpredlog!D9:Q9)</f>
        <v>14</v>
      </c>
      <c r="E9" s="72">
        <f>MAX(Dpredlog!R9:S9)</f>
        <v>0</v>
      </c>
      <c r="F9" s="57" t="str">
        <f>Dpredlog!U9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73" t="str">
        <f>Dpredlog!A10</f>
        <v>3/2019</v>
      </c>
      <c r="B10" s="33" t="str">
        <f>Dpredlog!B10</f>
        <v>Barović Ognjen</v>
      </c>
      <c r="C10" s="8"/>
      <c r="D10" s="55">
        <f>SUM(Dpredlog!D10:Q10)</f>
        <v>42</v>
      </c>
      <c r="E10" s="72">
        <f>MAX(Dpredlog!R10:S10)</f>
        <v>0</v>
      </c>
      <c r="F10" s="57" t="str">
        <f>Dpredlog!U10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73" t="str">
        <f>Dpredlog!A11</f>
        <v>4/2019</v>
      </c>
      <c r="B11" s="33" t="str">
        <f>Dpredlog!B11</f>
        <v>Bakić Časlav</v>
      </c>
      <c r="C11" s="8"/>
      <c r="D11" s="55">
        <f>SUM(Dpredlog!D11:Q11)</f>
        <v>40</v>
      </c>
      <c r="E11" s="72">
        <f>MAX(Dpredlog!R11:S11)</f>
        <v>0</v>
      </c>
      <c r="F11" s="57" t="str">
        <f>Dpredlog!U11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73" t="str">
        <f>Dpredlog!A12</f>
        <v>5/2019</v>
      </c>
      <c r="B12" s="33" t="str">
        <f>Dpredlog!B12</f>
        <v>Asanovski Aleksandar</v>
      </c>
      <c r="C12" s="8"/>
      <c r="D12" s="55">
        <f>SUM(Dpredlog!D12:Q12)</f>
        <v>40</v>
      </c>
      <c r="E12" s="72">
        <f>MAX(Dpredlog!R12:S12)</f>
        <v>0</v>
      </c>
      <c r="F12" s="57" t="str">
        <f>Dpredlog!U12</f>
        <v>F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73" t="str">
        <f>Dpredlog!A13</f>
        <v>6/2019</v>
      </c>
      <c r="B13" s="33" t="str">
        <f>Dpredlog!B13</f>
        <v>Brajković Matija</v>
      </c>
      <c r="C13" s="8"/>
      <c r="D13" s="55">
        <f>SUM(Dpredlog!D13:Q13)</f>
        <v>17</v>
      </c>
      <c r="E13" s="72">
        <f>MAX(Dpredlog!R13:S13)</f>
        <v>0</v>
      </c>
      <c r="F13" s="57" t="str">
        <f>Dpredlog!U13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73" t="str">
        <f>Dpredlog!A14</f>
        <v>7/2019</v>
      </c>
      <c r="B14" s="33" t="str">
        <f>Dpredlog!B14</f>
        <v>Velič Jovana</v>
      </c>
      <c r="C14" s="8"/>
      <c r="D14" s="55">
        <f>SUM(Dpredlog!D14:Q14)</f>
        <v>33</v>
      </c>
      <c r="E14" s="72">
        <f>MAX(Dpredlog!R14:S14)</f>
        <v>0</v>
      </c>
      <c r="F14" s="57" t="str">
        <f>Dpredlog!U14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73" t="str">
        <f>Dpredlog!A15</f>
        <v>8/2019</v>
      </c>
      <c r="B15" s="33" t="str">
        <f>Dpredlog!B15</f>
        <v>Šubarić Ognjen</v>
      </c>
      <c r="C15" s="8"/>
      <c r="D15" s="55">
        <f>SUM(Dpredlog!D15:Q15)</f>
        <v>0</v>
      </c>
      <c r="E15" s="72">
        <f>MAX(Dpredlog!R15:S15)</f>
        <v>0</v>
      </c>
      <c r="F15" s="57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73" t="str">
        <f>Dpredlog!A16</f>
        <v>9/2019</v>
      </c>
      <c r="B16" s="33" t="str">
        <f>Dpredlog!B16</f>
        <v>Raković Ljubica</v>
      </c>
      <c r="C16" s="8"/>
      <c r="D16" s="55">
        <f>SUM(Dpredlog!D16:Q16)</f>
        <v>22</v>
      </c>
      <c r="E16" s="72">
        <f>MAX(Dpredlog!R16:S16)</f>
        <v>0</v>
      </c>
      <c r="F16" s="57" t="str">
        <f>Dpredlog!U16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73" t="str">
        <f>Dpredlog!A17</f>
        <v>10/2019</v>
      </c>
      <c r="B17" s="33" t="str">
        <f>Dpredlog!B17</f>
        <v>Luković Aida</v>
      </c>
      <c r="C17" s="8"/>
      <c r="D17" s="55">
        <f>SUM(Dpredlog!D17:Q17)</f>
        <v>22</v>
      </c>
      <c r="E17" s="72">
        <f>MAX(Dpredlog!R17:S17)</f>
        <v>0</v>
      </c>
      <c r="F17" s="57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73" t="str">
        <f>Dpredlog!A18</f>
        <v>13/2019</v>
      </c>
      <c r="B18" s="33" t="str">
        <f>Dpredlog!B18</f>
        <v>Bandović Katarina</v>
      </c>
      <c r="C18" s="8"/>
      <c r="D18" s="55">
        <f>SUM(Dpredlog!D18:Q18)</f>
        <v>10</v>
      </c>
      <c r="E18" s="72">
        <f>MAX(Dpredlog!R18:S18)</f>
        <v>0</v>
      </c>
      <c r="F18" s="57" t="str">
        <f>Dpredlog!U18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73" t="str">
        <f>Dpredlog!A19</f>
        <v>14/2019</v>
      </c>
      <c r="B19" s="33" t="str">
        <f>Dpredlog!B19</f>
        <v>Radonjić Filip</v>
      </c>
      <c r="C19" s="8"/>
      <c r="D19" s="55">
        <f>SUM(Dpredlog!D19:Q19)</f>
        <v>21</v>
      </c>
      <c r="E19" s="72">
        <f>MAX(Dpredlog!R19:S19)</f>
        <v>0</v>
      </c>
      <c r="F19" s="57" t="str">
        <f>Dpredlog!U19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73" t="str">
        <f>Dpredlog!A20</f>
        <v>15/2019</v>
      </c>
      <c r="B20" s="33" t="str">
        <f>Dpredlog!B20</f>
        <v>Šuković Matija</v>
      </c>
      <c r="C20" s="8"/>
      <c r="D20" s="55">
        <f>SUM(Dpredlog!D20:Q20)</f>
        <v>42</v>
      </c>
      <c r="E20" s="72">
        <f>MAX(Dpredlog!R20:S20)</f>
        <v>0</v>
      </c>
      <c r="F20" s="57" t="str">
        <f>Dpredlog!U20</f>
        <v>F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73" t="str">
        <f>Dpredlog!A21</f>
        <v>17/2019</v>
      </c>
      <c r="B21" s="33" t="str">
        <f>Dpredlog!B21</f>
        <v>Mišković Saša</v>
      </c>
      <c r="C21" s="8"/>
      <c r="D21" s="55">
        <f>SUM(Dpredlog!D21:Q21)</f>
        <v>26</v>
      </c>
      <c r="E21" s="72">
        <f>MAX(Dpredlog!R21:S21)</f>
        <v>0</v>
      </c>
      <c r="F21" s="57" t="str">
        <f>Dpredlog!U21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73" t="str">
        <f>Dpredlog!A22</f>
        <v>19/2019</v>
      </c>
      <c r="B22" s="33" t="str">
        <f>Dpredlog!B22</f>
        <v>Lutovac Maksim</v>
      </c>
      <c r="C22" s="8"/>
      <c r="D22" s="55">
        <f>SUM(Dpredlog!D22:Q22)</f>
        <v>10</v>
      </c>
      <c r="E22" s="72">
        <f>MAX(Dpredlog!R22:S22)</f>
        <v>0</v>
      </c>
      <c r="F22" s="57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73" t="str">
        <f>Dpredlog!A23</f>
        <v>20/2019</v>
      </c>
      <c r="B23" s="33" t="str">
        <f>Dpredlog!B23</f>
        <v>Lutovac Vuk</v>
      </c>
      <c r="C23" s="8"/>
      <c r="D23" s="55">
        <f>SUM(Dpredlog!D23:Q23)</f>
        <v>13</v>
      </c>
      <c r="E23" s="72">
        <f>MAX(Dpredlog!R23:S23)</f>
        <v>0</v>
      </c>
      <c r="F23" s="57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73" t="str">
        <f>Dpredlog!A24</f>
        <v>23/2019</v>
      </c>
      <c r="B24" s="33" t="str">
        <f>Dpredlog!B24</f>
        <v>Vlahović Jakša</v>
      </c>
      <c r="C24" s="8"/>
      <c r="D24" s="55">
        <f>SUM(Dpredlog!D24:Q24)</f>
        <v>14</v>
      </c>
      <c r="E24" s="72">
        <f>MAX(Dpredlog!R24:S24)</f>
        <v>0</v>
      </c>
      <c r="F24" s="57" t="str">
        <f>Dpredlog!U24</f>
        <v>F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73" t="str">
        <f>Dpredlog!A25</f>
        <v>24/2019</v>
      </c>
      <c r="B25" s="33" t="str">
        <f>Dpredlog!B25</f>
        <v>Peruničić Marija</v>
      </c>
      <c r="C25" s="8"/>
      <c r="D25" s="55">
        <f>SUM(Dpredlog!D25:Q25)</f>
        <v>15</v>
      </c>
      <c r="E25" s="72">
        <f>MAX(Dpredlog!R25:S25)</f>
        <v>0</v>
      </c>
      <c r="F25" s="57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73" t="str">
        <f>Dpredlog!A26</f>
        <v>25/2019</v>
      </c>
      <c r="B26" s="33" t="str">
        <f>Dpredlog!B26</f>
        <v>Komnenović David</v>
      </c>
      <c r="C26" s="8"/>
      <c r="D26" s="55">
        <f>SUM(Dpredlog!D26:Q26)</f>
        <v>35</v>
      </c>
      <c r="E26" s="72">
        <f>MAX(Dpredlog!R26:S26)</f>
        <v>44</v>
      </c>
      <c r="F26" s="57" t="str">
        <f>Dpredlog!U26</f>
        <v>B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73" t="str">
        <f>Dpredlog!A27</f>
        <v>27/2019</v>
      </c>
      <c r="B27" s="33" t="str">
        <f>Dpredlog!B27</f>
        <v>Vućić Anđela</v>
      </c>
      <c r="C27" s="8"/>
      <c r="D27" s="55">
        <f>SUM(Dpredlog!D27:Q27)</f>
        <v>27</v>
      </c>
      <c r="E27" s="72">
        <f>MAX(Dpredlog!R27:S27)</f>
        <v>0</v>
      </c>
      <c r="F27" s="57" t="str">
        <f>Dpredlog!U27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73" t="str">
        <f>Dpredlog!A28</f>
        <v>30/2019</v>
      </c>
      <c r="B28" s="33" t="str">
        <f>Dpredlog!B28</f>
        <v>Jovanović Milutin</v>
      </c>
      <c r="C28" s="8"/>
      <c r="D28" s="55">
        <f>SUM(Dpredlog!D28:Q28)</f>
        <v>0</v>
      </c>
      <c r="E28" s="72">
        <f>MAX(Dpredlog!R28:S28)</f>
        <v>0</v>
      </c>
      <c r="F28" s="57" t="str">
        <f>Dpredlog!U28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73" t="str">
        <f>Dpredlog!A29</f>
        <v>28/2018</v>
      </c>
      <c r="B29" s="33" t="str">
        <f>Dpredlog!B29</f>
        <v>Todorović Nikola</v>
      </c>
      <c r="C29" s="8"/>
      <c r="D29" s="55">
        <f>SUM(Dpredlog!D29:Q29)</f>
        <v>14</v>
      </c>
      <c r="E29" s="72">
        <f>MAX(Dpredlog!R29:S29)</f>
        <v>0</v>
      </c>
      <c r="F29" s="57" t="str">
        <f>Dpredlog!U29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73" t="str">
        <f>Dpredlog!A30</f>
        <v>4/2012</v>
      </c>
      <c r="B30" s="33" t="str">
        <f>Dpredlog!B30</f>
        <v>Ranđić Nikola</v>
      </c>
      <c r="C30" s="8"/>
      <c r="D30" s="55">
        <f>SUM(Dpredlog!D30:Q30)</f>
        <v>0</v>
      </c>
      <c r="E30" s="72">
        <f>MAX(Dpredlog!R30:S30)</f>
        <v>0</v>
      </c>
      <c r="F30" s="57" t="str">
        <f>Dpredlog!U30</f>
        <v>F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73"/>
      <c r="B31" s="33"/>
      <c r="C31" s="8"/>
      <c r="D31" s="55"/>
      <c r="E31" s="72"/>
      <c r="F31" s="5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30"/>
      <c r="B32" s="33"/>
      <c r="C32" s="8"/>
      <c r="D32" s="60"/>
      <c r="E32" s="60"/>
      <c r="F32" s="2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61"/>
      <c r="C33" s="6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 t="s">
        <v>215</v>
      </c>
      <c r="B34" s="61"/>
      <c r="C34" s="61"/>
      <c r="D34" s="34" t="s">
        <v>216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61"/>
      <c r="C35" s="6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61"/>
      <c r="C36" s="6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61"/>
      <c r="C37" s="6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61"/>
      <c r="C38" s="6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61"/>
      <c r="C39" s="6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61"/>
      <c r="C40" s="6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61"/>
      <c r="C41" s="6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61"/>
      <c r="C42" s="6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61"/>
      <c r="C43" s="6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61"/>
      <c r="C44" s="6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61"/>
      <c r="C45" s="6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61"/>
      <c r="C46" s="6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61"/>
      <c r="C47" s="6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61"/>
      <c r="C48" s="6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61"/>
      <c r="C49" s="6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61"/>
      <c r="C50" s="6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61"/>
      <c r="C51" s="6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61"/>
      <c r="C52" s="6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61"/>
      <c r="C53" s="6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61"/>
      <c r="C54" s="6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61"/>
      <c r="C55" s="6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61"/>
      <c r="C56" s="6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61"/>
      <c r="C57" s="6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61"/>
      <c r="C58" s="6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61"/>
      <c r="C59" s="6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61"/>
      <c r="C60" s="6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61"/>
      <c r="C61" s="6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61"/>
      <c r="C62" s="6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61"/>
      <c r="C63" s="6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61"/>
      <c r="C64" s="6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61"/>
      <c r="C65" s="6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61"/>
      <c r="C66" s="6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61"/>
      <c r="C67" s="6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61"/>
      <c r="C68" s="6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61"/>
      <c r="C69" s="6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61"/>
      <c r="C70" s="6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61"/>
      <c r="C71" s="6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61"/>
      <c r="C72" s="6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61"/>
      <c r="C73" s="6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61"/>
      <c r="C74" s="6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61"/>
      <c r="C75" s="6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61"/>
      <c r="C76" s="6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61"/>
      <c r="C77" s="6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61"/>
      <c r="C78" s="6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61"/>
      <c r="C79" s="6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61"/>
      <c r="C80" s="6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29:C29"/>
    <mergeCell ref="B30:C30"/>
    <mergeCell ref="B31:C31"/>
    <mergeCell ref="B32:C32"/>
    <mergeCell ref="B19:C19"/>
    <mergeCell ref="B20:C20"/>
    <mergeCell ref="B21:C21"/>
    <mergeCell ref="B22:C22"/>
    <mergeCell ref="B23:C23"/>
    <mergeCell ref="B24:C24"/>
    <mergeCell ref="B25:C25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31.57"/>
    <col customWidth="1" min="3" max="3" width="12.14"/>
    <col customWidth="1" min="4" max="17" width="4.71"/>
    <col customWidth="1" min="18" max="19" width="5.14"/>
    <col customWidth="1" min="20" max="26" width="8.0"/>
  </cols>
  <sheetData>
    <row r="1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75" customHeight="1">
      <c r="A2" s="74" t="s">
        <v>222</v>
      </c>
      <c r="T2" s="4"/>
      <c r="U2" s="4"/>
      <c r="V2" s="4"/>
      <c r="W2" s="4"/>
      <c r="X2" s="4"/>
      <c r="Y2" s="4"/>
      <c r="Z2" s="4"/>
    </row>
    <row r="3" ht="22.5" customHeight="1">
      <c r="A3" s="74" t="s">
        <v>223</v>
      </c>
      <c r="T3" s="4"/>
      <c r="U3" s="4"/>
      <c r="V3" s="4"/>
      <c r="W3" s="4"/>
      <c r="X3" s="4"/>
      <c r="Y3" s="4"/>
      <c r="Z3" s="4"/>
    </row>
    <row r="4" ht="22.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4"/>
      <c r="U4" s="4"/>
      <c r="V4" s="4"/>
      <c r="W4" s="4"/>
      <c r="X4" s="4"/>
      <c r="Y4" s="4"/>
      <c r="Z4" s="4"/>
    </row>
    <row r="5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6.5" customHeight="1">
      <c r="A6" s="75" t="s">
        <v>224</v>
      </c>
      <c r="T6" s="4"/>
      <c r="U6" s="4"/>
      <c r="V6" s="4"/>
      <c r="W6" s="4"/>
      <c r="X6" s="4"/>
      <c r="Y6" s="4"/>
      <c r="Z6" s="4"/>
    </row>
    <row r="7" ht="18.75" customHeight="1">
      <c r="A7" s="75" t="str">
        <f>CONCATENATE("Semestar: III(treći), akademska ",MY!Q2," godina")</f>
        <v>Semestar: III(treći), akademska 2020/21 godina</v>
      </c>
      <c r="T7" s="4"/>
      <c r="U7" s="4"/>
      <c r="V7" s="4"/>
      <c r="W7" s="4"/>
      <c r="X7" s="4"/>
      <c r="Y7" s="4"/>
      <c r="Z7" s="4"/>
    </row>
    <row r="8" ht="18.7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4"/>
      <c r="U8" s="4"/>
      <c r="V8" s="4"/>
      <c r="W8" s="4"/>
      <c r="X8" s="4"/>
      <c r="Y8" s="4"/>
      <c r="Z8" s="4"/>
    </row>
    <row r="9" ht="12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4.0" customHeight="1">
      <c r="A10" s="76" t="s">
        <v>225</v>
      </c>
      <c r="T10" s="4"/>
      <c r="U10" s="4"/>
      <c r="V10" s="4"/>
      <c r="W10" s="4"/>
      <c r="X10" s="4"/>
      <c r="Y10" s="4"/>
      <c r="Z10" s="4"/>
    </row>
    <row r="11" ht="15.0" customHeight="1">
      <c r="A11" s="77" t="s">
        <v>226</v>
      </c>
      <c r="T11" s="4"/>
      <c r="U11" s="4"/>
      <c r="V11" s="4"/>
      <c r="W11" s="4"/>
      <c r="X11" s="4"/>
      <c r="Y11" s="4"/>
      <c r="Z11" s="4"/>
    </row>
    <row r="12" ht="15.0" customHeight="1">
      <c r="A12" s="77" t="str">
        <f>CONCATENATE("po završetku ljetnjeg semestra akademske ",MY!Q2," godine")</f>
        <v>po završetku ljetnjeg semestra akademske 2020/21 godine</v>
      </c>
      <c r="T12" s="4"/>
      <c r="U12" s="4"/>
      <c r="V12" s="4"/>
      <c r="W12" s="4"/>
      <c r="X12" s="4"/>
      <c r="Y12" s="4"/>
      <c r="Z12" s="4"/>
    </row>
    <row r="13" ht="15.0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4"/>
      <c r="U13" s="4"/>
      <c r="V13" s="4"/>
      <c r="W13" s="4"/>
      <c r="X13" s="4"/>
      <c r="Y13" s="4"/>
      <c r="Z13" s="4"/>
    </row>
    <row r="14" ht="13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4.75" customHeight="1">
      <c r="A15" s="78" t="s">
        <v>227</v>
      </c>
      <c r="B15" s="79" t="s">
        <v>228</v>
      </c>
      <c r="C15" s="80" t="s">
        <v>229</v>
      </c>
      <c r="D15" s="81" t="s">
        <v>230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3"/>
      <c r="P15" s="81" t="s">
        <v>231</v>
      </c>
      <c r="Q15" s="82"/>
      <c r="R15" s="82"/>
      <c r="S15" s="84"/>
      <c r="T15" s="4"/>
      <c r="U15" s="4"/>
      <c r="V15" s="4"/>
      <c r="W15" s="4"/>
      <c r="X15" s="4"/>
      <c r="Y15" s="4"/>
      <c r="Z15" s="4"/>
    </row>
    <row r="16" ht="15.75" customHeight="1">
      <c r="A16" s="85"/>
      <c r="B16" s="86"/>
      <c r="C16" s="87"/>
      <c r="D16" s="88" t="s">
        <v>232</v>
      </c>
      <c r="E16" s="8"/>
      <c r="F16" s="89" t="s">
        <v>233</v>
      </c>
      <c r="G16" s="8"/>
      <c r="H16" s="89" t="s">
        <v>234</v>
      </c>
      <c r="I16" s="8"/>
      <c r="J16" s="89" t="s">
        <v>235</v>
      </c>
      <c r="K16" s="8"/>
      <c r="L16" s="89" t="s">
        <v>236</v>
      </c>
      <c r="M16" s="8"/>
      <c r="N16" s="89" t="s">
        <v>237</v>
      </c>
      <c r="O16" s="90"/>
      <c r="P16" s="91" t="s">
        <v>238</v>
      </c>
      <c r="Q16" s="90"/>
      <c r="R16" s="91" t="s">
        <v>239</v>
      </c>
      <c r="S16" s="92"/>
      <c r="T16" s="4"/>
      <c r="U16" s="4"/>
      <c r="V16" s="4"/>
      <c r="W16" s="4"/>
      <c r="X16" s="4"/>
      <c r="Y16" s="4"/>
      <c r="Z16" s="4"/>
    </row>
    <row r="17" ht="23.25" customHeight="1">
      <c r="A17" s="93"/>
      <c r="B17" s="94"/>
      <c r="C17" s="95"/>
      <c r="D17" s="96" t="s">
        <v>227</v>
      </c>
      <c r="E17" s="96" t="s">
        <v>240</v>
      </c>
      <c r="F17" s="96" t="s">
        <v>227</v>
      </c>
      <c r="G17" s="96" t="s">
        <v>240</v>
      </c>
      <c r="H17" s="96" t="s">
        <v>227</v>
      </c>
      <c r="I17" s="96" t="s">
        <v>240</v>
      </c>
      <c r="J17" s="96" t="s">
        <v>227</v>
      </c>
      <c r="K17" s="96" t="s">
        <v>240</v>
      </c>
      <c r="L17" s="96" t="s">
        <v>227</v>
      </c>
      <c r="M17" s="96" t="s">
        <v>240</v>
      </c>
      <c r="N17" s="96" t="s">
        <v>227</v>
      </c>
      <c r="O17" s="97" t="s">
        <v>240</v>
      </c>
      <c r="P17" s="96" t="s">
        <v>227</v>
      </c>
      <c r="Q17" s="97" t="s">
        <v>240</v>
      </c>
      <c r="R17" s="96" t="s">
        <v>227</v>
      </c>
      <c r="S17" s="98" t="s">
        <v>240</v>
      </c>
      <c r="T17" s="4"/>
      <c r="U17" s="4"/>
      <c r="V17" s="4"/>
      <c r="W17" s="4"/>
      <c r="X17" s="4"/>
      <c r="Y17" s="4"/>
      <c r="Z17" s="4"/>
    </row>
    <row r="18" ht="15.0" customHeight="1">
      <c r="A18" s="99">
        <v>1.0</v>
      </c>
      <c r="B18" s="100" t="s">
        <v>241</v>
      </c>
      <c r="C18" s="101">
        <f>COUNTIF(Apredlog!T8:T15,"&gt;0")</f>
        <v>3</v>
      </c>
      <c r="D18" s="102">
        <f>COUNTIF(Apredlog!$U8:$U15,"A")</f>
        <v>0</v>
      </c>
      <c r="E18" s="102">
        <f t="shared" ref="E18:E21" si="1">IF($C18=0,0,D18*100/$C18)</f>
        <v>0</v>
      </c>
      <c r="F18" s="102">
        <f>COUNTIF(Apredlog!$U8:$U15,"B")</f>
        <v>0</v>
      </c>
      <c r="G18" s="102">
        <f t="shared" ref="G18:G21" si="2">IF($C18=0,0,F18*100/$C18)</f>
        <v>0</v>
      </c>
      <c r="H18" s="102">
        <f>COUNTIF(Apredlog!$U8:$U15,"C")</f>
        <v>0</v>
      </c>
      <c r="I18" s="102">
        <f t="shared" ref="I18:I21" si="3">IF($C18=0,0,H18*100/$C18)</f>
        <v>0</v>
      </c>
      <c r="J18" s="102">
        <f>COUNTIF(Apredlog!$U8:$U15,"D")</f>
        <v>0</v>
      </c>
      <c r="K18" s="102">
        <f t="shared" ref="K18:K21" si="4">IF($C18=0,0,J18*100/$C18)</f>
        <v>0</v>
      </c>
      <c r="L18" s="102">
        <f>COUNTIF(Apredlog!$U8:$U15,"E")</f>
        <v>0</v>
      </c>
      <c r="M18" s="102">
        <f t="shared" ref="M18:M21" si="5">IF($C18=0,0,L18*100/$C18)</f>
        <v>0</v>
      </c>
      <c r="N18" s="102">
        <f t="shared" ref="N18:N21" si="6">C18-P18</f>
        <v>3</v>
      </c>
      <c r="O18" s="103">
        <f t="shared" ref="O18:O21" si="7">IF($C18=0,0,N18*100/$C18)</f>
        <v>100</v>
      </c>
      <c r="P18" s="102">
        <f t="shared" ref="P18:P21" si="8">SUM(D18,F18,H18,J18,L18)</f>
        <v>0</v>
      </c>
      <c r="Q18" s="103">
        <f t="shared" ref="Q18:Q21" si="9">IF(C18=0,0,P18*100/($P18+$R18))</f>
        <v>0</v>
      </c>
      <c r="R18" s="102">
        <f t="shared" ref="R18:R21" si="10">N18</f>
        <v>3</v>
      </c>
      <c r="S18" s="104">
        <f t="shared" ref="S18:S21" si="11">IF(C18=0,0,R18*100/($P18+$R18))</f>
        <v>100</v>
      </c>
      <c r="T18" s="4"/>
      <c r="U18" s="4"/>
      <c r="V18" s="4"/>
      <c r="W18" s="4"/>
      <c r="X18" s="4"/>
      <c r="Y18" s="4"/>
      <c r="Z18" s="4"/>
    </row>
    <row r="19" ht="15.75" customHeight="1">
      <c r="A19" s="99">
        <v>2.0</v>
      </c>
      <c r="B19" s="100" t="s">
        <v>242</v>
      </c>
      <c r="C19" s="101">
        <f>COUNTIF(Bpredlog!T8:T41,"&gt;0")</f>
        <v>5</v>
      </c>
      <c r="D19" s="102">
        <f>COUNTIF(Bpredlog!$U8:$U40,"A")</f>
        <v>0</v>
      </c>
      <c r="E19" s="102">
        <f t="shared" si="1"/>
        <v>0</v>
      </c>
      <c r="F19" s="102">
        <f>COUNTIF(Bpredlog!$U8:$U40,"B")</f>
        <v>0</v>
      </c>
      <c r="G19" s="102">
        <f t="shared" si="2"/>
        <v>0</v>
      </c>
      <c r="H19" s="102">
        <f>COUNTIF(Bpredlog!$U8:$U40,"C")</f>
        <v>0</v>
      </c>
      <c r="I19" s="102">
        <f t="shared" si="3"/>
        <v>0</v>
      </c>
      <c r="J19" s="102">
        <f>COUNTIF(Bpredlog!$U8:$U40,"D")</f>
        <v>1</v>
      </c>
      <c r="K19" s="102">
        <f t="shared" si="4"/>
        <v>20</v>
      </c>
      <c r="L19" s="102">
        <f>COUNTIF(Bpredlog!$U8:$U40,"E")</f>
        <v>0</v>
      </c>
      <c r="M19" s="102">
        <f t="shared" si="5"/>
        <v>0</v>
      </c>
      <c r="N19" s="102">
        <f t="shared" si="6"/>
        <v>4</v>
      </c>
      <c r="O19" s="105">
        <f t="shared" si="7"/>
        <v>80</v>
      </c>
      <c r="P19" s="102">
        <f t="shared" si="8"/>
        <v>1</v>
      </c>
      <c r="Q19" s="105">
        <f t="shared" si="9"/>
        <v>20</v>
      </c>
      <c r="R19" s="102">
        <f t="shared" si="10"/>
        <v>4</v>
      </c>
      <c r="S19" s="104">
        <f t="shared" si="11"/>
        <v>80</v>
      </c>
      <c r="T19" s="4"/>
      <c r="U19" s="4"/>
      <c r="V19" s="4"/>
      <c r="W19" s="4"/>
      <c r="X19" s="4"/>
      <c r="Y19" s="4"/>
      <c r="Z19" s="4"/>
    </row>
    <row r="20" ht="15.75" customHeight="1">
      <c r="A20" s="99">
        <v>3.0</v>
      </c>
      <c r="B20" s="100" t="s">
        <v>243</v>
      </c>
      <c r="C20" s="101">
        <f>COUNTIF(Cpredlog!T8:T39,"&gt;0")</f>
        <v>25</v>
      </c>
      <c r="D20" s="102">
        <f>COUNTIF(Cpredlog!$U8:$U39,"A")</f>
        <v>1</v>
      </c>
      <c r="E20" s="102">
        <f t="shared" si="1"/>
        <v>4</v>
      </c>
      <c r="F20" s="102">
        <f>COUNTIF(Cpredlog!$U8:$U39,"B")</f>
        <v>1</v>
      </c>
      <c r="G20" s="102">
        <f t="shared" si="2"/>
        <v>4</v>
      </c>
      <c r="H20" s="102">
        <f>COUNTIF(Cpredlog!$U8:$U39,"C")</f>
        <v>2</v>
      </c>
      <c r="I20" s="102">
        <f t="shared" si="3"/>
        <v>8</v>
      </c>
      <c r="J20" s="102">
        <f>COUNTIF(Cpredlog!$U8:$U39,"D")</f>
        <v>2</v>
      </c>
      <c r="K20" s="102">
        <f t="shared" si="4"/>
        <v>8</v>
      </c>
      <c r="L20" s="102">
        <f>COUNTIF(Cpredlog!$U8:$U39,"E")</f>
        <v>0</v>
      </c>
      <c r="M20" s="102">
        <f t="shared" si="5"/>
        <v>0</v>
      </c>
      <c r="N20" s="102">
        <f t="shared" si="6"/>
        <v>19</v>
      </c>
      <c r="O20" s="105">
        <f t="shared" si="7"/>
        <v>76</v>
      </c>
      <c r="P20" s="102">
        <f t="shared" si="8"/>
        <v>6</v>
      </c>
      <c r="Q20" s="105">
        <f t="shared" si="9"/>
        <v>24</v>
      </c>
      <c r="R20" s="102">
        <f t="shared" si="10"/>
        <v>19</v>
      </c>
      <c r="S20" s="104">
        <f t="shared" si="11"/>
        <v>76</v>
      </c>
      <c r="T20" s="4"/>
      <c r="U20" s="4"/>
      <c r="V20" s="4"/>
      <c r="W20" s="4"/>
      <c r="X20" s="4"/>
      <c r="Y20" s="4"/>
      <c r="Z20" s="4"/>
    </row>
    <row r="21" ht="15.75" customHeight="1">
      <c r="A21" s="99">
        <v>4.0</v>
      </c>
      <c r="B21" s="100" t="s">
        <v>244</v>
      </c>
      <c r="C21" s="101">
        <f>COUNTIF(Dpredlog!T8:T32,"&gt;0")</f>
        <v>20</v>
      </c>
      <c r="D21" s="102">
        <f>COUNTIF(Dpredlog!$U8:$U32,"A")</f>
        <v>0</v>
      </c>
      <c r="E21" s="102">
        <f t="shared" si="1"/>
        <v>0</v>
      </c>
      <c r="F21" s="102">
        <f>COUNTIF(Dpredlog!$U8:$U32,"B")</f>
        <v>1</v>
      </c>
      <c r="G21" s="102">
        <f t="shared" si="2"/>
        <v>5</v>
      </c>
      <c r="H21" s="102">
        <f>COUNTIF(Dpredlog!$U8:$U32,"C")</f>
        <v>0</v>
      </c>
      <c r="I21" s="102">
        <f t="shared" si="3"/>
        <v>0</v>
      </c>
      <c r="J21" s="102">
        <f>COUNTIF(Dpredlog!$U8:$U32,"D")</f>
        <v>0</v>
      </c>
      <c r="K21" s="102">
        <f t="shared" si="4"/>
        <v>0</v>
      </c>
      <c r="L21" s="102">
        <f>COUNTIF(Dpredlog!$U8:$U32,"E")</f>
        <v>0</v>
      </c>
      <c r="M21" s="102">
        <f t="shared" si="5"/>
        <v>0</v>
      </c>
      <c r="N21" s="102">
        <f t="shared" si="6"/>
        <v>19</v>
      </c>
      <c r="O21" s="106">
        <f t="shared" si="7"/>
        <v>95</v>
      </c>
      <c r="P21" s="102">
        <f t="shared" si="8"/>
        <v>1</v>
      </c>
      <c r="Q21" s="105">
        <f t="shared" si="9"/>
        <v>5</v>
      </c>
      <c r="R21" s="102">
        <f t="shared" si="10"/>
        <v>19</v>
      </c>
      <c r="S21" s="104">
        <f t="shared" si="11"/>
        <v>95</v>
      </c>
      <c r="T21" s="4"/>
      <c r="U21" s="4"/>
      <c r="V21" s="4"/>
      <c r="W21" s="4"/>
      <c r="X21" s="4"/>
      <c r="Y21" s="4"/>
      <c r="Z21" s="4"/>
    </row>
    <row r="22" ht="16.5" customHeight="1">
      <c r="A22" s="107">
        <v>5.0</v>
      </c>
      <c r="B22" s="108"/>
      <c r="C22" s="97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109"/>
      <c r="P22" s="96"/>
      <c r="Q22" s="109"/>
      <c r="R22" s="96"/>
      <c r="S22" s="98"/>
      <c r="T22" s="4"/>
      <c r="U22" s="4"/>
      <c r="V22" s="4"/>
      <c r="W22" s="4"/>
      <c r="X22" s="4"/>
      <c r="Y22" s="4"/>
      <c r="Z22" s="4"/>
    </row>
    <row r="23" ht="16.5" customHeight="1">
      <c r="A23" s="110"/>
      <c r="B23" s="111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4"/>
      <c r="U23" s="4"/>
      <c r="V23" s="4"/>
      <c r="W23" s="4"/>
      <c r="X23" s="4"/>
      <c r="Y23" s="4"/>
      <c r="Z23" s="4"/>
    </row>
    <row r="24" ht="12.75" customHeight="1">
      <c r="A24" s="4"/>
      <c r="B24" s="4"/>
      <c r="C24" s="4"/>
      <c r="D24" s="16" t="s">
        <v>245</v>
      </c>
      <c r="J24" s="4"/>
      <c r="K24" s="4"/>
      <c r="L24" s="4"/>
      <c r="M24" s="4"/>
      <c r="N24" s="16" t="s">
        <v>246</v>
      </c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16" t="str">
        <f>CONCATENATE("Podgorica,   jan. 20",RIGHT(MY!Q2,2),". god.")</f>
        <v>Podgorica,   jan. 2021. god.</v>
      </c>
      <c r="C25" s="4"/>
      <c r="D25" s="16"/>
      <c r="J25" s="4"/>
      <c r="K25" s="4"/>
      <c r="L25" s="4"/>
      <c r="M25" s="4"/>
      <c r="N25" s="16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4"/>
      <c r="B26" s="4"/>
      <c r="C26" s="4"/>
      <c r="D26" s="77" t="s">
        <v>247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4"/>
      <c r="B27" s="4"/>
      <c r="C27" s="4"/>
      <c r="D27" s="77" t="s">
        <v>248</v>
      </c>
      <c r="K27" s="4"/>
      <c r="L27" s="4"/>
      <c r="M27" s="112" t="s">
        <v>249</v>
      </c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A2:S2"/>
    <mergeCell ref="A3:S3"/>
    <mergeCell ref="A6:S6"/>
    <mergeCell ref="A7:S7"/>
    <mergeCell ref="A10:S10"/>
    <mergeCell ref="A11:S11"/>
    <mergeCell ref="A12:S12"/>
    <mergeCell ref="H16:I16"/>
    <mergeCell ref="J16:K16"/>
    <mergeCell ref="D24:I24"/>
    <mergeCell ref="A25:B25"/>
    <mergeCell ref="D25:I25"/>
    <mergeCell ref="D26:J26"/>
    <mergeCell ref="D27:J27"/>
    <mergeCell ref="L16:M16"/>
    <mergeCell ref="N16:O16"/>
    <mergeCell ref="P16:Q16"/>
    <mergeCell ref="R16:S16"/>
    <mergeCell ref="N24:Q24"/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19.71"/>
    <col customWidth="1" min="3" max="3" width="2.0"/>
    <col customWidth="1" min="4" max="4" width="3.29"/>
    <col customWidth="1" min="5" max="5" width="7.57"/>
    <col customWidth="1" min="6" max="6" width="19.71"/>
    <col customWidth="1" min="7" max="7" width="3.0"/>
    <col customWidth="1" min="8" max="8" width="3.71"/>
    <col customWidth="1" min="9" max="9" width="7.57"/>
    <col customWidth="1" min="10" max="10" width="19.71"/>
    <col customWidth="1" min="11" max="12" width="3.0"/>
    <col customWidth="1" min="13" max="13" width="7.57"/>
    <col customWidth="1" min="14" max="14" width="19.71"/>
    <col customWidth="1" min="15" max="15" width="2.57"/>
    <col customWidth="1" min="16" max="20" width="9.14"/>
    <col customWidth="1" min="21" max="26" width="8.0"/>
  </cols>
  <sheetData>
    <row r="1" ht="12.75" customHeight="1">
      <c r="A1" s="113" t="s">
        <v>250</v>
      </c>
      <c r="B1" s="114"/>
      <c r="C1" s="115"/>
      <c r="D1" s="4"/>
      <c r="E1" s="113" t="s">
        <v>250</v>
      </c>
      <c r="F1" s="114"/>
      <c r="G1" s="115"/>
      <c r="H1" s="4"/>
      <c r="I1" s="113" t="s">
        <v>250</v>
      </c>
      <c r="J1" s="114"/>
      <c r="K1" s="115"/>
      <c r="L1" s="4"/>
      <c r="M1" s="113" t="s">
        <v>251</v>
      </c>
      <c r="N1" s="114"/>
      <c r="O1" s="115"/>
      <c r="P1" s="4"/>
      <c r="Q1" s="116" t="s">
        <v>252</v>
      </c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4"/>
      <c r="B2" s="4" t="str">
        <f>CONCATENATE("smjer: A ; sk. ",Q2)</f>
        <v>smjer: A ; sk. 2020/21</v>
      </c>
      <c r="C2" s="4"/>
      <c r="D2" s="4"/>
      <c r="E2" s="4"/>
      <c r="F2" s="4" t="str">
        <f>CONCATENATE("smjer: B ; sk. ",Q2)</f>
        <v>smjer: B ; sk. 2020/21</v>
      </c>
      <c r="G2" s="4"/>
      <c r="H2" s="4"/>
      <c r="I2" s="4"/>
      <c r="J2" s="4" t="str">
        <f>CONCATENATE("smjer: C ; sk. ",Q2)</f>
        <v>smjer: C ; sk. 2020/21</v>
      </c>
      <c r="K2" s="4"/>
      <c r="L2" s="4"/>
      <c r="M2" s="4"/>
      <c r="N2" s="4" t="str">
        <f>CONCATENATE("smjer: D ; sk. ",Q2)</f>
        <v>smjer: D ; sk. 2020/21</v>
      </c>
      <c r="O2" s="4"/>
      <c r="P2" s="4"/>
      <c r="Q2" s="4" t="s">
        <v>253</v>
      </c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32" t="str">
        <f>Apredlog!A8</f>
        <v>12/2019</v>
      </c>
      <c r="B3" s="28" t="str">
        <f>Apredlog!B8</f>
        <v>Pejović Lazar</v>
      </c>
      <c r="C3" s="28" t="str">
        <f>Apredlog!U8</f>
        <v>F</v>
      </c>
      <c r="D3" s="4"/>
      <c r="E3" s="32" t="str">
        <f>Bpredlog!A8</f>
        <v>40/2020</v>
      </c>
      <c r="F3" s="28" t="str">
        <f>Bpredlog!B8</f>
        <v>Molla Nadžije</v>
      </c>
      <c r="G3" s="28" t="str">
        <f>Bpredlog!U8</f>
        <v>F</v>
      </c>
      <c r="H3" s="4"/>
      <c r="I3" s="32" t="str">
        <f>Cpredlog!A8</f>
        <v>1/2019</v>
      </c>
      <c r="J3" s="32" t="str">
        <f>Cpredlog!B8</f>
        <v>Gerenčić Dimitrije</v>
      </c>
      <c r="K3" s="28" t="str">
        <f>Cpredlog!U8</f>
        <v>D</v>
      </c>
      <c r="L3" s="4"/>
      <c r="M3" s="28" t="str">
        <f>Dpredlog!A8</f>
        <v>1/2019</v>
      </c>
      <c r="N3" s="28" t="str">
        <f>Dpredlog!B8</f>
        <v>Sošić Slavko</v>
      </c>
      <c r="O3" s="28" t="str">
        <f>Dpredlog!U8</f>
        <v>F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32" t="str">
        <f>Apredlog!A9</f>
        <v>13/2019</v>
      </c>
      <c r="B4" s="28" t="str">
        <f>Apredlog!B9</f>
        <v>Gogić Marko</v>
      </c>
      <c r="C4" s="28" t="str">
        <f>Apredlog!U9</f>
        <v>F</v>
      </c>
      <c r="D4" s="4"/>
      <c r="E4" s="32" t="str">
        <f>Bpredlog!A9</f>
        <v>1/2019</v>
      </c>
      <c r="F4" s="28" t="str">
        <f>Bpredlog!B9</f>
        <v>Bojanić Matija</v>
      </c>
      <c r="G4" s="28" t="str">
        <f>Bpredlog!U9</f>
        <v>F</v>
      </c>
      <c r="H4" s="4"/>
      <c r="I4" s="32" t="str">
        <f>Cpredlog!A9</f>
        <v>2/2019</v>
      </c>
      <c r="J4" s="32" t="str">
        <f>Cpredlog!B9</f>
        <v>Radoman Miloš</v>
      </c>
      <c r="K4" s="28" t="str">
        <f>Cpredlog!U9</f>
        <v>F</v>
      </c>
      <c r="L4" s="4"/>
      <c r="M4" s="28" t="str">
        <f>Dpredlog!A9</f>
        <v>2/2019</v>
      </c>
      <c r="N4" s="28" t="str">
        <f>Dpredlog!B9</f>
        <v>Slijepčević Adisa</v>
      </c>
      <c r="O4" s="28" t="str">
        <f>Dpredlog!U9</f>
        <v>F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32" t="str">
        <f>Apredlog!A10</f>
        <v>15/2019</v>
      </c>
      <c r="B5" s="28" t="str">
        <f>Apredlog!B10</f>
        <v>Ćeman Nermina</v>
      </c>
      <c r="C5" s="28" t="str">
        <f>Apredlog!U10</f>
        <v>F</v>
      </c>
      <c r="D5" s="4"/>
      <c r="E5" s="32" t="str">
        <f>Bpredlog!A10</f>
        <v>2/2019</v>
      </c>
      <c r="F5" s="28" t="str">
        <f>Bpredlog!B10</f>
        <v>Cvijović Tijana</v>
      </c>
      <c r="G5" s="28" t="str">
        <f>Bpredlog!U10</f>
        <v>F</v>
      </c>
      <c r="H5" s="4"/>
      <c r="I5" s="32" t="str">
        <f>Cpredlog!A10</f>
        <v>3/2019</v>
      </c>
      <c r="J5" s="32" t="str">
        <f>Cpredlog!B10</f>
        <v>Radulović Marina</v>
      </c>
      <c r="K5" s="28" t="str">
        <f>Cpredlog!U10</f>
        <v>F</v>
      </c>
      <c r="L5" s="4"/>
      <c r="M5" s="28" t="str">
        <f>Dpredlog!A10</f>
        <v>3/2019</v>
      </c>
      <c r="N5" s="28" t="str">
        <f>Dpredlog!B10</f>
        <v>Barović Ognjen</v>
      </c>
      <c r="O5" s="28" t="str">
        <f>Dpredlog!U10</f>
        <v>F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32" t="str">
        <f>Apredlog!A11</f>
        <v>9/2018</v>
      </c>
      <c r="B6" s="28" t="str">
        <f>Apredlog!B11</f>
        <v>Radović Vuk</v>
      </c>
      <c r="C6" s="28" t="str">
        <f>Apredlog!U11</f>
        <v>F</v>
      </c>
      <c r="D6" s="4"/>
      <c r="E6" s="32" t="str">
        <f>Bpredlog!A11</f>
        <v>3/2019</v>
      </c>
      <c r="F6" s="28" t="str">
        <f>Bpredlog!B11</f>
        <v>Krnić Emina</v>
      </c>
      <c r="G6" s="28" t="str">
        <f>Bpredlog!U11</f>
        <v>F</v>
      </c>
      <c r="H6" s="4"/>
      <c r="I6" s="32" t="str">
        <f>Cpredlog!A11</f>
        <v>4/2019</v>
      </c>
      <c r="J6" s="32" t="str">
        <f>Cpredlog!B11</f>
        <v>Zečević Nikola</v>
      </c>
      <c r="K6" s="28" t="str">
        <f>Cpredlog!U11</f>
        <v>F</v>
      </c>
      <c r="L6" s="4"/>
      <c r="M6" s="28" t="str">
        <f>Dpredlog!A11</f>
        <v>4/2019</v>
      </c>
      <c r="N6" s="28" t="str">
        <f>Dpredlog!B11</f>
        <v>Bakić Časlav</v>
      </c>
      <c r="O6" s="28" t="str">
        <f>Dpredlog!U11</f>
        <v>F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32" t="str">
        <f>Apredlog!A12</f>
        <v/>
      </c>
      <c r="B7" s="28" t="str">
        <f>Apredlog!B12</f>
        <v> </v>
      </c>
      <c r="C7" s="28" t="str">
        <f>Apredlog!U12</f>
        <v/>
      </c>
      <c r="D7" s="4"/>
      <c r="E7" s="32" t="str">
        <f>Bpredlog!A12</f>
        <v>5/2019</v>
      </c>
      <c r="F7" s="28" t="str">
        <f>Bpredlog!B12</f>
        <v>Obradović Ivana</v>
      </c>
      <c r="G7" s="28" t="str">
        <f>Bpredlog!U12</f>
        <v>F</v>
      </c>
      <c r="H7" s="4"/>
      <c r="I7" s="32" t="str">
        <f>Cpredlog!A12</f>
        <v>5/2019</v>
      </c>
      <c r="J7" s="32" t="str">
        <f>Cpredlog!B12</f>
        <v>Savić Uroš</v>
      </c>
      <c r="K7" s="28" t="str">
        <f>Cpredlog!U12</f>
        <v>F</v>
      </c>
      <c r="L7" s="4"/>
      <c r="M7" s="28" t="str">
        <f>Dpredlog!A12</f>
        <v>5/2019</v>
      </c>
      <c r="N7" s="28" t="str">
        <f>Dpredlog!B12</f>
        <v>Asanovski Aleksandar</v>
      </c>
      <c r="O7" s="28" t="str">
        <f>Dpredlog!U12</f>
        <v>F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32" t="str">
        <f>Apredlog!A13</f>
        <v/>
      </c>
      <c r="B8" s="28" t="str">
        <f>Apredlog!B13</f>
        <v> </v>
      </c>
      <c r="C8" s="28" t="str">
        <f>Apredlog!U13</f>
        <v/>
      </c>
      <c r="D8" s="4"/>
      <c r="E8" s="32" t="str">
        <f>Bpredlog!A13</f>
        <v>12/2019</v>
      </c>
      <c r="F8" s="28" t="str">
        <f>Bpredlog!B13</f>
        <v>Vujanović Marina</v>
      </c>
      <c r="G8" s="28" t="str">
        <f>Bpredlog!U13</f>
        <v>F</v>
      </c>
      <c r="H8" s="4"/>
      <c r="I8" s="32" t="str">
        <f>Cpredlog!A13</f>
        <v>6/2019</v>
      </c>
      <c r="J8" s="32" t="str">
        <f>Cpredlog!B13</f>
        <v>Brzić Barbara</v>
      </c>
      <c r="K8" s="28" t="str">
        <f>Cpredlog!U13</f>
        <v>F</v>
      </c>
      <c r="L8" s="4"/>
      <c r="M8" s="28" t="str">
        <f>Dpredlog!A13</f>
        <v>6/2019</v>
      </c>
      <c r="N8" s="28" t="str">
        <f>Dpredlog!B13</f>
        <v>Brajković Matija</v>
      </c>
      <c r="O8" s="28" t="str">
        <f>Dpredlog!U13</f>
        <v>F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32" t="str">
        <f>Apredlog!A14</f>
        <v/>
      </c>
      <c r="B9" s="28" t="str">
        <f>Apredlog!B14</f>
        <v> </v>
      </c>
      <c r="C9" s="28" t="str">
        <f>Apredlog!U14</f>
        <v/>
      </c>
      <c r="D9" s="4"/>
      <c r="E9" s="32" t="str">
        <f>Bpredlog!A14</f>
        <v>13/2019</v>
      </c>
      <c r="F9" s="28" t="str">
        <f>Bpredlog!B14</f>
        <v>Petranović Nikolina</v>
      </c>
      <c r="G9" s="28" t="str">
        <f>Bpredlog!U14</f>
        <v>F</v>
      </c>
      <c r="H9" s="4"/>
      <c r="I9" s="32" t="str">
        <f>Cpredlog!A14</f>
        <v>7/2019</v>
      </c>
      <c r="J9" s="32" t="str">
        <f>Cpredlog!B14</f>
        <v>Dragaš Vuksan</v>
      </c>
      <c r="K9" s="28" t="str">
        <f>Cpredlog!U14</f>
        <v>F</v>
      </c>
      <c r="L9" s="4"/>
      <c r="M9" s="28" t="str">
        <f>Dpredlog!A14</f>
        <v>7/2019</v>
      </c>
      <c r="N9" s="28" t="str">
        <f>Dpredlog!B14</f>
        <v>Velič Jovana</v>
      </c>
      <c r="O9" s="28" t="str">
        <f>Dpredlog!U14</f>
        <v>F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32"/>
      <c r="B10" s="28"/>
      <c r="C10" s="28"/>
      <c r="D10" s="4"/>
      <c r="E10" s="32" t="str">
        <f>Bpredlog!A15</f>
        <v>15/2019</v>
      </c>
      <c r="F10" s="28" t="str">
        <f>Bpredlog!B15</f>
        <v>Šekularac Luka</v>
      </c>
      <c r="G10" s="28" t="str">
        <f>Bpredlog!U15</f>
        <v>F</v>
      </c>
      <c r="H10" s="4"/>
      <c r="I10" s="32" t="str">
        <f>Cpredlog!A15</f>
        <v>13/2019</v>
      </c>
      <c r="J10" s="32" t="str">
        <f>Cpredlog!B15</f>
        <v>Vukićević Jovana</v>
      </c>
      <c r="K10" s="28" t="str">
        <f>Cpredlog!U15</f>
        <v>D</v>
      </c>
      <c r="L10" s="4"/>
      <c r="M10" s="28" t="str">
        <f>Dpredlog!A15</f>
        <v>8/2019</v>
      </c>
      <c r="N10" s="28" t="str">
        <f>Dpredlog!B15</f>
        <v>Šubarić Ognjen</v>
      </c>
      <c r="O10" s="28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32"/>
      <c r="B11" s="28"/>
      <c r="C11" s="28"/>
      <c r="D11" s="4"/>
      <c r="E11" s="32" t="str">
        <f>Bpredlog!A16</f>
        <v>22/2019</v>
      </c>
      <c r="F11" s="28" t="str">
        <f>Bpredlog!B16</f>
        <v>Čabarkapa Andrea</v>
      </c>
      <c r="G11" s="28" t="str">
        <f>Bpredlog!U16</f>
        <v>F</v>
      </c>
      <c r="H11" s="4"/>
      <c r="I11" s="32" t="str">
        <f>Cpredlog!A16</f>
        <v>15/2019</v>
      </c>
      <c r="J11" s="32" t="str">
        <f>Cpredlog!B16</f>
        <v>Mašković Anđela</v>
      </c>
      <c r="K11" s="28" t="str">
        <f>Cpredlog!U16</f>
        <v>F</v>
      </c>
      <c r="L11" s="4"/>
      <c r="M11" s="28" t="str">
        <f>Dpredlog!A16</f>
        <v>9/2019</v>
      </c>
      <c r="N11" s="28" t="str">
        <f>Dpredlog!B16</f>
        <v>Raković Ljubica</v>
      </c>
      <c r="O11" s="28" t="str">
        <f>Dpredlog!U16</f>
        <v>F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32"/>
      <c r="B12" s="28"/>
      <c r="C12" s="28"/>
      <c r="D12" s="4"/>
      <c r="E12" s="32" t="str">
        <f>Bpredlog!A17</f>
        <v>23/2019</v>
      </c>
      <c r="F12" s="28" t="str">
        <f>Bpredlog!B17</f>
        <v>Šukurica Majda</v>
      </c>
      <c r="G12" s="28" t="str">
        <f>Bpredlog!U17</f>
        <v>F</v>
      </c>
      <c r="H12" s="4"/>
      <c r="I12" s="32" t="str">
        <f>Cpredlog!A17</f>
        <v>16/2019</v>
      </c>
      <c r="J12" s="32" t="str">
        <f>Cpredlog!B17</f>
        <v>Jovanović Petar</v>
      </c>
      <c r="K12" s="28" t="str">
        <f>Cpredlog!U17</f>
        <v>F</v>
      </c>
      <c r="L12" s="4"/>
      <c r="M12" s="28" t="str">
        <f>Dpredlog!A17</f>
        <v>10/2019</v>
      </c>
      <c r="N12" s="28" t="str">
        <f>Dpredlog!B17</f>
        <v>Luković Aida</v>
      </c>
      <c r="O12" s="28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4"/>
      <c r="B13" s="4"/>
      <c r="C13" s="4"/>
      <c r="D13" s="4"/>
      <c r="E13" s="32" t="str">
        <f>Bpredlog!A18</f>
        <v>24/2019</v>
      </c>
      <c r="F13" s="28" t="str">
        <f>Bpredlog!B18</f>
        <v>Magdelinić Isidora</v>
      </c>
      <c r="G13" s="28" t="str">
        <f>Bpredlog!U18</f>
        <v>F</v>
      </c>
      <c r="H13" s="4"/>
      <c r="I13" s="32" t="str">
        <f>Cpredlog!A18</f>
        <v>18/2019</v>
      </c>
      <c r="J13" s="32" t="str">
        <f>Cpredlog!B18</f>
        <v>Jašović Aleksandar</v>
      </c>
      <c r="K13" s="28" t="str">
        <f>Cpredlog!U18</f>
        <v>A</v>
      </c>
      <c r="L13" s="4"/>
      <c r="M13" s="28" t="str">
        <f>Dpredlog!A18</f>
        <v>13/2019</v>
      </c>
      <c r="N13" s="28" t="str">
        <f>Dpredlog!B18</f>
        <v>Bandović Katarina</v>
      </c>
      <c r="O13" s="28" t="str">
        <f>Dpredlog!U18</f>
        <v>F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"/>
      <c r="B14" s="4"/>
      <c r="C14" s="4"/>
      <c r="D14" s="4"/>
      <c r="E14" s="32" t="str">
        <f>Bpredlog!A19</f>
        <v>25/2019</v>
      </c>
      <c r="F14" s="28" t="str">
        <f>Bpredlog!B19</f>
        <v>Raičević Vojka</v>
      </c>
      <c r="G14" s="28" t="str">
        <f>Bpredlog!U19</f>
        <v>F</v>
      </c>
      <c r="H14" s="4"/>
      <c r="I14" s="32" t="str">
        <f>Cpredlog!A19</f>
        <v>19/2019</v>
      </c>
      <c r="J14" s="32" t="str">
        <f>Cpredlog!B19</f>
        <v>Vujović Gordana</v>
      </c>
      <c r="K14" s="28" t="str">
        <f>Cpredlog!U19</f>
        <v>F</v>
      </c>
      <c r="L14" s="4"/>
      <c r="M14" s="28" t="str">
        <f>Dpredlog!A19</f>
        <v>14/2019</v>
      </c>
      <c r="N14" s="28" t="str">
        <f>Dpredlog!B19</f>
        <v>Radonjić Filip</v>
      </c>
      <c r="O14" s="28" t="str">
        <f>Dpredlog!U19</f>
        <v>F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4"/>
      <c r="B15" s="4"/>
      <c r="C15" s="4"/>
      <c r="D15" s="4"/>
      <c r="E15" s="32" t="str">
        <f>Bpredlog!A20</f>
        <v>28/2019</v>
      </c>
      <c r="F15" s="28" t="str">
        <f>Bpredlog!B20</f>
        <v>Kojić Ekan</v>
      </c>
      <c r="G15" s="28" t="str">
        <f>Bpredlog!U20</f>
        <v>F</v>
      </c>
      <c r="H15" s="4"/>
      <c r="I15" s="32" t="str">
        <f>Cpredlog!A20</f>
        <v>20/2019</v>
      </c>
      <c r="J15" s="32" t="str">
        <f>Cpredlog!B20</f>
        <v>Stanojević Danilo</v>
      </c>
      <c r="K15" s="28" t="str">
        <f>Cpredlog!U20</f>
        <v>C</v>
      </c>
      <c r="L15" s="4"/>
      <c r="M15" s="28" t="str">
        <f>Dpredlog!A20</f>
        <v>15/2019</v>
      </c>
      <c r="N15" s="28" t="str">
        <f>Dpredlog!B20</f>
        <v>Šuković Matija</v>
      </c>
      <c r="O15" s="28" t="str">
        <f>Dpredlog!U20</f>
        <v>F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4"/>
      <c r="B16" s="4"/>
      <c r="C16" s="4"/>
      <c r="D16" s="4"/>
      <c r="E16" s="32" t="str">
        <f>Bpredlog!A21</f>
        <v>31/2019</v>
      </c>
      <c r="F16" s="28" t="str">
        <f>Bpredlog!B21</f>
        <v>Bulatović Martina</v>
      </c>
      <c r="G16" s="28" t="str">
        <f>Bpredlog!U21</f>
        <v>F</v>
      </c>
      <c r="H16" s="4"/>
      <c r="I16" s="32" t="str">
        <f>Cpredlog!A21</f>
        <v>22/2019</v>
      </c>
      <c r="J16" s="32" t="str">
        <f>Cpredlog!B21</f>
        <v>Drobnjak Savo</v>
      </c>
      <c r="K16" s="28" t="str">
        <f>Cpredlog!U21</f>
        <v>F</v>
      </c>
      <c r="L16" s="4"/>
      <c r="M16" s="28" t="str">
        <f>Dpredlog!A21</f>
        <v>17/2019</v>
      </c>
      <c r="N16" s="28" t="str">
        <f>Dpredlog!B21</f>
        <v>Mišković Saša</v>
      </c>
      <c r="O16" s="28" t="str">
        <f>Dpredlog!U21</f>
        <v>F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4"/>
      <c r="B17" s="4"/>
      <c r="C17" s="4"/>
      <c r="D17" s="4"/>
      <c r="E17" s="32" t="str">
        <f>Bpredlog!A22</f>
        <v>32/2019</v>
      </c>
      <c r="F17" s="28" t="str">
        <f>Bpredlog!B22</f>
        <v>Džaković Marija</v>
      </c>
      <c r="G17" s="28" t="str">
        <f>Bpredlog!U22</f>
        <v>D</v>
      </c>
      <c r="H17" s="4"/>
      <c r="I17" s="32" t="str">
        <f>Cpredlog!A22</f>
        <v>23/2019</v>
      </c>
      <c r="J17" s="32" t="str">
        <f>Cpredlog!B22</f>
        <v>Fatić Mirela</v>
      </c>
      <c r="K17" s="28" t="str">
        <f>Cpredlog!U22</f>
        <v>F</v>
      </c>
      <c r="L17" s="4"/>
      <c r="M17" s="28" t="str">
        <f>Dpredlog!A22</f>
        <v>19/2019</v>
      </c>
      <c r="N17" s="28" t="str">
        <f>Dpredlog!B22</f>
        <v>Lutovac Maksim</v>
      </c>
      <c r="O17" s="28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4"/>
      <c r="B18" s="4"/>
      <c r="C18" s="4"/>
      <c r="D18" s="4"/>
      <c r="E18" s="32" t="str">
        <f>Bpredlog!A23</f>
        <v>35/2019</v>
      </c>
      <c r="F18" s="28" t="str">
        <f>Bpredlog!B23</f>
        <v>Kasalica Branislav</v>
      </c>
      <c r="G18" s="28" t="str">
        <f>Bpredlog!U23</f>
        <v>F</v>
      </c>
      <c r="H18" s="4"/>
      <c r="I18" s="32" t="str">
        <f>Cpredlog!A23</f>
        <v>24/2019</v>
      </c>
      <c r="J18" s="32" t="str">
        <f>Cpredlog!B23</f>
        <v>Božović Luka</v>
      </c>
      <c r="K18" s="28" t="str">
        <f>Cpredlog!U23</f>
        <v>C</v>
      </c>
      <c r="L18" s="4"/>
      <c r="M18" s="28" t="str">
        <f>Dpredlog!A23</f>
        <v>20/2019</v>
      </c>
      <c r="N18" s="28" t="str">
        <f>Dpredlog!B23</f>
        <v>Lutovac Vuk</v>
      </c>
      <c r="O18" s="28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"/>
      <c r="B19" s="4"/>
      <c r="C19" s="4"/>
      <c r="D19" s="4"/>
      <c r="E19" s="32" t="str">
        <f>Bpredlog!A24</f>
        <v>39/2019</v>
      </c>
      <c r="F19" s="28" t="str">
        <f>Bpredlog!B24</f>
        <v>Prelević Tanja</v>
      </c>
      <c r="G19" s="28" t="str">
        <f>Bpredlog!U24</f>
        <v>F</v>
      </c>
      <c r="H19" s="4"/>
      <c r="I19" s="32" t="str">
        <f>Cpredlog!A24</f>
        <v>26/2019</v>
      </c>
      <c r="J19" s="32" t="str">
        <f>Cpredlog!B24</f>
        <v>Pavićević Andrija</v>
      </c>
      <c r="K19" s="28" t="str">
        <f>Cpredlog!U24</f>
        <v>B</v>
      </c>
      <c r="L19" s="4"/>
      <c r="M19" s="28" t="str">
        <f>Dpredlog!A24</f>
        <v>23/2019</v>
      </c>
      <c r="N19" s="28" t="str">
        <f>Dpredlog!B24</f>
        <v>Vlahović Jakša</v>
      </c>
      <c r="O19" s="28" t="str">
        <f>Dpredlog!U24</f>
        <v>F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"/>
      <c r="B20" s="4"/>
      <c r="C20" s="4"/>
      <c r="D20" s="4"/>
      <c r="E20" s="32" t="str">
        <f>Bpredlog!A25</f>
        <v>40/2019</v>
      </c>
      <c r="F20" s="28" t="str">
        <f>Bpredlog!B25</f>
        <v>Kovinić Filip</v>
      </c>
      <c r="G20" s="28" t="str">
        <f>Bpredlog!U25</f>
        <v>F</v>
      </c>
      <c r="H20" s="4"/>
      <c r="I20" s="32" t="str">
        <f>Cpredlog!A25</f>
        <v>27/2019</v>
      </c>
      <c r="J20" s="32" t="str">
        <f>Cpredlog!B25</f>
        <v>Milović Matija</v>
      </c>
      <c r="K20" s="28" t="str">
        <f>Cpredlog!U25</f>
        <v>F</v>
      </c>
      <c r="L20" s="4"/>
      <c r="M20" s="28" t="str">
        <f>Dpredlog!A25</f>
        <v>24/2019</v>
      </c>
      <c r="N20" s="28" t="str">
        <f>Dpredlog!B25</f>
        <v>Peruničić Marija</v>
      </c>
      <c r="O20" s="28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"/>
      <c r="B21" s="4"/>
      <c r="C21" s="4"/>
      <c r="D21" s="4"/>
      <c r="E21" s="32" t="str">
        <f>Bpredlog!A26</f>
        <v>2/2018</v>
      </c>
      <c r="F21" s="28" t="str">
        <f>Bpredlog!B26</f>
        <v>Lazarević Aleksandar</v>
      </c>
      <c r="G21" s="28" t="str">
        <f>Bpredlog!U26</f>
        <v>F</v>
      </c>
      <c r="H21" s="4"/>
      <c r="I21" s="32" t="str">
        <f>Cpredlog!A26</f>
        <v>28/2019</v>
      </c>
      <c r="J21" s="32" t="str">
        <f>Cpredlog!B26</f>
        <v>Stevanović Boris</v>
      </c>
      <c r="K21" s="28" t="str">
        <f>Cpredlog!U26</f>
        <v>F</v>
      </c>
      <c r="L21" s="4"/>
      <c r="M21" s="28" t="str">
        <f>Dpredlog!A26</f>
        <v>25/2019</v>
      </c>
      <c r="N21" s="28" t="str">
        <f>Dpredlog!B26</f>
        <v>Komnenović David</v>
      </c>
      <c r="O21" s="28" t="str">
        <f>Dpredlog!U26</f>
        <v>B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"/>
      <c r="B22" s="4"/>
      <c r="C22" s="4"/>
      <c r="D22" s="4"/>
      <c r="E22" s="32" t="str">
        <f>Bpredlog!A27</f>
        <v/>
      </c>
      <c r="F22" s="28" t="str">
        <f>Bpredlog!B27</f>
        <v> </v>
      </c>
      <c r="G22" s="28" t="str">
        <f>Bpredlog!U27</f>
        <v/>
      </c>
      <c r="H22" s="4"/>
      <c r="I22" s="32" t="str">
        <f>Cpredlog!A27</f>
        <v>29/2019</v>
      </c>
      <c r="J22" s="32" t="str">
        <f>Cpredlog!B27</f>
        <v>Petrović Andrija</v>
      </c>
      <c r="K22" s="28" t="str">
        <f>Cpredlog!U27</f>
        <v>F</v>
      </c>
      <c r="L22" s="4"/>
      <c r="M22" s="28" t="str">
        <f>Dpredlog!A27</f>
        <v>27/2019</v>
      </c>
      <c r="N22" s="28" t="str">
        <f>Dpredlog!B27</f>
        <v>Vućić Anđela</v>
      </c>
      <c r="O22" s="28" t="str">
        <f>Dpredlog!U27</f>
        <v>F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"/>
      <c r="B23" s="4"/>
      <c r="C23" s="4"/>
      <c r="D23" s="4"/>
      <c r="E23" s="32" t="str">
        <f>Bpredlog!A28</f>
        <v/>
      </c>
      <c r="F23" s="28" t="str">
        <f>Bpredlog!B28</f>
        <v> </v>
      </c>
      <c r="G23" s="28" t="str">
        <f>Bpredlog!U28</f>
        <v/>
      </c>
      <c r="H23" s="4"/>
      <c r="I23" s="32" t="str">
        <f>Cpredlog!A28</f>
        <v>35/2019</v>
      </c>
      <c r="J23" s="32" t="str">
        <f>Cpredlog!B28</f>
        <v>Selmanović Vedad</v>
      </c>
      <c r="K23" s="28" t="str">
        <f>Cpredlog!U28</f>
        <v>F</v>
      </c>
      <c r="L23" s="4"/>
      <c r="M23" s="28" t="str">
        <f>Dpredlog!A28</f>
        <v>30/2019</v>
      </c>
      <c r="N23" s="28" t="str">
        <f>Dpredlog!B28</f>
        <v>Jovanović Milutin</v>
      </c>
      <c r="O23" s="28" t="str">
        <f>Dpredlog!U28</f>
        <v>F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"/>
      <c r="B24" s="4"/>
      <c r="C24" s="4"/>
      <c r="D24" s="4"/>
      <c r="E24" s="32" t="str">
        <f>Bpredlog!A29</f>
        <v/>
      </c>
      <c r="F24" s="28" t="str">
        <f>Bpredlog!B29</f>
        <v> </v>
      </c>
      <c r="G24" s="28" t="str">
        <f>Bpredlog!U29</f>
        <v/>
      </c>
      <c r="H24" s="4"/>
      <c r="I24" s="32" t="str">
        <f>Cpredlog!A29</f>
        <v>41/2019</v>
      </c>
      <c r="J24" s="32" t="str">
        <f>Cpredlog!B29</f>
        <v>Mandić Vido</v>
      </c>
      <c r="K24" s="28" t="str">
        <f>Cpredlog!U29</f>
        <v>F</v>
      </c>
      <c r="L24" s="4"/>
      <c r="M24" s="28" t="str">
        <f>Dpredlog!A29</f>
        <v>28/2018</v>
      </c>
      <c r="N24" s="28" t="str">
        <f>Dpredlog!B29</f>
        <v>Todorović Nikola</v>
      </c>
      <c r="O24" s="28" t="str">
        <f>Dpredlog!U29</f>
        <v>F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"/>
      <c r="B25" s="4"/>
      <c r="C25" s="4"/>
      <c r="D25" s="4"/>
      <c r="E25" s="32" t="str">
        <f>Bpredlog!A30</f>
        <v/>
      </c>
      <c r="F25" s="28" t="str">
        <f>Bpredlog!B30</f>
        <v> </v>
      </c>
      <c r="G25" s="28" t="str">
        <f>Bpredlog!U30</f>
        <v/>
      </c>
      <c r="H25" s="4"/>
      <c r="I25" s="32" t="str">
        <f>Cpredlog!A30</f>
        <v>42/2019</v>
      </c>
      <c r="J25" s="32" t="str">
        <f>Cpredlog!B30</f>
        <v>Jovanović Vladimir</v>
      </c>
      <c r="K25" s="28" t="str">
        <f>Cpredlog!U30</f>
        <v>F</v>
      </c>
      <c r="L25" s="4"/>
      <c r="M25" s="28" t="str">
        <f>Dpredlog!A30</f>
        <v>4/2012</v>
      </c>
      <c r="N25" s="28" t="str">
        <f>Dpredlog!B30</f>
        <v>Ranđić Nikola</v>
      </c>
      <c r="O25" s="28" t="str">
        <f>Dpredlog!U30</f>
        <v>F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"/>
      <c r="B26" s="4"/>
      <c r="C26" s="4"/>
      <c r="D26" s="4"/>
      <c r="E26" s="32" t="str">
        <f>Bpredlog!A31</f>
        <v/>
      </c>
      <c r="F26" s="28" t="str">
        <f>Bpredlog!B31</f>
        <v> </v>
      </c>
      <c r="G26" s="28" t="str">
        <f>Bpredlog!U31</f>
        <v/>
      </c>
      <c r="H26" s="4"/>
      <c r="I26" s="32" t="str">
        <f>Cpredlog!A31</f>
        <v>43/2019</v>
      </c>
      <c r="J26" s="32" t="str">
        <f>Cpredlog!B31</f>
        <v>Bojanović Sara</v>
      </c>
      <c r="K26" s="28" t="str">
        <f>Cpredlog!U31</f>
        <v>F</v>
      </c>
      <c r="L26" s="4"/>
      <c r="M26" s="28" t="str">
        <f>Dpredlog!A31</f>
        <v/>
      </c>
      <c r="N26" s="28" t="str">
        <f>Dpredlog!B31</f>
        <v/>
      </c>
      <c r="O26" s="28" t="str">
        <f>Dpredlog!U31</f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"/>
      <c r="B27" s="4"/>
      <c r="C27" s="4"/>
      <c r="D27" s="4"/>
      <c r="E27" s="32" t="str">
        <f>Bpredlog!A32</f>
        <v/>
      </c>
      <c r="F27" s="28" t="str">
        <f>Bpredlog!B32</f>
        <v> </v>
      </c>
      <c r="G27" s="28" t="str">
        <f>Bpredlog!U32</f>
        <v/>
      </c>
      <c r="H27" s="4"/>
      <c r="I27" s="32" t="str">
        <f>Cpredlog!A32</f>
        <v>48/2019</v>
      </c>
      <c r="J27" s="32" t="str">
        <f>Cpredlog!B32</f>
        <v>Benić Teodora</v>
      </c>
      <c r="K27" s="28" t="str">
        <f>Cpredlog!U32</f>
        <v>F</v>
      </c>
      <c r="L27" s="4"/>
      <c r="M27" s="28"/>
      <c r="N27" s="28"/>
      <c r="O27" s="28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4"/>
      <c r="D28" s="4"/>
      <c r="E28" s="32" t="str">
        <f>Bpredlog!A33</f>
        <v/>
      </c>
      <c r="F28" s="28" t="str">
        <f>Bpredlog!B33</f>
        <v> </v>
      </c>
      <c r="G28" s="28" t="str">
        <f>Bpredlog!U33</f>
        <v/>
      </c>
      <c r="H28" s="4"/>
      <c r="I28" s="32" t="str">
        <f>Cpredlog!A33</f>
        <v>4/2018</v>
      </c>
      <c r="J28" s="32" t="str">
        <f>Cpredlog!B33</f>
        <v>Golubović Mijajlo</v>
      </c>
      <c r="K28" s="28" t="str">
        <f>Cpredlog!U33</f>
        <v>F</v>
      </c>
      <c r="L28" s="4"/>
      <c r="M28" s="28"/>
      <c r="N28" s="28"/>
      <c r="O28" s="28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4"/>
      <c r="D29" s="4"/>
      <c r="E29" s="32" t="str">
        <f>Bpredlog!A34</f>
        <v/>
      </c>
      <c r="F29" s="28" t="str">
        <f>Bpredlog!B34</f>
        <v> </v>
      </c>
      <c r="G29" s="28" t="str">
        <f>Bpredlog!U34</f>
        <v/>
      </c>
      <c r="H29" s="4"/>
      <c r="I29" s="32" t="str">
        <f>Cpredlog!A34</f>
        <v>34/2018</v>
      </c>
      <c r="J29" s="32" t="str">
        <f>Cpredlog!B34</f>
        <v>Radulović Ana</v>
      </c>
      <c r="K29" s="28" t="str">
        <f>Cpredlog!U34</f>
        <v>F</v>
      </c>
      <c r="L29" s="4"/>
      <c r="M29" s="28"/>
      <c r="N29" s="28"/>
      <c r="O29" s="28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4"/>
      <c r="C30" s="4"/>
      <c r="D30" s="4"/>
      <c r="E30" s="32"/>
      <c r="F30" s="28"/>
      <c r="G30" s="28"/>
      <c r="H30" s="4"/>
      <c r="I30" s="32" t="str">
        <f>Cpredlog!A35</f>
        <v>43/2018</v>
      </c>
      <c r="J30" s="32" t="str">
        <f>Cpredlog!B35</f>
        <v>Cmiljanić Dunja</v>
      </c>
      <c r="K30" s="28" t="str">
        <f>Cpredlog!U35</f>
        <v>F</v>
      </c>
      <c r="L30" s="4"/>
      <c r="M30" s="28"/>
      <c r="N30" s="28"/>
      <c r="O30" s="28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"/>
      <c r="B31" s="4"/>
      <c r="C31" s="4"/>
      <c r="D31" s="4"/>
      <c r="E31" s="32"/>
      <c r="F31" s="28"/>
      <c r="G31" s="28"/>
      <c r="H31" s="4"/>
      <c r="I31" s="32" t="str">
        <f>Cpredlog!A36</f>
        <v>28/2017</v>
      </c>
      <c r="J31" s="32" t="str">
        <f>Cpredlog!B36</f>
        <v>Vujović Slobodan</v>
      </c>
      <c r="K31" s="28" t="str">
        <f>Cpredlog!U36</f>
        <v>F</v>
      </c>
      <c r="L31" s="4"/>
      <c r="M31" s="28"/>
      <c r="N31" s="28"/>
      <c r="O31" s="2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4"/>
      <c r="D32" s="4"/>
      <c r="E32" s="32"/>
      <c r="F32" s="28"/>
      <c r="G32" s="28"/>
      <c r="H32" s="4"/>
      <c r="I32" s="32" t="str">
        <f>Cpredlog!A37</f>
        <v/>
      </c>
      <c r="J32" s="32" t="str">
        <f>Cpredlog!B37</f>
        <v/>
      </c>
      <c r="K32" s="28" t="str">
        <f>Cpredlog!U37</f>
        <v/>
      </c>
      <c r="L32" s="4"/>
      <c r="M32" s="28"/>
      <c r="N32" s="28"/>
      <c r="O32" s="2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32" t="str">
        <f>Cpredlog!A38</f>
        <v/>
      </c>
      <c r="J33" s="32" t="str">
        <f>Cpredlog!B38</f>
        <v/>
      </c>
      <c r="K33" s="28" t="str">
        <f>Cpredlog!U38</f>
        <v/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32"/>
      <c r="J34" s="32"/>
      <c r="K34" s="28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C1"/>
    <mergeCell ref="E1:G1"/>
    <mergeCell ref="I1:K1"/>
    <mergeCell ref="M1:O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0"/>
    <col customWidth="1" min="3" max="3" width="17.71"/>
    <col customWidth="1" min="4" max="9" width="8.0"/>
    <col customWidth="1" min="10" max="10" width="20.86"/>
    <col customWidth="1" min="11" max="29" width="8.0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ht="12.75" customHeight="1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12</v>
      </c>
      <c r="G2" s="1" t="s">
        <v>13</v>
      </c>
      <c r="I2" s="1" t="str">
        <f t="shared" ref="I2:I28" si="1">CONCATENATE(A2,"/",B2)</f>
        <v>40/2020</v>
      </c>
      <c r="J2" s="1" t="str">
        <f t="shared" ref="J2:J28" si="2">CONCATENATE(D2," ",C2)</f>
        <v>Molla Nadžije</v>
      </c>
      <c r="P2" s="2"/>
      <c r="Q2" s="2"/>
      <c r="R2" s="2"/>
      <c r="S2" s="2"/>
      <c r="T2" s="3"/>
      <c r="Z2" s="2"/>
      <c r="AA2" s="2"/>
      <c r="AB2" s="2"/>
      <c r="AC2" s="3"/>
    </row>
    <row r="3" ht="12.75" customHeight="1">
      <c r="A3" s="1" t="s">
        <v>12</v>
      </c>
      <c r="B3" s="1" t="s">
        <v>8</v>
      </c>
      <c r="C3" s="1" t="s">
        <v>29</v>
      </c>
      <c r="D3" s="1" t="s">
        <v>30</v>
      </c>
      <c r="E3" s="1" t="s">
        <v>28</v>
      </c>
      <c r="F3" s="1" t="s">
        <v>12</v>
      </c>
      <c r="G3" s="1" t="s">
        <v>13</v>
      </c>
      <c r="I3" s="1" t="str">
        <f t="shared" si="1"/>
        <v>1/2019</v>
      </c>
      <c r="J3" s="1" t="str">
        <f t="shared" si="2"/>
        <v>Bojanić Matija</v>
      </c>
      <c r="P3" s="2"/>
      <c r="Q3" s="2"/>
      <c r="R3" s="2"/>
      <c r="S3" s="2"/>
      <c r="T3" s="3"/>
      <c r="Z3" s="2"/>
      <c r="AA3" s="2"/>
      <c r="AB3" s="2"/>
      <c r="AC3" s="3"/>
    </row>
    <row r="4" ht="12.75" customHeight="1">
      <c r="A4" s="1" t="s">
        <v>31</v>
      </c>
      <c r="B4" s="1" t="s">
        <v>8</v>
      </c>
      <c r="C4" s="1" t="s">
        <v>32</v>
      </c>
      <c r="D4" s="1" t="s">
        <v>33</v>
      </c>
      <c r="E4" s="1" t="s">
        <v>11</v>
      </c>
      <c r="F4" s="1" t="s">
        <v>12</v>
      </c>
      <c r="G4" s="1" t="s">
        <v>13</v>
      </c>
      <c r="I4" s="1" t="str">
        <f t="shared" si="1"/>
        <v>2/2019</v>
      </c>
      <c r="J4" s="1" t="str">
        <f t="shared" si="2"/>
        <v>Cvijović Tijana</v>
      </c>
      <c r="P4" s="2"/>
      <c r="Q4" s="2"/>
      <c r="R4" s="2"/>
      <c r="S4" s="2"/>
      <c r="T4" s="3"/>
      <c r="Z4" s="2"/>
      <c r="AA4" s="2"/>
      <c r="AB4" s="2"/>
      <c r="AC4" s="3"/>
    </row>
    <row r="5" ht="12.75" customHeight="1">
      <c r="A5" s="1" t="s">
        <v>34</v>
      </c>
      <c r="B5" s="1" t="s">
        <v>8</v>
      </c>
      <c r="C5" s="1" t="s">
        <v>35</v>
      </c>
      <c r="D5" s="1" t="s">
        <v>36</v>
      </c>
      <c r="E5" s="1" t="s">
        <v>28</v>
      </c>
      <c r="F5" s="1" t="s">
        <v>12</v>
      </c>
      <c r="G5" s="1" t="s">
        <v>13</v>
      </c>
      <c r="I5" s="1" t="str">
        <f t="shared" si="1"/>
        <v>3/2019</v>
      </c>
      <c r="J5" s="1" t="str">
        <f t="shared" si="2"/>
        <v>Krnić Emina</v>
      </c>
      <c r="P5" s="2"/>
      <c r="Q5" s="2"/>
      <c r="R5" s="2"/>
      <c r="S5" s="2"/>
      <c r="T5" s="3"/>
      <c r="Z5" s="2"/>
      <c r="AA5" s="2"/>
      <c r="AB5" s="2"/>
      <c r="AC5" s="3"/>
    </row>
    <row r="6" ht="12.75" customHeight="1">
      <c r="A6" s="1" t="s">
        <v>37</v>
      </c>
      <c r="B6" s="1" t="s">
        <v>8</v>
      </c>
      <c r="C6" s="1" t="s">
        <v>38</v>
      </c>
      <c r="D6" s="1" t="s">
        <v>39</v>
      </c>
      <c r="E6" s="1" t="s">
        <v>11</v>
      </c>
      <c r="F6" s="1" t="s">
        <v>12</v>
      </c>
      <c r="G6" s="1" t="s">
        <v>13</v>
      </c>
      <c r="I6" s="1" t="str">
        <f t="shared" si="1"/>
        <v>5/2019</v>
      </c>
      <c r="J6" s="1" t="str">
        <f t="shared" si="2"/>
        <v>Obradović Ivana</v>
      </c>
      <c r="P6" s="2"/>
      <c r="Q6" s="2"/>
      <c r="R6" s="2"/>
      <c r="S6" s="2"/>
      <c r="T6" s="3"/>
      <c r="Z6" s="2"/>
      <c r="AA6" s="2"/>
      <c r="AB6" s="2"/>
      <c r="AC6" s="3"/>
    </row>
    <row r="7" ht="12.75" customHeight="1">
      <c r="A7" s="1" t="s">
        <v>7</v>
      </c>
      <c r="B7" s="1" t="s">
        <v>8</v>
      </c>
      <c r="C7" s="1" t="s">
        <v>40</v>
      </c>
      <c r="D7" s="1" t="s">
        <v>41</v>
      </c>
      <c r="E7" s="1" t="s">
        <v>28</v>
      </c>
      <c r="F7" s="1" t="s">
        <v>12</v>
      </c>
      <c r="G7" s="1" t="s">
        <v>13</v>
      </c>
      <c r="I7" s="1" t="str">
        <f t="shared" si="1"/>
        <v>12/2019</v>
      </c>
      <c r="J7" s="1" t="str">
        <f t="shared" si="2"/>
        <v>Vujanović Marina</v>
      </c>
      <c r="P7" s="2"/>
      <c r="Q7" s="2"/>
      <c r="R7" s="2"/>
      <c r="S7" s="2"/>
      <c r="T7" s="3"/>
      <c r="Z7" s="2"/>
      <c r="AA7" s="2"/>
      <c r="AB7" s="2"/>
      <c r="AC7" s="3"/>
    </row>
    <row r="8" ht="12.75" customHeight="1">
      <c r="A8" s="1" t="s">
        <v>14</v>
      </c>
      <c r="B8" s="1" t="s">
        <v>8</v>
      </c>
      <c r="C8" s="1" t="s">
        <v>42</v>
      </c>
      <c r="D8" s="1" t="s">
        <v>43</v>
      </c>
      <c r="E8" s="1" t="s">
        <v>11</v>
      </c>
      <c r="F8" s="1" t="s">
        <v>12</v>
      </c>
      <c r="G8" s="1" t="s">
        <v>13</v>
      </c>
      <c r="I8" s="1" t="str">
        <f t="shared" si="1"/>
        <v>13/2019</v>
      </c>
      <c r="J8" s="1" t="str">
        <f t="shared" si="2"/>
        <v>Petranović Nikolina</v>
      </c>
      <c r="P8" s="2"/>
      <c r="Q8" s="2"/>
      <c r="R8" s="2"/>
      <c r="S8" s="2"/>
      <c r="T8" s="3"/>
      <c r="Z8" s="2"/>
      <c r="AA8" s="2"/>
      <c r="AB8" s="2"/>
      <c r="AC8" s="3"/>
    </row>
    <row r="9" ht="12.75" customHeight="1">
      <c r="A9" s="1" t="s">
        <v>17</v>
      </c>
      <c r="B9" s="1" t="s">
        <v>8</v>
      </c>
      <c r="C9" s="1" t="s">
        <v>44</v>
      </c>
      <c r="D9" s="1" t="s">
        <v>45</v>
      </c>
      <c r="E9" s="1" t="s">
        <v>11</v>
      </c>
      <c r="F9" s="1" t="s">
        <v>12</v>
      </c>
      <c r="G9" s="1" t="s">
        <v>13</v>
      </c>
      <c r="I9" s="1" t="str">
        <f t="shared" si="1"/>
        <v>15/2019</v>
      </c>
      <c r="J9" s="1" t="str">
        <f t="shared" si="2"/>
        <v>Šekularac Luka</v>
      </c>
      <c r="P9" s="2"/>
      <c r="Q9" s="2"/>
      <c r="R9" s="2"/>
      <c r="S9" s="2"/>
      <c r="T9" s="3"/>
      <c r="Z9" s="2"/>
      <c r="AA9" s="2"/>
      <c r="AB9" s="2"/>
      <c r="AC9" s="3"/>
    </row>
    <row r="10" ht="12.75" customHeight="1">
      <c r="A10" s="1" t="s">
        <v>46</v>
      </c>
      <c r="B10" s="1" t="s">
        <v>8</v>
      </c>
      <c r="C10" s="1" t="s">
        <v>47</v>
      </c>
      <c r="D10" s="1" t="s">
        <v>48</v>
      </c>
      <c r="E10" s="1" t="s">
        <v>28</v>
      </c>
      <c r="F10" s="1" t="s">
        <v>12</v>
      </c>
      <c r="G10" s="1" t="s">
        <v>13</v>
      </c>
      <c r="I10" s="1" t="str">
        <f t="shared" si="1"/>
        <v>22/2019</v>
      </c>
      <c r="J10" s="1" t="str">
        <f t="shared" si="2"/>
        <v>Čabarkapa Andrea</v>
      </c>
      <c r="P10" s="2"/>
      <c r="Q10" s="2"/>
      <c r="R10" s="2"/>
      <c r="S10" s="2"/>
      <c r="T10" s="3"/>
      <c r="Z10" s="2"/>
      <c r="AA10" s="2"/>
      <c r="AB10" s="2"/>
      <c r="AC10" s="3"/>
    </row>
    <row r="11" ht="12.75" customHeight="1">
      <c r="A11" s="1" t="s">
        <v>49</v>
      </c>
      <c r="B11" s="1" t="s">
        <v>8</v>
      </c>
      <c r="C11" s="1" t="s">
        <v>50</v>
      </c>
      <c r="D11" s="1" t="s">
        <v>51</v>
      </c>
      <c r="E11" s="1" t="s">
        <v>28</v>
      </c>
      <c r="F11" s="1" t="s">
        <v>12</v>
      </c>
      <c r="G11" s="1" t="s">
        <v>13</v>
      </c>
      <c r="I11" s="1" t="str">
        <f t="shared" si="1"/>
        <v>23/2019</v>
      </c>
      <c r="J11" s="1" t="str">
        <f t="shared" si="2"/>
        <v>Šukurica Majda</v>
      </c>
      <c r="P11" s="2"/>
      <c r="Q11" s="2"/>
      <c r="R11" s="2"/>
      <c r="S11" s="2"/>
      <c r="T11" s="3"/>
      <c r="Z11" s="2"/>
      <c r="AA11" s="2"/>
      <c r="AB11" s="2"/>
      <c r="AC11" s="3"/>
    </row>
    <row r="12" ht="12.75" customHeight="1">
      <c r="A12" s="1" t="s">
        <v>52</v>
      </c>
      <c r="B12" s="1" t="s">
        <v>8</v>
      </c>
      <c r="C12" s="1" t="s">
        <v>53</v>
      </c>
      <c r="D12" s="1" t="s">
        <v>54</v>
      </c>
      <c r="E12" s="1" t="s">
        <v>11</v>
      </c>
      <c r="F12" s="1" t="s">
        <v>12</v>
      </c>
      <c r="G12" s="1" t="s">
        <v>13</v>
      </c>
      <c r="I12" s="1" t="str">
        <f t="shared" si="1"/>
        <v>24/2019</v>
      </c>
      <c r="J12" s="1" t="str">
        <f t="shared" si="2"/>
        <v>Magdelinić Isidora</v>
      </c>
      <c r="P12" s="2"/>
      <c r="Q12" s="2"/>
      <c r="R12" s="2"/>
      <c r="S12" s="2"/>
      <c r="T12" s="3"/>
      <c r="Z12" s="2"/>
      <c r="AA12" s="2"/>
      <c r="AB12" s="2"/>
      <c r="AC12" s="3"/>
    </row>
    <row r="13" ht="12.75" customHeight="1">
      <c r="A13" s="1" t="s">
        <v>55</v>
      </c>
      <c r="B13" s="1" t="s">
        <v>8</v>
      </c>
      <c r="C13" s="1" t="s">
        <v>56</v>
      </c>
      <c r="D13" s="1" t="s">
        <v>57</v>
      </c>
      <c r="E13" s="1" t="s">
        <v>11</v>
      </c>
      <c r="F13" s="1" t="s">
        <v>12</v>
      </c>
      <c r="G13" s="1" t="s">
        <v>13</v>
      </c>
      <c r="I13" s="1" t="str">
        <f t="shared" si="1"/>
        <v>25/2019</v>
      </c>
      <c r="J13" s="1" t="str">
        <f t="shared" si="2"/>
        <v>Raičević Vojka</v>
      </c>
      <c r="P13" s="2"/>
      <c r="Q13" s="2"/>
      <c r="R13" s="2"/>
      <c r="S13" s="2"/>
      <c r="T13" s="3"/>
      <c r="Z13" s="2"/>
      <c r="AA13" s="2"/>
      <c r="AB13" s="2"/>
      <c r="AC13" s="3"/>
    </row>
    <row r="14" ht="12.75" customHeight="1">
      <c r="A14" s="1" t="s">
        <v>58</v>
      </c>
      <c r="B14" s="1" t="s">
        <v>8</v>
      </c>
      <c r="C14" s="1" t="s">
        <v>59</v>
      </c>
      <c r="D14" s="1" t="s">
        <v>60</v>
      </c>
      <c r="E14" s="1" t="s">
        <v>28</v>
      </c>
      <c r="F14" s="1" t="s">
        <v>12</v>
      </c>
      <c r="G14" s="1" t="s">
        <v>13</v>
      </c>
      <c r="I14" s="1" t="str">
        <f t="shared" si="1"/>
        <v>28/2019</v>
      </c>
      <c r="J14" s="1" t="str">
        <f t="shared" si="2"/>
        <v>Kojić Ekan</v>
      </c>
      <c r="P14" s="2"/>
      <c r="Q14" s="2"/>
      <c r="R14" s="2"/>
      <c r="S14" s="2"/>
      <c r="T14" s="3"/>
      <c r="Z14" s="2"/>
      <c r="AA14" s="2"/>
      <c r="AB14" s="2"/>
      <c r="AC14" s="3"/>
    </row>
    <row r="15" ht="12.75" customHeight="1">
      <c r="A15" s="1" t="s">
        <v>61</v>
      </c>
      <c r="B15" s="1" t="s">
        <v>8</v>
      </c>
      <c r="C15" s="1" t="s">
        <v>62</v>
      </c>
      <c r="D15" s="1" t="s">
        <v>63</v>
      </c>
      <c r="E15" s="1" t="s">
        <v>11</v>
      </c>
      <c r="F15" s="1" t="s">
        <v>12</v>
      </c>
      <c r="G15" s="1" t="s">
        <v>13</v>
      </c>
      <c r="I15" s="1" t="str">
        <f t="shared" si="1"/>
        <v>31/2019</v>
      </c>
      <c r="J15" s="1" t="str">
        <f t="shared" si="2"/>
        <v>Bulatović Martina</v>
      </c>
      <c r="P15" s="2"/>
      <c r="Q15" s="2"/>
      <c r="R15" s="2"/>
      <c r="S15" s="2"/>
      <c r="T15" s="3"/>
      <c r="Z15" s="2"/>
      <c r="AA15" s="2"/>
      <c r="AB15" s="2"/>
      <c r="AC15" s="3"/>
    </row>
    <row r="16" ht="12.75" customHeight="1">
      <c r="A16" s="1" t="s">
        <v>64</v>
      </c>
      <c r="B16" s="1" t="s">
        <v>8</v>
      </c>
      <c r="C16" s="1" t="s">
        <v>65</v>
      </c>
      <c r="D16" s="1" t="s">
        <v>66</v>
      </c>
      <c r="E16" s="1" t="s">
        <v>28</v>
      </c>
      <c r="F16" s="1" t="s">
        <v>12</v>
      </c>
      <c r="G16" s="1" t="s">
        <v>13</v>
      </c>
      <c r="I16" s="1" t="str">
        <f t="shared" si="1"/>
        <v>32/2019</v>
      </c>
      <c r="J16" s="1" t="str">
        <f t="shared" si="2"/>
        <v>Džaković Marija</v>
      </c>
      <c r="P16" s="2"/>
      <c r="Q16" s="2"/>
      <c r="R16" s="2"/>
      <c r="S16" s="2"/>
      <c r="T16" s="3"/>
      <c r="Z16" s="2"/>
      <c r="AA16" s="2"/>
      <c r="AB16" s="2"/>
      <c r="AC16" s="3"/>
    </row>
    <row r="17" ht="12.75" customHeight="1">
      <c r="A17" s="1" t="s">
        <v>67</v>
      </c>
      <c r="B17" s="1" t="s">
        <v>8</v>
      </c>
      <c r="C17" s="1" t="s">
        <v>68</v>
      </c>
      <c r="D17" s="1" t="s">
        <v>69</v>
      </c>
      <c r="E17" s="1" t="s">
        <v>11</v>
      </c>
      <c r="F17" s="1" t="s">
        <v>12</v>
      </c>
      <c r="G17" s="1" t="s">
        <v>13</v>
      </c>
      <c r="I17" s="1" t="str">
        <f t="shared" si="1"/>
        <v>35/2019</v>
      </c>
      <c r="J17" s="1" t="str">
        <f t="shared" si="2"/>
        <v>Kasalica Branislav</v>
      </c>
      <c r="P17" s="2"/>
      <c r="Q17" s="2"/>
      <c r="R17" s="2"/>
      <c r="S17" s="2"/>
      <c r="T17" s="3"/>
      <c r="Z17" s="2"/>
      <c r="AA17" s="2"/>
      <c r="AB17" s="2"/>
      <c r="AC17" s="3"/>
    </row>
    <row r="18" ht="12.75" customHeight="1">
      <c r="A18" s="1" t="s">
        <v>70</v>
      </c>
      <c r="B18" s="1" t="s">
        <v>8</v>
      </c>
      <c r="C18" s="1" t="s">
        <v>71</v>
      </c>
      <c r="D18" s="1" t="s">
        <v>72</v>
      </c>
      <c r="E18" s="1" t="s">
        <v>11</v>
      </c>
      <c r="F18" s="1" t="s">
        <v>12</v>
      </c>
      <c r="G18" s="1" t="s">
        <v>13</v>
      </c>
      <c r="I18" s="1" t="str">
        <f t="shared" si="1"/>
        <v>39/2019</v>
      </c>
      <c r="J18" s="1" t="str">
        <f t="shared" si="2"/>
        <v>Prelević Tanja</v>
      </c>
      <c r="P18" s="2"/>
      <c r="Q18" s="2"/>
      <c r="R18" s="2"/>
      <c r="S18" s="2"/>
      <c r="T18" s="3"/>
      <c r="Z18" s="2"/>
      <c r="AA18" s="2"/>
      <c r="AB18" s="2"/>
      <c r="AC18" s="3"/>
    </row>
    <row r="19" ht="12.75" customHeight="1">
      <c r="A19" s="1" t="s">
        <v>24</v>
      </c>
      <c r="B19" s="1" t="s">
        <v>8</v>
      </c>
      <c r="C19" s="1" t="s">
        <v>73</v>
      </c>
      <c r="D19" s="1" t="s">
        <v>74</v>
      </c>
      <c r="E19" s="1" t="s">
        <v>11</v>
      </c>
      <c r="F19" s="1" t="s">
        <v>12</v>
      </c>
      <c r="G19" s="1" t="s">
        <v>13</v>
      </c>
      <c r="I19" s="1" t="str">
        <f t="shared" si="1"/>
        <v>40/2019</v>
      </c>
      <c r="J19" s="1" t="str">
        <f t="shared" si="2"/>
        <v>Kovinić Filip</v>
      </c>
      <c r="P19" s="2"/>
      <c r="Q19" s="2"/>
      <c r="R19" s="2"/>
      <c r="S19" s="2"/>
      <c r="T19" s="3"/>
      <c r="Z19" s="2"/>
      <c r="AA19" s="2"/>
      <c r="AB19" s="2"/>
      <c r="AC19" s="3"/>
    </row>
    <row r="20" ht="12.75" customHeight="1">
      <c r="A20" s="1" t="s">
        <v>31</v>
      </c>
      <c r="B20" s="1" t="s">
        <v>21</v>
      </c>
      <c r="C20" s="1" t="s">
        <v>75</v>
      </c>
      <c r="D20" s="1" t="s">
        <v>76</v>
      </c>
      <c r="E20" s="1" t="s">
        <v>11</v>
      </c>
      <c r="F20" s="1" t="s">
        <v>12</v>
      </c>
      <c r="G20" s="1" t="s">
        <v>13</v>
      </c>
      <c r="I20" s="1" t="str">
        <f t="shared" si="1"/>
        <v>2/2018</v>
      </c>
      <c r="J20" s="1" t="str">
        <f t="shared" si="2"/>
        <v>Lazarević Aleksandar</v>
      </c>
      <c r="P20" s="2"/>
      <c r="Q20" s="2"/>
      <c r="R20" s="2"/>
      <c r="S20" s="2"/>
      <c r="T20" s="3"/>
      <c r="Z20" s="2"/>
      <c r="AA20" s="2"/>
      <c r="AB20" s="2"/>
      <c r="AC20" s="3"/>
    </row>
    <row r="21" ht="12.75" customHeight="1">
      <c r="I21" s="1" t="str">
        <f t="shared" si="1"/>
        <v>/</v>
      </c>
      <c r="J21" s="1" t="str">
        <f t="shared" si="2"/>
        <v> </v>
      </c>
      <c r="P21" s="2"/>
      <c r="Q21" s="2"/>
      <c r="R21" s="2"/>
      <c r="S21" s="2"/>
      <c r="T21" s="3"/>
      <c r="Z21" s="2"/>
      <c r="AA21" s="2"/>
      <c r="AB21" s="2"/>
      <c r="AC21" s="3"/>
    </row>
    <row r="22" ht="12.75" customHeight="1">
      <c r="I22" s="1" t="str">
        <f t="shared" si="1"/>
        <v>/</v>
      </c>
      <c r="J22" s="1" t="str">
        <f t="shared" si="2"/>
        <v> </v>
      </c>
      <c r="P22" s="2"/>
      <c r="Q22" s="2"/>
      <c r="R22" s="2"/>
      <c r="S22" s="2"/>
      <c r="T22" s="3"/>
      <c r="Z22" s="2"/>
      <c r="AA22" s="2"/>
      <c r="AB22" s="2"/>
      <c r="AC22" s="3"/>
    </row>
    <row r="23" ht="12.75" customHeight="1">
      <c r="I23" s="1" t="str">
        <f t="shared" si="1"/>
        <v>/</v>
      </c>
      <c r="J23" s="1" t="str">
        <f t="shared" si="2"/>
        <v> </v>
      </c>
      <c r="P23" s="2"/>
      <c r="Q23" s="2"/>
      <c r="R23" s="2"/>
      <c r="S23" s="2"/>
      <c r="T23" s="3"/>
      <c r="Z23" s="2"/>
      <c r="AA23" s="2"/>
      <c r="AB23" s="2"/>
      <c r="AC23" s="3"/>
    </row>
    <row r="24" ht="12.75" customHeight="1">
      <c r="I24" s="1" t="str">
        <f t="shared" si="1"/>
        <v>/</v>
      </c>
      <c r="J24" s="1" t="str">
        <f t="shared" si="2"/>
        <v> </v>
      </c>
      <c r="P24" s="2"/>
      <c r="Q24" s="2"/>
      <c r="R24" s="2"/>
      <c r="S24" s="2"/>
      <c r="T24" s="3"/>
      <c r="Z24" s="2"/>
      <c r="AA24" s="2"/>
      <c r="AB24" s="2"/>
      <c r="AC24" s="3"/>
    </row>
    <row r="25" ht="12.75" customHeight="1">
      <c r="I25" s="1" t="str">
        <f t="shared" si="1"/>
        <v>/</v>
      </c>
      <c r="J25" s="1" t="str">
        <f t="shared" si="2"/>
        <v> </v>
      </c>
      <c r="P25" s="2"/>
      <c r="Q25" s="2"/>
      <c r="R25" s="2"/>
      <c r="S25" s="2"/>
      <c r="T25" s="3"/>
      <c r="Z25" s="2"/>
      <c r="AA25" s="2"/>
      <c r="AB25" s="2"/>
      <c r="AC25" s="3"/>
    </row>
    <row r="26" ht="12.75" customHeight="1">
      <c r="I26" s="1" t="str">
        <f t="shared" si="1"/>
        <v>/</v>
      </c>
      <c r="J26" s="1" t="str">
        <f t="shared" si="2"/>
        <v> </v>
      </c>
      <c r="P26" s="2"/>
      <c r="Q26" s="2"/>
      <c r="R26" s="2"/>
      <c r="S26" s="2"/>
      <c r="T26" s="3"/>
      <c r="Z26" s="2"/>
      <c r="AA26" s="2"/>
      <c r="AB26" s="2"/>
      <c r="AC26" s="3"/>
    </row>
    <row r="27" ht="12.75" customHeight="1">
      <c r="I27" s="1" t="str">
        <f t="shared" si="1"/>
        <v>/</v>
      </c>
      <c r="J27" s="1" t="str">
        <f t="shared" si="2"/>
        <v> </v>
      </c>
      <c r="P27" s="2"/>
      <c r="Q27" s="2"/>
      <c r="R27" s="2"/>
      <c r="S27" s="2"/>
      <c r="T27" s="3"/>
      <c r="Z27" s="2"/>
      <c r="AA27" s="2"/>
      <c r="AB27" s="2"/>
      <c r="AC27" s="3"/>
    </row>
    <row r="28" ht="12.75" customHeight="1">
      <c r="I28" s="1" t="str">
        <f t="shared" si="1"/>
        <v>/</v>
      </c>
      <c r="J28" s="1" t="str">
        <f t="shared" si="2"/>
        <v> </v>
      </c>
      <c r="P28" s="2"/>
      <c r="Q28" s="2"/>
      <c r="R28" s="2"/>
      <c r="S28" s="2"/>
      <c r="T28" s="3"/>
      <c r="Z28" s="2"/>
      <c r="AA28" s="2"/>
      <c r="AB28" s="2"/>
      <c r="AC28" s="3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1.86"/>
    <col customWidth="1" min="3" max="3" width="17.57"/>
    <col customWidth="1" min="4" max="9" width="8.0"/>
    <col customWidth="1" min="10" max="10" width="20.71"/>
    <col customWidth="1" min="11" max="29" width="8.0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  <c r="Z1" s="4"/>
      <c r="AA1" s="4"/>
    </row>
    <row r="2" ht="12.75" customHeight="1">
      <c r="A2" s="1" t="s">
        <v>12</v>
      </c>
      <c r="B2" s="1" t="s">
        <v>8</v>
      </c>
      <c r="C2" s="1" t="s">
        <v>77</v>
      </c>
      <c r="D2" s="1" t="s">
        <v>78</v>
      </c>
      <c r="E2" s="1" t="s">
        <v>28</v>
      </c>
      <c r="F2" s="1" t="s">
        <v>12</v>
      </c>
      <c r="G2" s="1" t="s">
        <v>13</v>
      </c>
      <c r="I2" s="1" t="str">
        <f t="shared" ref="I2:I32" si="1">CONCATENATE(A2,"/",B2)</f>
        <v>1/2019</v>
      </c>
      <c r="J2" s="1" t="str">
        <f t="shared" ref="J2:J32" si="2">CONCATENATE(D2," ",C2)</f>
        <v>Gerenčić Dimitrije</v>
      </c>
      <c r="P2" s="2"/>
      <c r="Q2" s="2"/>
      <c r="R2" s="2"/>
      <c r="S2" s="2"/>
      <c r="T2" s="3"/>
      <c r="Z2" s="2"/>
      <c r="AA2" s="2"/>
      <c r="AB2" s="2"/>
      <c r="AC2" s="3"/>
    </row>
    <row r="3" ht="12.75" customHeight="1">
      <c r="A3" s="1" t="s">
        <v>31</v>
      </c>
      <c r="B3" s="1" t="s">
        <v>8</v>
      </c>
      <c r="C3" s="1" t="s">
        <v>79</v>
      </c>
      <c r="D3" s="1" t="s">
        <v>80</v>
      </c>
      <c r="E3" s="1" t="s">
        <v>28</v>
      </c>
      <c r="F3" s="1" t="s">
        <v>12</v>
      </c>
      <c r="G3" s="1" t="s">
        <v>13</v>
      </c>
      <c r="I3" s="1" t="str">
        <f t="shared" si="1"/>
        <v>2/2019</v>
      </c>
      <c r="J3" s="1" t="str">
        <f t="shared" si="2"/>
        <v>Radoman Miloš</v>
      </c>
      <c r="P3" s="2"/>
      <c r="Q3" s="2"/>
      <c r="R3" s="2"/>
      <c r="S3" s="2"/>
      <c r="T3" s="3"/>
      <c r="Z3" s="2"/>
      <c r="AA3" s="2"/>
      <c r="AB3" s="2"/>
      <c r="AC3" s="3"/>
    </row>
    <row r="4" ht="12.75" customHeight="1">
      <c r="A4" s="1" t="s">
        <v>34</v>
      </c>
      <c r="B4" s="1" t="s">
        <v>8</v>
      </c>
      <c r="C4" s="1" t="s">
        <v>40</v>
      </c>
      <c r="D4" s="1" t="s">
        <v>81</v>
      </c>
      <c r="E4" s="1" t="s">
        <v>28</v>
      </c>
      <c r="F4" s="1" t="s">
        <v>12</v>
      </c>
      <c r="G4" s="1" t="s">
        <v>13</v>
      </c>
      <c r="I4" s="1" t="str">
        <f t="shared" si="1"/>
        <v>3/2019</v>
      </c>
      <c r="J4" s="1" t="str">
        <f t="shared" si="2"/>
        <v>Radulović Marina</v>
      </c>
      <c r="P4" s="2"/>
      <c r="Q4" s="2"/>
      <c r="R4" s="2"/>
      <c r="S4" s="2"/>
      <c r="T4" s="3"/>
      <c r="Z4" s="2"/>
      <c r="AA4" s="2"/>
      <c r="AB4" s="2"/>
      <c r="AC4" s="3"/>
    </row>
    <row r="5" ht="12.75" customHeight="1">
      <c r="A5" s="1" t="s">
        <v>82</v>
      </c>
      <c r="B5" s="1" t="s">
        <v>8</v>
      </c>
      <c r="C5" s="1" t="s">
        <v>83</v>
      </c>
      <c r="D5" s="1" t="s">
        <v>84</v>
      </c>
      <c r="E5" s="1" t="s">
        <v>11</v>
      </c>
      <c r="F5" s="1" t="s">
        <v>12</v>
      </c>
      <c r="G5" s="1" t="s">
        <v>13</v>
      </c>
      <c r="I5" s="1" t="str">
        <f t="shared" si="1"/>
        <v>4/2019</v>
      </c>
      <c r="J5" s="1" t="str">
        <f t="shared" si="2"/>
        <v>Zečević Nikola</v>
      </c>
      <c r="P5" s="2"/>
      <c r="Q5" s="2"/>
      <c r="R5" s="2"/>
      <c r="S5" s="2"/>
      <c r="T5" s="3"/>
      <c r="Z5" s="2"/>
      <c r="AA5" s="2"/>
      <c r="AB5" s="2"/>
      <c r="AC5" s="3"/>
    </row>
    <row r="6" ht="12.75" customHeight="1">
      <c r="A6" s="1" t="s">
        <v>37</v>
      </c>
      <c r="B6" s="1" t="s">
        <v>8</v>
      </c>
      <c r="C6" s="1" t="s">
        <v>85</v>
      </c>
      <c r="D6" s="1" t="s">
        <v>86</v>
      </c>
      <c r="E6" s="1" t="s">
        <v>28</v>
      </c>
      <c r="F6" s="1" t="s">
        <v>12</v>
      </c>
      <c r="G6" s="1" t="s">
        <v>13</v>
      </c>
      <c r="I6" s="1" t="str">
        <f t="shared" si="1"/>
        <v>5/2019</v>
      </c>
      <c r="J6" s="1" t="str">
        <f t="shared" si="2"/>
        <v>Savić Uroš</v>
      </c>
      <c r="P6" s="2"/>
      <c r="Q6" s="2"/>
      <c r="R6" s="2"/>
      <c r="S6" s="2"/>
      <c r="T6" s="3"/>
      <c r="Z6" s="2"/>
      <c r="AA6" s="2"/>
      <c r="AB6" s="2"/>
      <c r="AC6" s="3"/>
    </row>
    <row r="7" ht="12.75" customHeight="1">
      <c r="A7" s="1" t="s">
        <v>87</v>
      </c>
      <c r="B7" s="1" t="s">
        <v>8</v>
      </c>
      <c r="C7" s="1" t="s">
        <v>88</v>
      </c>
      <c r="D7" s="1" t="s">
        <v>89</v>
      </c>
      <c r="E7" s="1" t="s">
        <v>28</v>
      </c>
      <c r="F7" s="1" t="s">
        <v>12</v>
      </c>
      <c r="G7" s="1" t="s">
        <v>13</v>
      </c>
      <c r="I7" s="1" t="str">
        <f t="shared" si="1"/>
        <v>6/2019</v>
      </c>
      <c r="J7" s="1" t="str">
        <f t="shared" si="2"/>
        <v>Brzić Barbara</v>
      </c>
      <c r="P7" s="2"/>
      <c r="Q7" s="2"/>
      <c r="R7" s="2"/>
      <c r="S7" s="2"/>
      <c r="T7" s="3"/>
      <c r="Z7" s="2"/>
      <c r="AA7" s="2"/>
      <c r="AB7" s="2"/>
      <c r="AC7" s="3"/>
    </row>
    <row r="8" ht="12.75" customHeight="1">
      <c r="A8" s="1" t="s">
        <v>90</v>
      </c>
      <c r="B8" s="1" t="s">
        <v>8</v>
      </c>
      <c r="C8" s="1" t="s">
        <v>91</v>
      </c>
      <c r="D8" s="1" t="s">
        <v>92</v>
      </c>
      <c r="E8" s="1" t="s">
        <v>28</v>
      </c>
      <c r="F8" s="1" t="s">
        <v>12</v>
      </c>
      <c r="G8" s="1" t="s">
        <v>13</v>
      </c>
      <c r="I8" s="1" t="str">
        <f t="shared" si="1"/>
        <v>7/2019</v>
      </c>
      <c r="J8" s="1" t="str">
        <f t="shared" si="2"/>
        <v>Dragaš Vuksan</v>
      </c>
      <c r="P8" s="2"/>
      <c r="Q8" s="2"/>
      <c r="R8" s="2"/>
      <c r="S8" s="2"/>
      <c r="T8" s="3"/>
      <c r="Z8" s="2"/>
      <c r="AA8" s="2"/>
      <c r="AB8" s="2"/>
      <c r="AC8" s="3"/>
    </row>
    <row r="9" ht="12.75" customHeight="1">
      <c r="A9" s="1" t="s">
        <v>14</v>
      </c>
      <c r="B9" s="1" t="s">
        <v>8</v>
      </c>
      <c r="C9" s="1" t="s">
        <v>93</v>
      </c>
      <c r="D9" s="1" t="s">
        <v>94</v>
      </c>
      <c r="E9" s="1" t="s">
        <v>28</v>
      </c>
      <c r="F9" s="1" t="s">
        <v>12</v>
      </c>
      <c r="G9" s="1" t="s">
        <v>13</v>
      </c>
      <c r="I9" s="1" t="str">
        <f t="shared" si="1"/>
        <v>13/2019</v>
      </c>
      <c r="J9" s="1" t="str">
        <f t="shared" si="2"/>
        <v>Vukićević Jovana</v>
      </c>
      <c r="P9" s="2"/>
      <c r="Q9" s="2"/>
      <c r="R9" s="2"/>
      <c r="S9" s="2"/>
      <c r="T9" s="3"/>
      <c r="Z9" s="2"/>
      <c r="AA9" s="2"/>
      <c r="AB9" s="2"/>
      <c r="AC9" s="3"/>
    </row>
    <row r="10" ht="12.75" customHeight="1">
      <c r="A10" s="1" t="s">
        <v>17</v>
      </c>
      <c r="B10" s="1" t="s">
        <v>8</v>
      </c>
      <c r="C10" s="1" t="s">
        <v>95</v>
      </c>
      <c r="D10" s="1" t="s">
        <v>96</v>
      </c>
      <c r="E10" s="1" t="s">
        <v>28</v>
      </c>
      <c r="F10" s="1" t="s">
        <v>12</v>
      </c>
      <c r="G10" s="1" t="s">
        <v>13</v>
      </c>
      <c r="I10" s="1" t="str">
        <f t="shared" si="1"/>
        <v>15/2019</v>
      </c>
      <c r="J10" s="1" t="str">
        <f t="shared" si="2"/>
        <v>Mašković Anđela</v>
      </c>
      <c r="P10" s="2"/>
      <c r="Q10" s="2"/>
      <c r="R10" s="2"/>
      <c r="S10" s="2"/>
      <c r="T10" s="3"/>
      <c r="Z10" s="2"/>
      <c r="AA10" s="2"/>
      <c r="AB10" s="2"/>
      <c r="AC10" s="3"/>
    </row>
    <row r="11" ht="12.75" customHeight="1">
      <c r="A11" s="1" t="s">
        <v>97</v>
      </c>
      <c r="B11" s="1" t="s">
        <v>8</v>
      </c>
      <c r="C11" s="1" t="s">
        <v>98</v>
      </c>
      <c r="D11" s="1" t="s">
        <v>99</v>
      </c>
      <c r="E11" s="1" t="s">
        <v>28</v>
      </c>
      <c r="F11" s="1" t="s">
        <v>12</v>
      </c>
      <c r="G11" s="1" t="s">
        <v>13</v>
      </c>
      <c r="I11" s="1" t="str">
        <f t="shared" si="1"/>
        <v>16/2019</v>
      </c>
      <c r="J11" s="1" t="str">
        <f t="shared" si="2"/>
        <v>Jovanović Petar</v>
      </c>
      <c r="P11" s="2"/>
      <c r="Q11" s="2"/>
      <c r="R11" s="2"/>
      <c r="S11" s="2"/>
      <c r="T11" s="3"/>
      <c r="Z11" s="2"/>
      <c r="AA11" s="2"/>
      <c r="AB11" s="2"/>
      <c r="AC11" s="3"/>
    </row>
    <row r="12" ht="12.75" customHeight="1">
      <c r="A12" s="1" t="s">
        <v>100</v>
      </c>
      <c r="B12" s="1" t="s">
        <v>8</v>
      </c>
      <c r="C12" s="1" t="s">
        <v>75</v>
      </c>
      <c r="D12" s="1" t="s">
        <v>101</v>
      </c>
      <c r="E12" s="1" t="s">
        <v>28</v>
      </c>
      <c r="F12" s="1" t="s">
        <v>12</v>
      </c>
      <c r="G12" s="1" t="s">
        <v>13</v>
      </c>
      <c r="I12" s="1" t="str">
        <f t="shared" si="1"/>
        <v>18/2019</v>
      </c>
      <c r="J12" s="1" t="str">
        <f t="shared" si="2"/>
        <v>Jašović Aleksandar</v>
      </c>
      <c r="P12" s="2"/>
      <c r="Q12" s="2"/>
      <c r="R12" s="2"/>
      <c r="S12" s="2"/>
      <c r="T12" s="3"/>
      <c r="Z12" s="2"/>
      <c r="AA12" s="2"/>
      <c r="AB12" s="2"/>
      <c r="AC12" s="3"/>
    </row>
    <row r="13" ht="12.75" customHeight="1">
      <c r="A13" s="1" t="s">
        <v>102</v>
      </c>
      <c r="B13" s="1" t="s">
        <v>8</v>
      </c>
      <c r="C13" s="1" t="s">
        <v>103</v>
      </c>
      <c r="D13" s="1" t="s">
        <v>104</v>
      </c>
      <c r="E13" s="1" t="s">
        <v>28</v>
      </c>
      <c r="F13" s="1" t="s">
        <v>12</v>
      </c>
      <c r="G13" s="1" t="s">
        <v>13</v>
      </c>
      <c r="I13" s="1" t="str">
        <f t="shared" si="1"/>
        <v>19/2019</v>
      </c>
      <c r="J13" s="1" t="str">
        <f t="shared" si="2"/>
        <v>Vujović Gordana</v>
      </c>
      <c r="P13" s="2"/>
      <c r="Q13" s="2"/>
      <c r="R13" s="2"/>
      <c r="S13" s="2"/>
      <c r="T13" s="3"/>
      <c r="Z13" s="2"/>
      <c r="AA13" s="2"/>
      <c r="AB13" s="2"/>
      <c r="AC13" s="3"/>
    </row>
    <row r="14" ht="12.75" customHeight="1">
      <c r="A14" s="1" t="s">
        <v>105</v>
      </c>
      <c r="B14" s="1" t="s">
        <v>8</v>
      </c>
      <c r="C14" s="1" t="s">
        <v>106</v>
      </c>
      <c r="D14" s="1" t="s">
        <v>107</v>
      </c>
      <c r="E14" s="1" t="s">
        <v>28</v>
      </c>
      <c r="F14" s="1" t="s">
        <v>12</v>
      </c>
      <c r="G14" s="1" t="s">
        <v>13</v>
      </c>
      <c r="I14" s="1" t="str">
        <f t="shared" si="1"/>
        <v>20/2019</v>
      </c>
      <c r="J14" s="1" t="str">
        <f t="shared" si="2"/>
        <v>Stanojević Danilo</v>
      </c>
      <c r="P14" s="2"/>
      <c r="Q14" s="2"/>
      <c r="R14" s="2"/>
      <c r="S14" s="2"/>
      <c r="T14" s="3"/>
      <c r="Z14" s="2"/>
      <c r="AA14" s="2"/>
      <c r="AB14" s="2"/>
      <c r="AC14" s="3"/>
    </row>
    <row r="15" ht="12.75" customHeight="1">
      <c r="A15" s="1" t="s">
        <v>46</v>
      </c>
      <c r="B15" s="1" t="s">
        <v>8</v>
      </c>
      <c r="C15" s="1" t="s">
        <v>108</v>
      </c>
      <c r="D15" s="1" t="s">
        <v>109</v>
      </c>
      <c r="E15" s="1" t="s">
        <v>11</v>
      </c>
      <c r="F15" s="1" t="s">
        <v>12</v>
      </c>
      <c r="G15" s="1" t="s">
        <v>13</v>
      </c>
      <c r="I15" s="1" t="str">
        <f t="shared" si="1"/>
        <v>22/2019</v>
      </c>
      <c r="J15" s="1" t="str">
        <f t="shared" si="2"/>
        <v>Drobnjak Savo</v>
      </c>
      <c r="P15" s="2"/>
      <c r="Q15" s="2"/>
      <c r="R15" s="2"/>
      <c r="S15" s="2"/>
      <c r="T15" s="3"/>
      <c r="Z15" s="2"/>
      <c r="AA15" s="2"/>
      <c r="AB15" s="2"/>
      <c r="AC15" s="3"/>
    </row>
    <row r="16" ht="12.75" customHeight="1">
      <c r="A16" s="1" t="s">
        <v>49</v>
      </c>
      <c r="B16" s="1" t="s">
        <v>8</v>
      </c>
      <c r="C16" s="1" t="s">
        <v>110</v>
      </c>
      <c r="D16" s="1" t="s">
        <v>111</v>
      </c>
      <c r="E16" s="1" t="s">
        <v>28</v>
      </c>
      <c r="F16" s="1" t="s">
        <v>12</v>
      </c>
      <c r="G16" s="1" t="s">
        <v>13</v>
      </c>
      <c r="I16" s="1" t="str">
        <f t="shared" si="1"/>
        <v>23/2019</v>
      </c>
      <c r="J16" s="1" t="str">
        <f t="shared" si="2"/>
        <v>Fatić Mirela</v>
      </c>
      <c r="P16" s="2"/>
      <c r="Q16" s="2"/>
      <c r="R16" s="2"/>
      <c r="S16" s="2"/>
      <c r="T16" s="3"/>
      <c r="Z16" s="2"/>
      <c r="AA16" s="2"/>
      <c r="AB16" s="2"/>
      <c r="AC16" s="3"/>
    </row>
    <row r="17" ht="12.75" customHeight="1">
      <c r="A17" s="1" t="s">
        <v>52</v>
      </c>
      <c r="B17" s="1" t="s">
        <v>8</v>
      </c>
      <c r="C17" s="1" t="s">
        <v>44</v>
      </c>
      <c r="D17" s="1" t="s">
        <v>112</v>
      </c>
      <c r="E17" s="1" t="s">
        <v>28</v>
      </c>
      <c r="F17" s="1" t="s">
        <v>12</v>
      </c>
      <c r="G17" s="1" t="s">
        <v>13</v>
      </c>
      <c r="I17" s="1" t="str">
        <f t="shared" si="1"/>
        <v>24/2019</v>
      </c>
      <c r="J17" s="1" t="str">
        <f t="shared" si="2"/>
        <v>Božović Luka</v>
      </c>
      <c r="P17" s="2"/>
      <c r="Q17" s="2"/>
      <c r="R17" s="2"/>
      <c r="S17" s="2"/>
      <c r="T17" s="3"/>
      <c r="Z17" s="2"/>
      <c r="AA17" s="2"/>
      <c r="AB17" s="2"/>
      <c r="AC17" s="3"/>
    </row>
    <row r="18" ht="12.75" customHeight="1">
      <c r="A18" s="1" t="s">
        <v>113</v>
      </c>
      <c r="B18" s="1" t="s">
        <v>8</v>
      </c>
      <c r="C18" s="1" t="s">
        <v>114</v>
      </c>
      <c r="D18" s="1" t="s">
        <v>115</v>
      </c>
      <c r="E18" s="1" t="s">
        <v>28</v>
      </c>
      <c r="F18" s="1" t="s">
        <v>12</v>
      </c>
      <c r="G18" s="1" t="s">
        <v>13</v>
      </c>
      <c r="I18" s="1" t="str">
        <f t="shared" si="1"/>
        <v>26/2019</v>
      </c>
      <c r="J18" s="1" t="str">
        <f t="shared" si="2"/>
        <v>Pavićević Andrija</v>
      </c>
      <c r="P18" s="2"/>
      <c r="Q18" s="2"/>
      <c r="R18" s="2"/>
      <c r="S18" s="2"/>
      <c r="T18" s="3"/>
      <c r="Z18" s="2"/>
      <c r="AA18" s="2"/>
      <c r="AB18" s="2"/>
      <c r="AC18" s="3"/>
    </row>
    <row r="19" ht="12.75" customHeight="1">
      <c r="A19" s="1" t="s">
        <v>116</v>
      </c>
      <c r="B19" s="1" t="s">
        <v>8</v>
      </c>
      <c r="C19" s="1" t="s">
        <v>29</v>
      </c>
      <c r="D19" s="1" t="s">
        <v>117</v>
      </c>
      <c r="E19" s="1" t="s">
        <v>28</v>
      </c>
      <c r="F19" s="1" t="s">
        <v>12</v>
      </c>
      <c r="G19" s="1" t="s">
        <v>13</v>
      </c>
      <c r="I19" s="1" t="str">
        <f t="shared" si="1"/>
        <v>27/2019</v>
      </c>
      <c r="J19" s="1" t="str">
        <f t="shared" si="2"/>
        <v>Milović Matija</v>
      </c>
      <c r="P19" s="2"/>
      <c r="Q19" s="2"/>
      <c r="R19" s="2"/>
      <c r="S19" s="2"/>
      <c r="T19" s="3"/>
      <c r="Z19" s="2"/>
      <c r="AA19" s="2"/>
      <c r="AB19" s="2"/>
      <c r="AC19" s="3"/>
    </row>
    <row r="20" ht="12.75" customHeight="1">
      <c r="A20" s="1" t="s">
        <v>58</v>
      </c>
      <c r="B20" s="1" t="s">
        <v>8</v>
      </c>
      <c r="C20" s="1" t="s">
        <v>118</v>
      </c>
      <c r="D20" s="1" t="s">
        <v>119</v>
      </c>
      <c r="E20" s="1" t="s">
        <v>28</v>
      </c>
      <c r="F20" s="1" t="s">
        <v>12</v>
      </c>
      <c r="G20" s="1" t="s">
        <v>13</v>
      </c>
      <c r="I20" s="1" t="str">
        <f t="shared" si="1"/>
        <v>28/2019</v>
      </c>
      <c r="J20" s="1" t="str">
        <f t="shared" si="2"/>
        <v>Stevanović Boris</v>
      </c>
      <c r="P20" s="2"/>
      <c r="Q20" s="2"/>
      <c r="R20" s="2"/>
      <c r="S20" s="2"/>
      <c r="T20" s="3"/>
      <c r="Z20" s="2"/>
      <c r="AA20" s="2"/>
      <c r="AB20" s="2"/>
      <c r="AC20" s="3"/>
    </row>
    <row r="21" ht="12.75" customHeight="1">
      <c r="A21" s="1" t="s">
        <v>120</v>
      </c>
      <c r="B21" s="1" t="s">
        <v>8</v>
      </c>
      <c r="C21" s="1" t="s">
        <v>114</v>
      </c>
      <c r="D21" s="1" t="s">
        <v>121</v>
      </c>
      <c r="E21" s="1" t="s">
        <v>11</v>
      </c>
      <c r="F21" s="1" t="s">
        <v>12</v>
      </c>
      <c r="G21" s="1" t="s">
        <v>13</v>
      </c>
      <c r="I21" s="1" t="str">
        <f t="shared" si="1"/>
        <v>29/2019</v>
      </c>
      <c r="J21" s="1" t="str">
        <f t="shared" si="2"/>
        <v>Petrović Andrija</v>
      </c>
      <c r="P21" s="2"/>
      <c r="Q21" s="2"/>
      <c r="R21" s="2"/>
      <c r="S21" s="2"/>
      <c r="T21" s="3"/>
      <c r="Z21" s="2"/>
      <c r="AA21" s="2"/>
      <c r="AB21" s="2"/>
      <c r="AC21" s="3"/>
    </row>
    <row r="22" ht="12.75" customHeight="1">
      <c r="A22" s="1" t="s">
        <v>67</v>
      </c>
      <c r="B22" s="1" t="s">
        <v>8</v>
      </c>
      <c r="C22" s="1" t="s">
        <v>122</v>
      </c>
      <c r="D22" s="1" t="s">
        <v>123</v>
      </c>
      <c r="E22" s="1" t="s">
        <v>11</v>
      </c>
      <c r="F22" s="1" t="s">
        <v>12</v>
      </c>
      <c r="G22" s="1" t="s">
        <v>13</v>
      </c>
      <c r="I22" s="1" t="str">
        <f t="shared" si="1"/>
        <v>35/2019</v>
      </c>
      <c r="J22" s="1" t="str">
        <f t="shared" si="2"/>
        <v>Selmanović Vedad</v>
      </c>
      <c r="P22" s="2"/>
      <c r="Q22" s="2"/>
      <c r="R22" s="2"/>
      <c r="S22" s="2"/>
      <c r="T22" s="3"/>
      <c r="Z22" s="2"/>
      <c r="AA22" s="2"/>
      <c r="AB22" s="2"/>
      <c r="AC22" s="3"/>
    </row>
    <row r="23" ht="12.75" customHeight="1">
      <c r="A23" s="1" t="s">
        <v>124</v>
      </c>
      <c r="B23" s="1" t="s">
        <v>8</v>
      </c>
      <c r="C23" s="1" t="s">
        <v>125</v>
      </c>
      <c r="D23" s="1" t="s">
        <v>126</v>
      </c>
      <c r="E23" s="1" t="s">
        <v>11</v>
      </c>
      <c r="F23" s="1" t="s">
        <v>12</v>
      </c>
      <c r="G23" s="1" t="s">
        <v>13</v>
      </c>
      <c r="I23" s="1" t="str">
        <f t="shared" si="1"/>
        <v>41/2019</v>
      </c>
      <c r="J23" s="1" t="str">
        <f t="shared" si="2"/>
        <v>Mandić Vido</v>
      </c>
      <c r="P23" s="2"/>
      <c r="Q23" s="2"/>
      <c r="R23" s="2"/>
      <c r="S23" s="2"/>
      <c r="T23" s="3"/>
      <c r="Z23" s="2"/>
      <c r="AA23" s="2"/>
      <c r="AB23" s="2"/>
      <c r="AC23" s="3"/>
    </row>
    <row r="24" ht="12.75" customHeight="1">
      <c r="A24" s="1" t="s">
        <v>127</v>
      </c>
      <c r="B24" s="1" t="s">
        <v>8</v>
      </c>
      <c r="C24" s="1" t="s">
        <v>128</v>
      </c>
      <c r="D24" s="1" t="s">
        <v>99</v>
      </c>
      <c r="E24" s="1" t="s">
        <v>28</v>
      </c>
      <c r="F24" s="1" t="s">
        <v>12</v>
      </c>
      <c r="G24" s="1" t="s">
        <v>13</v>
      </c>
      <c r="I24" s="1" t="str">
        <f t="shared" si="1"/>
        <v>42/2019</v>
      </c>
      <c r="J24" s="1" t="str">
        <f t="shared" si="2"/>
        <v>Jovanović Vladimir</v>
      </c>
      <c r="P24" s="2"/>
      <c r="Q24" s="2"/>
      <c r="R24" s="2"/>
      <c r="S24" s="2"/>
      <c r="T24" s="3"/>
      <c r="Z24" s="2"/>
      <c r="AA24" s="2"/>
      <c r="AB24" s="2"/>
      <c r="AC24" s="3"/>
    </row>
    <row r="25" ht="12.75" customHeight="1">
      <c r="A25" s="1" t="s">
        <v>129</v>
      </c>
      <c r="B25" s="1" t="s">
        <v>8</v>
      </c>
      <c r="C25" s="1" t="s">
        <v>130</v>
      </c>
      <c r="D25" s="1" t="s">
        <v>131</v>
      </c>
      <c r="E25" s="1" t="s">
        <v>28</v>
      </c>
      <c r="F25" s="1" t="s">
        <v>12</v>
      </c>
      <c r="G25" s="1" t="s">
        <v>13</v>
      </c>
      <c r="I25" s="1" t="str">
        <f t="shared" si="1"/>
        <v>43/2019</v>
      </c>
      <c r="J25" s="1" t="str">
        <f t="shared" si="2"/>
        <v>Bojanović Sara</v>
      </c>
      <c r="P25" s="2"/>
      <c r="Q25" s="2"/>
      <c r="R25" s="2"/>
      <c r="S25" s="2"/>
      <c r="T25" s="3"/>
      <c r="Z25" s="2"/>
      <c r="AA25" s="2"/>
      <c r="AB25" s="2"/>
      <c r="AC25" s="3"/>
    </row>
    <row r="26" ht="12.75" customHeight="1">
      <c r="A26" s="1" t="s">
        <v>132</v>
      </c>
      <c r="B26" s="1" t="s">
        <v>8</v>
      </c>
      <c r="C26" s="1" t="s">
        <v>133</v>
      </c>
      <c r="D26" s="1" t="s">
        <v>134</v>
      </c>
      <c r="E26" s="1" t="s">
        <v>28</v>
      </c>
      <c r="F26" s="1" t="s">
        <v>12</v>
      </c>
      <c r="G26" s="1" t="s">
        <v>13</v>
      </c>
      <c r="I26" s="1" t="str">
        <f t="shared" si="1"/>
        <v>48/2019</v>
      </c>
      <c r="J26" s="1" t="str">
        <f t="shared" si="2"/>
        <v>Benić Teodora</v>
      </c>
      <c r="P26" s="2"/>
      <c r="Q26" s="2"/>
      <c r="R26" s="2"/>
      <c r="S26" s="2"/>
      <c r="T26" s="3"/>
      <c r="Z26" s="2"/>
      <c r="AA26" s="2"/>
      <c r="AB26" s="2"/>
      <c r="AC26" s="3"/>
    </row>
    <row r="27" ht="12.75" customHeight="1">
      <c r="A27" s="1" t="s">
        <v>82</v>
      </c>
      <c r="B27" s="1" t="s">
        <v>21</v>
      </c>
      <c r="C27" s="1" t="s">
        <v>135</v>
      </c>
      <c r="D27" s="1" t="s">
        <v>136</v>
      </c>
      <c r="E27" s="1" t="s">
        <v>28</v>
      </c>
      <c r="F27" s="1" t="s">
        <v>31</v>
      </c>
      <c r="G27" s="1" t="s">
        <v>13</v>
      </c>
      <c r="I27" s="1" t="str">
        <f t="shared" si="1"/>
        <v>4/2018</v>
      </c>
      <c r="J27" s="1" t="str">
        <f t="shared" si="2"/>
        <v>Golubović Mijajlo</v>
      </c>
      <c r="P27" s="2"/>
      <c r="Q27" s="2"/>
      <c r="R27" s="2"/>
      <c r="S27" s="2"/>
      <c r="T27" s="3"/>
      <c r="Z27" s="2"/>
      <c r="AA27" s="2"/>
      <c r="AB27" s="2"/>
      <c r="AC27" s="3"/>
    </row>
    <row r="28" ht="12.75" customHeight="1">
      <c r="A28" s="1" t="s">
        <v>137</v>
      </c>
      <c r="B28" s="1" t="s">
        <v>21</v>
      </c>
      <c r="C28" s="1" t="s">
        <v>138</v>
      </c>
      <c r="D28" s="1" t="s">
        <v>81</v>
      </c>
      <c r="E28" s="1" t="s">
        <v>11</v>
      </c>
      <c r="F28" s="1" t="s">
        <v>31</v>
      </c>
      <c r="G28" s="1" t="s">
        <v>13</v>
      </c>
      <c r="I28" s="1" t="str">
        <f t="shared" si="1"/>
        <v>34/2018</v>
      </c>
      <c r="J28" s="1" t="str">
        <f t="shared" si="2"/>
        <v>Radulović Ana</v>
      </c>
      <c r="P28" s="2"/>
      <c r="Q28" s="2"/>
      <c r="R28" s="2"/>
      <c r="S28" s="2"/>
      <c r="T28" s="3"/>
      <c r="Z28" s="2"/>
      <c r="AA28" s="2"/>
      <c r="AB28" s="2"/>
      <c r="AC28" s="3"/>
    </row>
    <row r="29" ht="12.75" customHeight="1">
      <c r="A29" s="1" t="s">
        <v>129</v>
      </c>
      <c r="B29" s="1" t="s">
        <v>21</v>
      </c>
      <c r="C29" s="1" t="s">
        <v>139</v>
      </c>
      <c r="D29" s="1" t="s">
        <v>140</v>
      </c>
      <c r="E29" s="1" t="s">
        <v>11</v>
      </c>
      <c r="F29" s="1" t="s">
        <v>12</v>
      </c>
      <c r="G29" s="1" t="s">
        <v>13</v>
      </c>
      <c r="I29" s="1" t="str">
        <f t="shared" si="1"/>
        <v>43/2018</v>
      </c>
      <c r="J29" s="1" t="str">
        <f t="shared" si="2"/>
        <v>Cmiljanić Dunja</v>
      </c>
      <c r="P29" s="2"/>
      <c r="Q29" s="2"/>
      <c r="R29" s="2"/>
      <c r="S29" s="2"/>
      <c r="T29" s="3"/>
      <c r="Z29" s="2"/>
      <c r="AA29" s="2"/>
      <c r="AB29" s="2"/>
      <c r="AC29" s="3"/>
    </row>
    <row r="30" ht="12.75" customHeight="1">
      <c r="A30" s="1" t="s">
        <v>58</v>
      </c>
      <c r="B30" s="1" t="s">
        <v>13</v>
      </c>
      <c r="C30" s="1" t="s">
        <v>141</v>
      </c>
      <c r="D30" s="1" t="s">
        <v>104</v>
      </c>
      <c r="E30" s="1" t="s">
        <v>11</v>
      </c>
      <c r="F30" s="1" t="s">
        <v>31</v>
      </c>
      <c r="G30" s="1" t="s">
        <v>13</v>
      </c>
      <c r="I30" s="1" t="str">
        <f t="shared" si="1"/>
        <v>28/2017</v>
      </c>
      <c r="J30" s="1" t="str">
        <f t="shared" si="2"/>
        <v>Vujović Slobodan</v>
      </c>
      <c r="P30" s="2"/>
      <c r="Q30" s="2"/>
      <c r="R30" s="2"/>
      <c r="S30" s="2"/>
      <c r="T30" s="3"/>
      <c r="Z30" s="2"/>
      <c r="AA30" s="2"/>
      <c r="AB30" s="2"/>
      <c r="AC30" s="3"/>
    </row>
    <row r="31" ht="12.75" customHeight="1">
      <c r="I31" s="1" t="str">
        <f t="shared" si="1"/>
        <v>/</v>
      </c>
      <c r="J31" s="1" t="str">
        <f t="shared" si="2"/>
        <v> </v>
      </c>
      <c r="P31" s="2"/>
      <c r="Q31" s="2"/>
      <c r="R31" s="2"/>
      <c r="S31" s="2"/>
      <c r="T31" s="3"/>
      <c r="Z31" s="2"/>
      <c r="AA31" s="2"/>
      <c r="AB31" s="2"/>
      <c r="AC31" s="3"/>
    </row>
    <row r="32" ht="12.75" customHeight="1">
      <c r="I32" s="1" t="str">
        <f t="shared" si="1"/>
        <v>/</v>
      </c>
      <c r="J32" s="1" t="str">
        <f t="shared" si="2"/>
        <v> </v>
      </c>
      <c r="P32" s="2"/>
      <c r="Q32" s="2"/>
      <c r="R32" s="2"/>
      <c r="S32" s="2"/>
      <c r="T32" s="3"/>
      <c r="Z32" s="2"/>
      <c r="AA32" s="2"/>
      <c r="AB32" s="2"/>
      <c r="AC32" s="3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10.29"/>
    <col customWidth="1" min="3" max="3" width="12.57"/>
    <col customWidth="1" min="4" max="4" width="10.43"/>
    <col customWidth="1" min="5" max="5" width="3.71"/>
    <col customWidth="1" min="6" max="6" width="3.86"/>
    <col customWidth="1" min="7" max="7" width="5.0"/>
    <col customWidth="1" min="8" max="8" width="9.14"/>
    <col customWidth="1" min="9" max="9" width="9.86"/>
    <col customWidth="1" min="10" max="10" width="21.86"/>
    <col customWidth="1" min="11" max="13" width="9.14"/>
    <col customWidth="1" min="14" max="14" width="11.71"/>
    <col customWidth="1" min="15" max="15" width="15.0"/>
    <col customWidth="1" min="16" max="17" width="9.14"/>
    <col customWidth="1" min="18" max="18" width="20.14"/>
    <col customWidth="1" min="19" max="29" width="9.14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ht="12.75" customHeight="1">
      <c r="A2" s="1" t="s">
        <v>12</v>
      </c>
      <c r="B2" s="1" t="s">
        <v>8</v>
      </c>
      <c r="C2" s="1" t="s">
        <v>142</v>
      </c>
      <c r="D2" s="1" t="s">
        <v>143</v>
      </c>
      <c r="E2" s="1" t="s">
        <v>28</v>
      </c>
      <c r="F2" s="1" t="s">
        <v>12</v>
      </c>
      <c r="G2" s="1" t="s">
        <v>13</v>
      </c>
      <c r="H2" s="4"/>
      <c r="I2" s="4" t="str">
        <f t="shared" ref="I2:I25" si="1">CONCATENATE(A2,"/",RIGHT(B2,4))</f>
        <v>1/2019</v>
      </c>
      <c r="J2" s="4" t="str">
        <f t="shared" ref="J2:J25" si="2">CONCATENATE(D2," ",C2)</f>
        <v>Sošić Slavko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ht="12.75" customHeight="1">
      <c r="A3" s="1" t="s">
        <v>31</v>
      </c>
      <c r="B3" s="1" t="s">
        <v>8</v>
      </c>
      <c r="C3" s="1" t="s">
        <v>144</v>
      </c>
      <c r="D3" s="1" t="s">
        <v>145</v>
      </c>
      <c r="E3" s="1" t="s">
        <v>28</v>
      </c>
      <c r="F3" s="1" t="s">
        <v>12</v>
      </c>
      <c r="G3" s="1" t="s">
        <v>13</v>
      </c>
      <c r="H3" s="4"/>
      <c r="I3" s="4" t="str">
        <f t="shared" si="1"/>
        <v>2/2019</v>
      </c>
      <c r="J3" s="4" t="str">
        <f t="shared" si="2"/>
        <v>Slijepčević Adisa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ht="12.75" customHeight="1">
      <c r="A4" s="1" t="s">
        <v>34</v>
      </c>
      <c r="B4" s="1" t="s">
        <v>8</v>
      </c>
      <c r="C4" s="1" t="s">
        <v>146</v>
      </c>
      <c r="D4" s="1" t="s">
        <v>147</v>
      </c>
      <c r="E4" s="1" t="s">
        <v>28</v>
      </c>
      <c r="F4" s="1" t="s">
        <v>12</v>
      </c>
      <c r="G4" s="1" t="s">
        <v>13</v>
      </c>
      <c r="H4" s="4"/>
      <c r="I4" s="4" t="str">
        <f t="shared" si="1"/>
        <v>3/2019</v>
      </c>
      <c r="J4" s="4" t="str">
        <f t="shared" si="2"/>
        <v>Barović Ognjen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ht="12.75" customHeight="1">
      <c r="A5" s="1" t="s">
        <v>82</v>
      </c>
      <c r="B5" s="1" t="s">
        <v>8</v>
      </c>
      <c r="C5" s="1" t="s">
        <v>148</v>
      </c>
      <c r="D5" s="1" t="s">
        <v>149</v>
      </c>
      <c r="E5" s="1" t="s">
        <v>28</v>
      </c>
      <c r="F5" s="1" t="s">
        <v>12</v>
      </c>
      <c r="G5" s="1" t="s">
        <v>13</v>
      </c>
      <c r="H5" s="4"/>
      <c r="I5" s="4" t="str">
        <f t="shared" si="1"/>
        <v>4/2019</v>
      </c>
      <c r="J5" s="4" t="str">
        <f t="shared" si="2"/>
        <v>Bakić Časlav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ht="12.75" customHeight="1">
      <c r="A6" s="1" t="s">
        <v>37</v>
      </c>
      <c r="B6" s="1" t="s">
        <v>8</v>
      </c>
      <c r="C6" s="1" t="s">
        <v>75</v>
      </c>
      <c r="D6" s="1" t="s">
        <v>150</v>
      </c>
      <c r="E6" s="1" t="s">
        <v>28</v>
      </c>
      <c r="F6" s="1" t="s">
        <v>12</v>
      </c>
      <c r="G6" s="1" t="s">
        <v>13</v>
      </c>
      <c r="H6" s="4"/>
      <c r="I6" s="4" t="str">
        <f t="shared" si="1"/>
        <v>5/2019</v>
      </c>
      <c r="J6" s="4" t="str">
        <f t="shared" si="2"/>
        <v>Asanovski Aleksandar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ht="15.0" customHeight="1">
      <c r="A7" s="1" t="s">
        <v>87</v>
      </c>
      <c r="B7" s="1" t="s">
        <v>8</v>
      </c>
      <c r="C7" s="1" t="s">
        <v>29</v>
      </c>
      <c r="D7" s="1" t="s">
        <v>151</v>
      </c>
      <c r="E7" s="1" t="s">
        <v>28</v>
      </c>
      <c r="F7" s="1" t="s">
        <v>12</v>
      </c>
      <c r="G7" s="1" t="s">
        <v>13</v>
      </c>
      <c r="H7" s="4"/>
      <c r="I7" s="4" t="str">
        <f t="shared" si="1"/>
        <v>6/2019</v>
      </c>
      <c r="J7" s="4" t="str">
        <f t="shared" si="2"/>
        <v>Brajković Matija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ht="12.75" customHeight="1">
      <c r="A8" s="1" t="s">
        <v>90</v>
      </c>
      <c r="B8" s="1" t="s">
        <v>8</v>
      </c>
      <c r="C8" s="1" t="s">
        <v>93</v>
      </c>
      <c r="D8" s="1" t="s">
        <v>152</v>
      </c>
      <c r="E8" s="1" t="s">
        <v>28</v>
      </c>
      <c r="F8" s="1" t="s">
        <v>12</v>
      </c>
      <c r="G8" s="1" t="s">
        <v>13</v>
      </c>
      <c r="H8" s="4"/>
      <c r="I8" s="4" t="str">
        <f t="shared" si="1"/>
        <v>7/2019</v>
      </c>
      <c r="J8" s="4" t="str">
        <f t="shared" si="2"/>
        <v>Velič Jovana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ht="12.75" customHeight="1">
      <c r="A9" s="1" t="s">
        <v>153</v>
      </c>
      <c r="B9" s="1" t="s">
        <v>8</v>
      </c>
      <c r="C9" s="1" t="s">
        <v>146</v>
      </c>
      <c r="D9" s="1" t="s">
        <v>154</v>
      </c>
      <c r="E9" s="1" t="s">
        <v>11</v>
      </c>
      <c r="F9" s="1" t="s">
        <v>31</v>
      </c>
      <c r="G9" s="1" t="s">
        <v>13</v>
      </c>
      <c r="H9" s="4"/>
      <c r="I9" s="4" t="str">
        <f t="shared" si="1"/>
        <v>8/2019</v>
      </c>
      <c r="J9" s="4" t="str">
        <f t="shared" si="2"/>
        <v>Šubarić Ognjen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ht="12.75" customHeight="1">
      <c r="A10" s="1" t="s">
        <v>20</v>
      </c>
      <c r="B10" s="1" t="s">
        <v>8</v>
      </c>
      <c r="C10" s="1" t="s">
        <v>155</v>
      </c>
      <c r="D10" s="1" t="s">
        <v>156</v>
      </c>
      <c r="E10" s="1" t="s">
        <v>28</v>
      </c>
      <c r="F10" s="1" t="s">
        <v>12</v>
      </c>
      <c r="G10" s="1" t="s">
        <v>13</v>
      </c>
      <c r="H10" s="4"/>
      <c r="I10" s="4" t="str">
        <f t="shared" si="1"/>
        <v>9/2019</v>
      </c>
      <c r="J10" s="4" t="str">
        <f t="shared" si="2"/>
        <v>Raković Ljubica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ht="12.75" customHeight="1">
      <c r="A11" s="1" t="s">
        <v>157</v>
      </c>
      <c r="B11" s="1" t="s">
        <v>8</v>
      </c>
      <c r="C11" s="1" t="s">
        <v>158</v>
      </c>
      <c r="D11" s="1" t="s">
        <v>159</v>
      </c>
      <c r="E11" s="1" t="s">
        <v>28</v>
      </c>
      <c r="F11" s="1" t="s">
        <v>12</v>
      </c>
      <c r="G11" s="1" t="s">
        <v>13</v>
      </c>
      <c r="H11" s="4"/>
      <c r="I11" s="4" t="str">
        <f t="shared" si="1"/>
        <v>10/2019</v>
      </c>
      <c r="J11" s="4" t="str">
        <f t="shared" si="2"/>
        <v>Luković Aida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ht="12.75" customHeight="1">
      <c r="A12" s="1" t="s">
        <v>14</v>
      </c>
      <c r="B12" s="1" t="s">
        <v>8</v>
      </c>
      <c r="C12" s="1" t="s">
        <v>160</v>
      </c>
      <c r="D12" s="1" t="s">
        <v>161</v>
      </c>
      <c r="E12" s="1" t="s">
        <v>28</v>
      </c>
      <c r="F12" s="1" t="s">
        <v>12</v>
      </c>
      <c r="G12" s="1" t="s">
        <v>13</v>
      </c>
      <c r="H12" s="4"/>
      <c r="I12" s="4" t="str">
        <f t="shared" si="1"/>
        <v>13/2019</v>
      </c>
      <c r="J12" s="4" t="str">
        <f t="shared" si="2"/>
        <v>Bandović Katarina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ht="12.75" customHeight="1">
      <c r="A13" s="1" t="s">
        <v>162</v>
      </c>
      <c r="B13" s="1" t="s">
        <v>8</v>
      </c>
      <c r="C13" s="1" t="s">
        <v>73</v>
      </c>
      <c r="D13" s="1" t="s">
        <v>163</v>
      </c>
      <c r="E13" s="1" t="s">
        <v>11</v>
      </c>
      <c r="F13" s="1" t="s">
        <v>12</v>
      </c>
      <c r="G13" s="1" t="s">
        <v>13</v>
      </c>
      <c r="H13" s="4"/>
      <c r="I13" s="4" t="str">
        <f t="shared" si="1"/>
        <v>14/2019</v>
      </c>
      <c r="J13" s="4" t="str">
        <f t="shared" si="2"/>
        <v>Radonjić Filip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ht="12.75" customHeight="1">
      <c r="A14" s="1" t="s">
        <v>17</v>
      </c>
      <c r="B14" s="1" t="s">
        <v>8</v>
      </c>
      <c r="C14" s="1" t="s">
        <v>29</v>
      </c>
      <c r="D14" s="1" t="s">
        <v>164</v>
      </c>
      <c r="E14" s="1" t="s">
        <v>28</v>
      </c>
      <c r="F14" s="1" t="s">
        <v>12</v>
      </c>
      <c r="G14" s="1" t="s">
        <v>13</v>
      </c>
      <c r="H14" s="4"/>
      <c r="I14" s="4" t="str">
        <f t="shared" si="1"/>
        <v>15/2019</v>
      </c>
      <c r="J14" s="4" t="str">
        <f t="shared" si="2"/>
        <v>Šuković Matija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ht="12.75" customHeight="1">
      <c r="A15" s="1" t="s">
        <v>165</v>
      </c>
      <c r="B15" s="1" t="s">
        <v>8</v>
      </c>
      <c r="C15" s="1" t="s">
        <v>166</v>
      </c>
      <c r="D15" s="1" t="s">
        <v>167</v>
      </c>
      <c r="E15" s="1" t="s">
        <v>28</v>
      </c>
      <c r="F15" s="1" t="s">
        <v>12</v>
      </c>
      <c r="G15" s="1" t="s">
        <v>13</v>
      </c>
      <c r="H15" s="4"/>
      <c r="I15" s="4" t="str">
        <f t="shared" si="1"/>
        <v>17/2019</v>
      </c>
      <c r="J15" s="4" t="str">
        <f t="shared" si="2"/>
        <v>Mišković Saša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ht="12.75" customHeight="1">
      <c r="A16" s="1" t="s">
        <v>102</v>
      </c>
      <c r="B16" s="1" t="s">
        <v>8</v>
      </c>
      <c r="C16" s="1" t="s">
        <v>168</v>
      </c>
      <c r="D16" s="1" t="s">
        <v>169</v>
      </c>
      <c r="E16" s="1" t="s">
        <v>11</v>
      </c>
      <c r="F16" s="1" t="s">
        <v>12</v>
      </c>
      <c r="G16" s="1" t="s">
        <v>13</v>
      </c>
      <c r="H16" s="4"/>
      <c r="I16" s="4" t="str">
        <f t="shared" si="1"/>
        <v>19/2019</v>
      </c>
      <c r="J16" s="4" t="str">
        <f t="shared" si="2"/>
        <v>Lutovac Maksim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ht="12.75" customHeight="1">
      <c r="A17" s="1" t="s">
        <v>105</v>
      </c>
      <c r="B17" s="1" t="s">
        <v>8</v>
      </c>
      <c r="C17" s="1" t="s">
        <v>22</v>
      </c>
      <c r="D17" s="1" t="s">
        <v>169</v>
      </c>
      <c r="E17" s="1" t="s">
        <v>11</v>
      </c>
      <c r="F17" s="1" t="s">
        <v>12</v>
      </c>
      <c r="G17" s="1" t="s">
        <v>13</v>
      </c>
      <c r="H17" s="4"/>
      <c r="I17" s="4" t="str">
        <f t="shared" si="1"/>
        <v>20/2019</v>
      </c>
      <c r="J17" s="4" t="str">
        <f t="shared" si="2"/>
        <v>Lutovac Vuk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ht="12.75" customHeight="1">
      <c r="A18" s="1" t="s">
        <v>49</v>
      </c>
      <c r="B18" s="1" t="s">
        <v>8</v>
      </c>
      <c r="C18" s="1" t="s">
        <v>170</v>
      </c>
      <c r="D18" s="1" t="s">
        <v>171</v>
      </c>
      <c r="E18" s="1" t="s">
        <v>28</v>
      </c>
      <c r="F18" s="1" t="s">
        <v>12</v>
      </c>
      <c r="G18" s="1" t="s">
        <v>13</v>
      </c>
      <c r="H18" s="4"/>
      <c r="I18" s="4" t="str">
        <f t="shared" si="1"/>
        <v>23/2019</v>
      </c>
      <c r="J18" s="4" t="str">
        <f t="shared" si="2"/>
        <v>Vlahović Jakša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ht="12.75" customHeight="1">
      <c r="A19" s="1" t="s">
        <v>52</v>
      </c>
      <c r="B19" s="1" t="s">
        <v>8</v>
      </c>
      <c r="C19" s="1" t="s">
        <v>65</v>
      </c>
      <c r="D19" s="1" t="s">
        <v>172</v>
      </c>
      <c r="E19" s="1" t="s">
        <v>28</v>
      </c>
      <c r="F19" s="1" t="s">
        <v>12</v>
      </c>
      <c r="G19" s="1" t="s">
        <v>13</v>
      </c>
      <c r="H19" s="4"/>
      <c r="I19" s="4" t="str">
        <f t="shared" si="1"/>
        <v>24/2019</v>
      </c>
      <c r="J19" s="4" t="str">
        <f t="shared" si="2"/>
        <v>Peruničić Marija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ht="12.75" customHeight="1">
      <c r="A20" s="1" t="s">
        <v>55</v>
      </c>
      <c r="B20" s="1" t="s">
        <v>8</v>
      </c>
      <c r="C20" s="1" t="s">
        <v>173</v>
      </c>
      <c r="D20" s="1" t="s">
        <v>174</v>
      </c>
      <c r="E20" s="1" t="s">
        <v>28</v>
      </c>
      <c r="F20" s="1" t="s">
        <v>12</v>
      </c>
      <c r="G20" s="1" t="s">
        <v>13</v>
      </c>
      <c r="H20" s="4"/>
      <c r="I20" s="4" t="str">
        <f t="shared" si="1"/>
        <v>25/2019</v>
      </c>
      <c r="J20" s="4" t="str">
        <f t="shared" si="2"/>
        <v>Komnenović David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ht="12.75" customHeight="1">
      <c r="A21" s="1" t="s">
        <v>116</v>
      </c>
      <c r="B21" s="1" t="s">
        <v>8</v>
      </c>
      <c r="C21" s="1" t="s">
        <v>95</v>
      </c>
      <c r="D21" s="1" t="s">
        <v>175</v>
      </c>
      <c r="E21" s="1" t="s">
        <v>28</v>
      </c>
      <c r="F21" s="1" t="s">
        <v>12</v>
      </c>
      <c r="G21" s="1" t="s">
        <v>13</v>
      </c>
      <c r="H21" s="4"/>
      <c r="I21" s="4" t="str">
        <f t="shared" si="1"/>
        <v>27/2019</v>
      </c>
      <c r="J21" s="4" t="str">
        <f t="shared" si="2"/>
        <v>Vućić Anđela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ht="15.0" customHeight="1">
      <c r="A22" s="1" t="s">
        <v>176</v>
      </c>
      <c r="B22" s="1" t="s">
        <v>8</v>
      </c>
      <c r="C22" s="1" t="s">
        <v>177</v>
      </c>
      <c r="D22" s="1" t="s">
        <v>99</v>
      </c>
      <c r="E22" s="1" t="s">
        <v>11</v>
      </c>
      <c r="F22" s="1" t="s">
        <v>12</v>
      </c>
      <c r="G22" s="1" t="s">
        <v>13</v>
      </c>
      <c r="H22" s="4"/>
      <c r="I22" s="4" t="str">
        <f t="shared" si="1"/>
        <v>30/2019</v>
      </c>
      <c r="J22" s="4" t="str">
        <f t="shared" si="2"/>
        <v>Jovanović Milutin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ht="12.75" customHeight="1">
      <c r="A23" s="1" t="s">
        <v>58</v>
      </c>
      <c r="B23" s="1" t="s">
        <v>21</v>
      </c>
      <c r="C23" s="1" t="s">
        <v>83</v>
      </c>
      <c r="D23" s="1" t="s">
        <v>178</v>
      </c>
      <c r="E23" s="1" t="s">
        <v>11</v>
      </c>
      <c r="F23" s="1" t="s">
        <v>31</v>
      </c>
      <c r="G23" s="1" t="s">
        <v>13</v>
      </c>
      <c r="H23" s="4"/>
      <c r="I23" s="4" t="str">
        <f t="shared" si="1"/>
        <v>28/2018</v>
      </c>
      <c r="J23" s="4" t="str">
        <f t="shared" si="2"/>
        <v>Todorović Nikola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ht="15.0" customHeight="1">
      <c r="A24" s="1" t="s">
        <v>82</v>
      </c>
      <c r="B24" s="1" t="s">
        <v>179</v>
      </c>
      <c r="C24" s="1" t="s">
        <v>83</v>
      </c>
      <c r="D24" s="1" t="s">
        <v>180</v>
      </c>
      <c r="E24" s="1" t="s">
        <v>11</v>
      </c>
      <c r="F24" s="1" t="s">
        <v>82</v>
      </c>
      <c r="G24" s="1" t="s">
        <v>13</v>
      </c>
      <c r="H24" s="4"/>
      <c r="I24" s="4" t="str">
        <f t="shared" si="1"/>
        <v>4/2012</v>
      </c>
      <c r="J24" s="4" t="str">
        <f t="shared" si="2"/>
        <v>Ranđić Nikola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ht="12.75" customHeight="1">
      <c r="H25" s="4"/>
      <c r="I25" s="4" t="str">
        <f t="shared" si="1"/>
        <v>/</v>
      </c>
      <c r="J25" s="4" t="str">
        <f t="shared" si="2"/>
        <v> 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7.71"/>
    <col customWidth="1" min="3" max="3" width="8.14"/>
    <col customWidth="1" min="4" max="14" width="3.86"/>
    <col customWidth="1" min="15" max="17" width="5.43"/>
    <col customWidth="1" min="18" max="18" width="8.43"/>
    <col customWidth="1" min="19" max="19" width="9.14"/>
    <col customWidth="1" min="20" max="20" width="6.29"/>
    <col customWidth="1" min="21" max="21" width="5.86"/>
    <col customWidth="1" min="22" max="26" width="8.0"/>
  </cols>
  <sheetData>
    <row r="1" ht="18.75" customHeight="1">
      <c r="A1" s="6" t="s">
        <v>181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  <c r="S1" s="9"/>
      <c r="T1" s="7"/>
      <c r="U1" s="8"/>
      <c r="V1" s="4"/>
      <c r="W1" s="4"/>
      <c r="X1" s="4"/>
      <c r="Y1" s="4"/>
      <c r="Z1" s="4"/>
    </row>
    <row r="2" ht="12.75" customHeight="1">
      <c r="A2" s="10" t="s">
        <v>182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11" t="s">
        <v>183</v>
      </c>
      <c r="P2" s="7"/>
      <c r="Q2" s="7"/>
      <c r="R2" s="7"/>
      <c r="S2" s="7"/>
      <c r="T2" s="7"/>
      <c r="U2" s="8"/>
      <c r="V2" s="4"/>
      <c r="W2" s="4"/>
      <c r="X2" s="4"/>
      <c r="Y2" s="4"/>
      <c r="Z2" s="4"/>
    </row>
    <row r="3" ht="21.0" customHeight="1">
      <c r="A3" s="12" t="s">
        <v>184</v>
      </c>
      <c r="B3" s="7"/>
      <c r="C3" s="8"/>
      <c r="D3" s="13" t="s">
        <v>185</v>
      </c>
      <c r="E3" s="7"/>
      <c r="F3" s="7"/>
      <c r="G3" s="8"/>
      <c r="H3" s="14" t="s">
        <v>186</v>
      </c>
      <c r="I3" s="7"/>
      <c r="J3" s="7"/>
      <c r="K3" s="7"/>
      <c r="L3" s="7"/>
      <c r="M3" s="7"/>
      <c r="N3" s="7"/>
      <c r="O3" s="7"/>
      <c r="P3" s="8"/>
      <c r="Q3" s="15" t="s">
        <v>187</v>
      </c>
      <c r="R3" s="7"/>
      <c r="S3" s="7"/>
      <c r="T3" s="7"/>
      <c r="U3" s="8"/>
      <c r="V3" s="4"/>
      <c r="W3" s="4"/>
      <c r="X3" s="4"/>
      <c r="Y3" s="4"/>
      <c r="Z3" s="4"/>
    </row>
    <row r="4" ht="6.75" customHeight="1">
      <c r="A4" s="4"/>
      <c r="B4" s="4"/>
      <c r="C4" s="4"/>
      <c r="D4" s="16"/>
      <c r="E4" s="16"/>
      <c r="F4" s="16"/>
      <c r="G4" s="16"/>
      <c r="H4" s="1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1.0" customHeight="1">
      <c r="A5" s="17" t="s">
        <v>188</v>
      </c>
      <c r="B5" s="18" t="s">
        <v>189</v>
      </c>
      <c r="C5" s="19" t="s">
        <v>190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  <c r="T5" s="20" t="s">
        <v>191</v>
      </c>
      <c r="U5" s="21" t="s">
        <v>192</v>
      </c>
      <c r="V5" s="4"/>
      <c r="W5" s="4"/>
      <c r="X5" s="4"/>
      <c r="Y5" s="4"/>
      <c r="Z5" s="4"/>
    </row>
    <row r="6" ht="21.0" customHeight="1">
      <c r="A6" s="22"/>
      <c r="B6" s="22"/>
      <c r="C6" s="23"/>
      <c r="D6" s="24" t="s">
        <v>193</v>
      </c>
      <c r="E6" s="7"/>
      <c r="F6" s="7"/>
      <c r="G6" s="7"/>
      <c r="H6" s="8"/>
      <c r="I6" s="24" t="s">
        <v>194</v>
      </c>
      <c r="J6" s="7"/>
      <c r="K6" s="8"/>
      <c r="L6" s="24" t="s">
        <v>195</v>
      </c>
      <c r="M6" s="7"/>
      <c r="N6" s="8"/>
      <c r="O6" s="24" t="s">
        <v>196</v>
      </c>
      <c r="P6" s="7"/>
      <c r="Q6" s="8"/>
      <c r="R6" s="24" t="s">
        <v>197</v>
      </c>
      <c r="S6" s="8"/>
      <c r="T6" s="22"/>
      <c r="U6" s="22"/>
      <c r="V6" s="4"/>
      <c r="W6" s="4"/>
      <c r="X6" s="4"/>
      <c r="Y6" s="4"/>
      <c r="Z6" s="4"/>
    </row>
    <row r="7" ht="21.0" customHeight="1">
      <c r="A7" s="25"/>
      <c r="B7" s="25"/>
      <c r="C7" s="26" t="s">
        <v>198</v>
      </c>
      <c r="D7" s="27" t="s">
        <v>199</v>
      </c>
      <c r="E7" s="27" t="s">
        <v>200</v>
      </c>
      <c r="F7" s="27" t="s">
        <v>201</v>
      </c>
      <c r="G7" s="27" t="s">
        <v>202</v>
      </c>
      <c r="H7" s="27" t="s">
        <v>203</v>
      </c>
      <c r="I7" s="27" t="s">
        <v>199</v>
      </c>
      <c r="J7" s="27" t="s">
        <v>200</v>
      </c>
      <c r="K7" s="27" t="s">
        <v>201</v>
      </c>
      <c r="L7" s="27" t="s">
        <v>199</v>
      </c>
      <c r="M7" s="27" t="s">
        <v>200</v>
      </c>
      <c r="N7" s="27" t="s">
        <v>201</v>
      </c>
      <c r="O7" s="27" t="s">
        <v>199</v>
      </c>
      <c r="P7" s="27" t="s">
        <v>200</v>
      </c>
      <c r="Q7" s="27" t="s">
        <v>201</v>
      </c>
      <c r="R7" s="27" t="s">
        <v>204</v>
      </c>
      <c r="S7" s="27" t="s">
        <v>205</v>
      </c>
      <c r="T7" s="25"/>
      <c r="U7" s="25"/>
      <c r="V7" s="4"/>
      <c r="W7" s="4"/>
      <c r="X7" s="4"/>
      <c r="Y7" s="4"/>
      <c r="Z7" s="4"/>
    </row>
    <row r="8" ht="12.75" customHeight="1">
      <c r="A8" s="28" t="str">
        <f>A!I2</f>
        <v>12/2019</v>
      </c>
      <c r="B8" s="28" t="str">
        <f>A!J2</f>
        <v>Pejović Lazar</v>
      </c>
      <c r="C8" s="29"/>
      <c r="D8" s="29"/>
      <c r="E8" s="29"/>
      <c r="F8" s="29"/>
      <c r="G8" s="29"/>
      <c r="H8" s="29"/>
      <c r="I8" s="28"/>
      <c r="J8" s="28"/>
      <c r="K8" s="28"/>
      <c r="L8" s="28"/>
      <c r="M8" s="28"/>
      <c r="N8" s="28"/>
      <c r="O8" s="30">
        <v>25.0</v>
      </c>
      <c r="P8" s="30"/>
      <c r="Q8" s="28"/>
      <c r="R8" s="29"/>
      <c r="S8" s="29"/>
      <c r="T8" s="31">
        <f t="shared" ref="T8:T11" si="1">SUM(D8:E8,O8,P8,MAX(R8,S8))</f>
        <v>25</v>
      </c>
      <c r="U8" s="31" t="str">
        <f t="shared" ref="U8:U11" si="2">IF(T8&gt;85,"A",IF(T8&gt;75,"B",IF(T8&gt;65,"C",IF(T8&gt;55,"D",IF(T8&gt;44,"E","F")))))</f>
        <v>F</v>
      </c>
      <c r="V8" s="4"/>
      <c r="W8" s="4"/>
      <c r="X8" s="4"/>
      <c r="Y8" s="4"/>
      <c r="Z8" s="4"/>
    </row>
    <row r="9" ht="12.75" customHeight="1">
      <c r="A9" s="28" t="str">
        <f>A!I3</f>
        <v>13/2019</v>
      </c>
      <c r="B9" s="28" t="str">
        <f>A!J3</f>
        <v>Gogić Marko</v>
      </c>
      <c r="C9" s="29"/>
      <c r="D9" s="29"/>
      <c r="E9" s="29"/>
      <c r="F9" s="29"/>
      <c r="G9" s="29"/>
      <c r="H9" s="29"/>
      <c r="I9" s="28"/>
      <c r="J9" s="28"/>
      <c r="K9" s="28"/>
      <c r="L9" s="28"/>
      <c r="M9" s="28"/>
      <c r="N9" s="28"/>
      <c r="O9" s="30">
        <v>25.0</v>
      </c>
      <c r="P9" s="30"/>
      <c r="Q9" s="28"/>
      <c r="R9" s="29"/>
      <c r="S9" s="29"/>
      <c r="T9" s="31">
        <f t="shared" si="1"/>
        <v>25</v>
      </c>
      <c r="U9" s="31" t="str">
        <f t="shared" si="2"/>
        <v>F</v>
      </c>
      <c r="V9" s="4"/>
      <c r="W9" s="4"/>
      <c r="X9" s="4"/>
      <c r="Y9" s="4"/>
      <c r="Z9" s="4"/>
    </row>
    <row r="10" ht="12.75" customHeight="1">
      <c r="A10" s="28" t="str">
        <f>A!I4</f>
        <v>15/2019</v>
      </c>
      <c r="B10" s="28" t="str">
        <f>A!J4</f>
        <v>Ćeman Nermina</v>
      </c>
      <c r="C10" s="29"/>
      <c r="D10" s="29"/>
      <c r="E10" s="29"/>
      <c r="F10" s="29"/>
      <c r="G10" s="29"/>
      <c r="H10" s="29"/>
      <c r="I10" s="28"/>
      <c r="J10" s="28"/>
      <c r="K10" s="28"/>
      <c r="L10" s="28"/>
      <c r="M10" s="28"/>
      <c r="N10" s="28"/>
      <c r="O10" s="30">
        <v>20.0</v>
      </c>
      <c r="P10" s="30"/>
      <c r="Q10" s="28"/>
      <c r="R10" s="29"/>
      <c r="S10" s="29"/>
      <c r="T10" s="31">
        <f t="shared" si="1"/>
        <v>20</v>
      </c>
      <c r="U10" s="31" t="str">
        <f t="shared" si="2"/>
        <v>F</v>
      </c>
      <c r="V10" s="4"/>
      <c r="W10" s="4"/>
      <c r="X10" s="4"/>
      <c r="Y10" s="4"/>
      <c r="Z10" s="4"/>
    </row>
    <row r="11" ht="12.75" customHeight="1">
      <c r="A11" s="28" t="str">
        <f>A!I5</f>
        <v>9/2018</v>
      </c>
      <c r="B11" s="28" t="str">
        <f>A!J5</f>
        <v>Radović Vuk</v>
      </c>
      <c r="C11" s="29"/>
      <c r="D11" s="29"/>
      <c r="E11" s="29"/>
      <c r="F11" s="29"/>
      <c r="G11" s="29"/>
      <c r="H11" s="29"/>
      <c r="I11" s="28"/>
      <c r="J11" s="28"/>
      <c r="K11" s="28"/>
      <c r="L11" s="28"/>
      <c r="M11" s="28"/>
      <c r="N11" s="28"/>
      <c r="O11" s="30"/>
      <c r="P11" s="30"/>
      <c r="Q11" s="28"/>
      <c r="R11" s="29"/>
      <c r="S11" s="29"/>
      <c r="T11" s="31">
        <f t="shared" si="1"/>
        <v>0</v>
      </c>
      <c r="U11" s="31" t="str">
        <f t="shared" si="2"/>
        <v>F</v>
      </c>
      <c r="V11" s="4"/>
      <c r="W11" s="4"/>
      <c r="X11" s="4"/>
      <c r="Y11" s="4"/>
      <c r="Z11" s="4"/>
    </row>
    <row r="12" ht="12.75" customHeight="1">
      <c r="A12" s="28"/>
      <c r="B12" s="28" t="str">
        <f>A!J6</f>
        <v> </v>
      </c>
      <c r="C12" s="29"/>
      <c r="D12" s="29"/>
      <c r="E12" s="29"/>
      <c r="F12" s="29"/>
      <c r="G12" s="29"/>
      <c r="H12" s="29"/>
      <c r="I12" s="28"/>
      <c r="J12" s="28"/>
      <c r="K12" s="28"/>
      <c r="L12" s="28"/>
      <c r="M12" s="28"/>
      <c r="N12" s="28"/>
      <c r="O12" s="30"/>
      <c r="P12" s="30"/>
      <c r="Q12" s="28"/>
      <c r="R12" s="29"/>
      <c r="S12" s="29"/>
      <c r="T12" s="31"/>
      <c r="U12" s="31"/>
      <c r="V12" s="4"/>
      <c r="W12" s="4"/>
      <c r="X12" s="4"/>
      <c r="Y12" s="4"/>
      <c r="Z12" s="4"/>
    </row>
    <row r="13" ht="12.75" customHeight="1">
      <c r="A13" s="28"/>
      <c r="B13" s="28" t="str">
        <f>A!J7</f>
        <v> </v>
      </c>
      <c r="C13" s="29"/>
      <c r="D13" s="29"/>
      <c r="E13" s="29"/>
      <c r="F13" s="29"/>
      <c r="G13" s="29"/>
      <c r="H13" s="29"/>
      <c r="I13" s="28"/>
      <c r="J13" s="28"/>
      <c r="K13" s="28"/>
      <c r="L13" s="28"/>
      <c r="M13" s="28"/>
      <c r="N13" s="28"/>
      <c r="O13" s="30"/>
      <c r="P13" s="30"/>
      <c r="Q13" s="28"/>
      <c r="R13" s="29"/>
      <c r="S13" s="29"/>
      <c r="T13" s="31"/>
      <c r="U13" s="31"/>
      <c r="V13" s="4"/>
      <c r="W13" s="4"/>
      <c r="X13" s="4"/>
      <c r="Y13" s="4"/>
      <c r="Z13" s="4"/>
    </row>
    <row r="14" ht="12.75" customHeight="1">
      <c r="A14" s="28"/>
      <c r="B14" s="28" t="str">
        <f>A!J8</f>
        <v> </v>
      </c>
      <c r="C14" s="29"/>
      <c r="D14" s="29"/>
      <c r="E14" s="29"/>
      <c r="F14" s="29"/>
      <c r="G14" s="29"/>
      <c r="H14" s="29"/>
      <c r="I14" s="28"/>
      <c r="J14" s="28"/>
      <c r="K14" s="28"/>
      <c r="L14" s="28"/>
      <c r="M14" s="28"/>
      <c r="N14" s="28"/>
      <c r="O14" s="30"/>
      <c r="P14" s="30"/>
      <c r="Q14" s="28"/>
      <c r="R14" s="29"/>
      <c r="S14" s="29"/>
      <c r="T14" s="31"/>
      <c r="U14" s="31"/>
      <c r="V14" s="4"/>
      <c r="W14" s="4"/>
      <c r="X14" s="4"/>
      <c r="Y14" s="4"/>
      <c r="Z14" s="4"/>
    </row>
    <row r="15" ht="12.75" customHeight="1">
      <c r="A15" s="32"/>
      <c r="B15" s="28"/>
      <c r="C15" s="29"/>
      <c r="D15" s="29"/>
      <c r="E15" s="29"/>
      <c r="F15" s="29"/>
      <c r="G15" s="29"/>
      <c r="H15" s="29"/>
      <c r="I15" s="28"/>
      <c r="J15" s="28"/>
      <c r="K15" s="28"/>
      <c r="L15" s="28"/>
      <c r="M15" s="28"/>
      <c r="N15" s="28"/>
      <c r="O15" s="30"/>
      <c r="P15" s="30"/>
      <c r="Q15" s="28"/>
      <c r="R15" s="29"/>
      <c r="S15" s="29"/>
      <c r="T15" s="31"/>
      <c r="U15" s="31"/>
      <c r="V15" s="4"/>
      <c r="W15" s="4"/>
      <c r="X15" s="4"/>
      <c r="Y15" s="4"/>
      <c r="Z15" s="4"/>
    </row>
    <row r="16" ht="12.75" customHeight="1">
      <c r="A16" s="32"/>
      <c r="B16" s="28"/>
      <c r="C16" s="29"/>
      <c r="D16" s="29"/>
      <c r="E16" s="29"/>
      <c r="F16" s="29"/>
      <c r="G16" s="29"/>
      <c r="H16" s="29"/>
      <c r="I16" s="28"/>
      <c r="J16" s="28"/>
      <c r="K16" s="28"/>
      <c r="L16" s="28"/>
      <c r="M16" s="28"/>
      <c r="N16" s="28"/>
      <c r="O16" s="30"/>
      <c r="P16" s="30"/>
      <c r="Q16" s="28"/>
      <c r="R16" s="29"/>
      <c r="S16" s="29"/>
      <c r="T16" s="31"/>
      <c r="U16" s="31"/>
      <c r="V16" s="4"/>
      <c r="W16" s="4"/>
      <c r="X16" s="4"/>
      <c r="Y16" s="4"/>
      <c r="Z16" s="4"/>
    </row>
    <row r="17" ht="12.75" customHeight="1">
      <c r="A17" s="32"/>
      <c r="B17" s="28"/>
      <c r="C17" s="29"/>
      <c r="D17" s="29"/>
      <c r="E17" s="29"/>
      <c r="F17" s="29"/>
      <c r="G17" s="29"/>
      <c r="H17" s="29"/>
      <c r="I17" s="28"/>
      <c r="J17" s="28"/>
      <c r="K17" s="28"/>
      <c r="L17" s="28"/>
      <c r="M17" s="28"/>
      <c r="N17" s="28"/>
      <c r="O17" s="30"/>
      <c r="P17" s="30"/>
      <c r="Q17" s="28"/>
      <c r="R17" s="29"/>
      <c r="S17" s="29"/>
      <c r="T17" s="31"/>
      <c r="U17" s="31"/>
      <c r="V17" s="4"/>
      <c r="W17" s="4"/>
      <c r="X17" s="4"/>
      <c r="Y17" s="4"/>
      <c r="Z17" s="4"/>
    </row>
    <row r="18" ht="12.75" customHeight="1">
      <c r="A18" s="32"/>
      <c r="B18" s="28"/>
      <c r="C18" s="29"/>
      <c r="D18" s="29"/>
      <c r="E18" s="29"/>
      <c r="F18" s="29"/>
      <c r="G18" s="29"/>
      <c r="H18" s="29"/>
      <c r="I18" s="28"/>
      <c r="J18" s="28"/>
      <c r="K18" s="28"/>
      <c r="L18" s="28"/>
      <c r="M18" s="28"/>
      <c r="N18" s="28"/>
      <c r="O18" s="30"/>
      <c r="P18" s="30"/>
      <c r="Q18" s="28"/>
      <c r="R18" s="29"/>
      <c r="S18" s="29"/>
      <c r="T18" s="31"/>
      <c r="U18" s="31"/>
      <c r="V18" s="4"/>
      <c r="W18" s="4"/>
      <c r="X18" s="4"/>
      <c r="Y18" s="4"/>
      <c r="Z18" s="4"/>
    </row>
    <row r="19" ht="12.75" customHeight="1">
      <c r="A19" s="32"/>
      <c r="B19" s="28"/>
      <c r="C19" s="29"/>
      <c r="D19" s="29"/>
      <c r="E19" s="29"/>
      <c r="F19" s="29"/>
      <c r="G19" s="29"/>
      <c r="H19" s="29"/>
      <c r="I19" s="28"/>
      <c r="J19" s="28"/>
      <c r="K19" s="28"/>
      <c r="L19" s="28"/>
      <c r="M19" s="28"/>
      <c r="N19" s="28"/>
      <c r="O19" s="30"/>
      <c r="P19" s="30"/>
      <c r="Q19" s="28"/>
      <c r="R19" s="29"/>
      <c r="S19" s="29"/>
      <c r="T19" s="31"/>
      <c r="U19" s="31"/>
      <c r="V19" s="4"/>
      <c r="W19" s="4"/>
      <c r="X19" s="4"/>
      <c r="Y19" s="4"/>
      <c r="Z19" s="4"/>
    </row>
    <row r="20" ht="12.75" customHeight="1">
      <c r="A20" s="32"/>
      <c r="B20" s="28"/>
      <c r="C20" s="29"/>
      <c r="D20" s="29"/>
      <c r="E20" s="29"/>
      <c r="F20" s="29"/>
      <c r="G20" s="29"/>
      <c r="H20" s="29"/>
      <c r="I20" s="28"/>
      <c r="J20" s="28"/>
      <c r="K20" s="28"/>
      <c r="L20" s="28"/>
      <c r="M20" s="28"/>
      <c r="N20" s="28"/>
      <c r="O20" s="30"/>
      <c r="P20" s="30"/>
      <c r="Q20" s="28"/>
      <c r="R20" s="29"/>
      <c r="S20" s="33"/>
      <c r="T20" s="29"/>
      <c r="U20" s="29"/>
      <c r="V20" s="4"/>
      <c r="W20" s="4"/>
      <c r="X20" s="4"/>
      <c r="Y20" s="4"/>
      <c r="Z20" s="4"/>
    </row>
    <row r="21" ht="12.75" customHeight="1">
      <c r="A21" s="4"/>
      <c r="B21" s="4"/>
      <c r="C21" s="4"/>
      <c r="D21" s="16"/>
      <c r="E21" s="16"/>
      <c r="F21" s="16"/>
      <c r="G21" s="16"/>
      <c r="H21" s="1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16"/>
      <c r="E22" s="16"/>
      <c r="F22" s="16"/>
      <c r="G22" s="16"/>
      <c r="H22" s="16"/>
      <c r="I22" s="4"/>
      <c r="J22" s="4"/>
      <c r="K22" s="4"/>
      <c r="L22" s="4"/>
      <c r="M22" s="4"/>
      <c r="N22" s="4"/>
      <c r="O22" s="4"/>
      <c r="P22" s="34" t="s">
        <v>206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"/>
      <c r="B23" s="4"/>
      <c r="C23" s="4"/>
      <c r="D23" s="16"/>
      <c r="E23" s="16"/>
      <c r="F23" s="16"/>
      <c r="G23" s="16"/>
      <c r="H23" s="1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25.29"/>
    <col customWidth="1" min="3" max="3" width="13.29"/>
    <col customWidth="1" min="4" max="4" width="11.86"/>
    <col customWidth="1" min="5" max="5" width="12.71"/>
    <col customWidth="1" min="6" max="6" width="13.57"/>
    <col customWidth="1" min="7" max="26" width="8.0"/>
  </cols>
  <sheetData>
    <row r="1" ht="28.5" customHeight="1">
      <c r="A1" s="35" t="s">
        <v>207</v>
      </c>
      <c r="B1" s="7"/>
      <c r="C1" s="7"/>
      <c r="D1" s="7"/>
      <c r="E1" s="8"/>
      <c r="F1" s="36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ht="17.25" customHeight="1">
      <c r="A2" s="38" t="s">
        <v>182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7.0" customHeight="1">
      <c r="A3" s="39" t="s">
        <v>208</v>
      </c>
      <c r="B3" s="8"/>
      <c r="C3" s="40" t="s">
        <v>186</v>
      </c>
      <c r="D3" s="7"/>
      <c r="E3" s="7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7.25" customHeight="1">
      <c r="A4" s="40" t="s">
        <v>184</v>
      </c>
      <c r="B4" s="7"/>
      <c r="C4" s="8"/>
      <c r="D4" s="40" t="s">
        <v>209</v>
      </c>
      <c r="E4" s="7"/>
      <c r="F4" s="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4.5" customHeight="1">
      <c r="A5" s="41"/>
      <c r="B5" s="42"/>
      <c r="C5" s="42"/>
      <c r="D5" s="41"/>
      <c r="E5" s="42"/>
      <c r="F5" s="4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5.5" customHeight="1">
      <c r="A6" s="43" t="s">
        <v>188</v>
      </c>
      <c r="B6" s="44" t="s">
        <v>210</v>
      </c>
      <c r="C6" s="45"/>
      <c r="D6" s="46" t="s">
        <v>211</v>
      </c>
      <c r="E6" s="8"/>
      <c r="F6" s="47" t="s">
        <v>212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ht="42.0" customHeight="1">
      <c r="A7" s="49"/>
      <c r="B7" s="50"/>
      <c r="C7" s="51"/>
      <c r="D7" s="52" t="s">
        <v>213</v>
      </c>
      <c r="E7" s="53" t="s">
        <v>214</v>
      </c>
      <c r="F7" s="49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ht="13.5" customHeight="1">
      <c r="A8" s="54" t="str">
        <f>Apredlog!A8</f>
        <v>12/2019</v>
      </c>
      <c r="B8" s="33" t="str">
        <f>Apredlog!B8</f>
        <v>Pejović Lazar</v>
      </c>
      <c r="C8" s="8"/>
      <c r="D8" s="55">
        <f>SUM(Apredlog!D8,Apredlog!E8,Apredlog!O8,Apredlog!P8)</f>
        <v>25</v>
      </c>
      <c r="E8" s="56">
        <f>MAX(Apredlog!R8,Apredlog!S8)</f>
        <v>0</v>
      </c>
      <c r="F8" s="57" t="str">
        <f>Apredlog!U8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54" t="str">
        <f>Apredlog!A9</f>
        <v>13/2019</v>
      </c>
      <c r="B9" s="33" t="str">
        <f>Apredlog!B9</f>
        <v>Gogić Marko</v>
      </c>
      <c r="C9" s="8"/>
      <c r="D9" s="55">
        <f>SUM(Apredlog!D9,Apredlog!E9,Apredlog!O9,Apredlog!P9)</f>
        <v>25</v>
      </c>
      <c r="E9" s="56">
        <f>MAX(Apredlog!R9,Apredlog!S9)</f>
        <v>0</v>
      </c>
      <c r="F9" s="57" t="str">
        <f>Apredlog!U9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54" t="str">
        <f>Apredlog!A10</f>
        <v>15/2019</v>
      </c>
      <c r="B10" s="33" t="str">
        <f>Apredlog!B10</f>
        <v>Ćeman Nermina</v>
      </c>
      <c r="C10" s="8"/>
      <c r="D10" s="55">
        <f>SUM(Apredlog!D10,Apredlog!E10,Apredlog!O10,Apredlog!P10)</f>
        <v>20</v>
      </c>
      <c r="E10" s="56">
        <f>MAX(Apredlog!R10,Apredlog!S10)</f>
        <v>0</v>
      </c>
      <c r="F10" s="57" t="str">
        <f>Apredlog!U10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54" t="str">
        <f>Apredlog!A11</f>
        <v>9/2018</v>
      </c>
      <c r="B11" s="33" t="str">
        <f>Apredlog!B11</f>
        <v>Radović Vuk</v>
      </c>
      <c r="C11" s="8"/>
      <c r="D11" s="55">
        <f>SUM(Apredlog!D11,Apredlog!E11,Apredlog!O11,Apredlog!P11)</f>
        <v>0</v>
      </c>
      <c r="E11" s="56">
        <f>MAX(Apredlog!R11,Apredlog!S11)</f>
        <v>0</v>
      </c>
      <c r="F11" s="57" t="str">
        <f>Apredlog!U11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54"/>
      <c r="B12" s="33"/>
      <c r="C12" s="8"/>
      <c r="D12" s="55"/>
      <c r="E12" s="56"/>
      <c r="F12" s="5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54"/>
      <c r="B13" s="33"/>
      <c r="C13" s="8"/>
      <c r="D13" s="55"/>
      <c r="E13" s="56"/>
      <c r="F13" s="5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54"/>
      <c r="B14" s="33"/>
      <c r="C14" s="8"/>
      <c r="D14" s="55"/>
      <c r="E14" s="56"/>
      <c r="F14" s="5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54"/>
      <c r="B15" s="33"/>
      <c r="C15" s="8"/>
      <c r="D15" s="58"/>
      <c r="E15" s="59"/>
      <c r="F15" s="5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54"/>
      <c r="B16" s="33"/>
      <c r="C16" s="8"/>
      <c r="D16" s="58"/>
      <c r="E16" s="59"/>
      <c r="F16" s="5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54"/>
      <c r="B17" s="33"/>
      <c r="C17" s="8"/>
      <c r="D17" s="58"/>
      <c r="E17" s="59"/>
      <c r="F17" s="5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30"/>
      <c r="B18" s="33"/>
      <c r="C18" s="8"/>
      <c r="D18" s="60"/>
      <c r="E18" s="60"/>
      <c r="F18" s="2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30"/>
      <c r="B19" s="33"/>
      <c r="C19" s="8"/>
      <c r="D19" s="60"/>
      <c r="E19" s="60"/>
      <c r="F19" s="2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30"/>
      <c r="B20" s="33"/>
      <c r="C20" s="8"/>
      <c r="D20" s="60"/>
      <c r="E20" s="60"/>
      <c r="F20" s="2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61"/>
      <c r="C21" s="6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 t="s">
        <v>215</v>
      </c>
      <c r="B22" s="61"/>
      <c r="C22" s="61"/>
      <c r="D22" s="34" t="s">
        <v>216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61"/>
      <c r="C23" s="6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61"/>
      <c r="C24" s="6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61"/>
      <c r="C25" s="6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61"/>
      <c r="C26" s="6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61"/>
      <c r="C27" s="6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61"/>
      <c r="C28" s="6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61"/>
      <c r="C29" s="6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61"/>
      <c r="C30" s="6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61"/>
      <c r="C31" s="6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61"/>
      <c r="C32" s="6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61"/>
      <c r="C33" s="6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61"/>
      <c r="C34" s="6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61"/>
      <c r="C35" s="6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61"/>
      <c r="C36" s="6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61"/>
      <c r="C37" s="6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61"/>
      <c r="C38" s="6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61"/>
      <c r="C39" s="6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61"/>
      <c r="C40" s="6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61"/>
      <c r="C41" s="6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61"/>
      <c r="C42" s="6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61"/>
      <c r="C43" s="6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61"/>
      <c r="C44" s="6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61"/>
      <c r="C45" s="6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61"/>
      <c r="C46" s="6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61"/>
      <c r="C47" s="6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61"/>
      <c r="C48" s="6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61"/>
      <c r="C49" s="6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61"/>
      <c r="C50" s="6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61"/>
      <c r="C51" s="6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61"/>
      <c r="C52" s="6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61"/>
      <c r="C53" s="6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61"/>
      <c r="C54" s="6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61"/>
      <c r="C55" s="6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61"/>
      <c r="C56" s="6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61"/>
      <c r="C57" s="6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61"/>
      <c r="C58" s="6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61"/>
      <c r="C59" s="6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61"/>
      <c r="C60" s="6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61"/>
      <c r="C61" s="6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61"/>
      <c r="C62" s="6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61"/>
      <c r="C63" s="6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61"/>
      <c r="C64" s="6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61"/>
      <c r="C65" s="6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61"/>
      <c r="C66" s="6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61"/>
      <c r="C67" s="6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61"/>
      <c r="C68" s="6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9:C19"/>
    <mergeCell ref="B20:C20"/>
    <mergeCell ref="B12:C12"/>
    <mergeCell ref="B13:C13"/>
    <mergeCell ref="B14:C14"/>
    <mergeCell ref="B15:C15"/>
    <mergeCell ref="B16:C16"/>
    <mergeCell ref="B17:C17"/>
    <mergeCell ref="B18:C18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7.71"/>
    <col customWidth="1" min="3" max="3" width="8.14"/>
    <col customWidth="1" min="4" max="14" width="3.86"/>
    <col customWidth="1" min="15" max="17" width="5.43"/>
    <col customWidth="1" min="18" max="18" width="8.43"/>
    <col customWidth="1" min="19" max="19" width="9.14"/>
    <col customWidth="1" min="20" max="20" width="6.29"/>
    <col customWidth="1" min="21" max="21" width="5.86"/>
    <col customWidth="1" min="22" max="26" width="8.0"/>
  </cols>
  <sheetData>
    <row r="1" ht="18.75" customHeight="1">
      <c r="A1" s="6" t="s">
        <v>181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  <c r="S1" s="9"/>
      <c r="T1" s="7"/>
      <c r="U1" s="8"/>
      <c r="V1" s="4"/>
      <c r="W1" s="4"/>
      <c r="X1" s="4"/>
      <c r="Y1" s="4"/>
      <c r="Z1" s="4"/>
    </row>
    <row r="2" ht="12.75" customHeight="1">
      <c r="A2" s="10" t="s">
        <v>217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11" t="s">
        <v>183</v>
      </c>
      <c r="P2" s="7"/>
      <c r="Q2" s="7"/>
      <c r="R2" s="7"/>
      <c r="S2" s="7"/>
      <c r="T2" s="7"/>
      <c r="U2" s="8"/>
      <c r="V2" s="4"/>
      <c r="W2" s="4"/>
      <c r="X2" s="4"/>
      <c r="Y2" s="4"/>
      <c r="Z2" s="4"/>
    </row>
    <row r="3" ht="21.0" customHeight="1">
      <c r="A3" s="12" t="s">
        <v>184</v>
      </c>
      <c r="B3" s="7"/>
      <c r="C3" s="8"/>
      <c r="D3" s="13" t="s">
        <v>185</v>
      </c>
      <c r="E3" s="7"/>
      <c r="F3" s="7"/>
      <c r="G3" s="8"/>
      <c r="H3" s="14" t="s">
        <v>186</v>
      </c>
      <c r="I3" s="7"/>
      <c r="J3" s="7"/>
      <c r="K3" s="7"/>
      <c r="L3" s="7"/>
      <c r="M3" s="7"/>
      <c r="N3" s="7"/>
      <c r="O3" s="7"/>
      <c r="P3" s="8"/>
      <c r="Q3" s="15" t="s">
        <v>187</v>
      </c>
      <c r="R3" s="7"/>
      <c r="S3" s="7"/>
      <c r="T3" s="7"/>
      <c r="U3" s="8"/>
      <c r="V3" s="4"/>
      <c r="W3" s="4"/>
      <c r="X3" s="4"/>
      <c r="Y3" s="4"/>
      <c r="Z3" s="4"/>
    </row>
    <row r="4" ht="6.75" customHeight="1">
      <c r="A4" s="4"/>
      <c r="B4" s="4"/>
      <c r="C4" s="4"/>
      <c r="D4" s="16"/>
      <c r="E4" s="16"/>
      <c r="F4" s="16"/>
      <c r="G4" s="16"/>
      <c r="H4" s="1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1.0" customHeight="1">
      <c r="A5" s="17" t="s">
        <v>188</v>
      </c>
      <c r="B5" s="18" t="s">
        <v>189</v>
      </c>
      <c r="C5" s="19" t="s">
        <v>190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  <c r="T5" s="20" t="s">
        <v>191</v>
      </c>
      <c r="U5" s="21" t="s">
        <v>192</v>
      </c>
      <c r="V5" s="4"/>
      <c r="W5" s="4"/>
      <c r="X5" s="4"/>
      <c r="Y5" s="4"/>
      <c r="Z5" s="4"/>
    </row>
    <row r="6" ht="21.0" customHeight="1">
      <c r="A6" s="22"/>
      <c r="B6" s="22"/>
      <c r="C6" s="23"/>
      <c r="D6" s="24" t="s">
        <v>193</v>
      </c>
      <c r="E6" s="7"/>
      <c r="F6" s="7"/>
      <c r="G6" s="7"/>
      <c r="H6" s="8"/>
      <c r="I6" s="24" t="s">
        <v>194</v>
      </c>
      <c r="J6" s="7"/>
      <c r="K6" s="8"/>
      <c r="L6" s="24" t="s">
        <v>195</v>
      </c>
      <c r="M6" s="7"/>
      <c r="N6" s="8"/>
      <c r="O6" s="24" t="s">
        <v>196</v>
      </c>
      <c r="P6" s="7"/>
      <c r="Q6" s="8"/>
      <c r="R6" s="24" t="s">
        <v>197</v>
      </c>
      <c r="S6" s="8"/>
      <c r="T6" s="22"/>
      <c r="U6" s="22"/>
      <c r="V6" s="4"/>
      <c r="W6" s="4"/>
      <c r="X6" s="4"/>
      <c r="Y6" s="4"/>
      <c r="Z6" s="4"/>
    </row>
    <row r="7" ht="21.0" customHeight="1">
      <c r="A7" s="25"/>
      <c r="B7" s="25"/>
      <c r="C7" s="26" t="s">
        <v>198</v>
      </c>
      <c r="D7" s="27" t="s">
        <v>199</v>
      </c>
      <c r="E7" s="27" t="s">
        <v>200</v>
      </c>
      <c r="F7" s="27" t="s">
        <v>201</v>
      </c>
      <c r="G7" s="27" t="s">
        <v>202</v>
      </c>
      <c r="H7" s="27" t="s">
        <v>203</v>
      </c>
      <c r="I7" s="27" t="s">
        <v>199</v>
      </c>
      <c r="J7" s="27" t="s">
        <v>200</v>
      </c>
      <c r="K7" s="27" t="s">
        <v>201</v>
      </c>
      <c r="L7" s="27" t="s">
        <v>199</v>
      </c>
      <c r="M7" s="27" t="s">
        <v>200</v>
      </c>
      <c r="N7" s="27" t="s">
        <v>201</v>
      </c>
      <c r="O7" s="27" t="s">
        <v>199</v>
      </c>
      <c r="P7" s="27" t="s">
        <v>200</v>
      </c>
      <c r="Q7" s="27" t="s">
        <v>201</v>
      </c>
      <c r="R7" s="27" t="s">
        <v>204</v>
      </c>
      <c r="S7" s="27" t="s">
        <v>205</v>
      </c>
      <c r="T7" s="25"/>
      <c r="U7" s="25"/>
      <c r="V7" s="4"/>
      <c r="W7" s="4"/>
      <c r="X7" s="4"/>
      <c r="Y7" s="4"/>
      <c r="Z7" s="4"/>
    </row>
    <row r="8" ht="12.75" customHeight="1">
      <c r="A8" s="28" t="str">
        <f>B!I2</f>
        <v>40/2020</v>
      </c>
      <c r="B8" s="28" t="str">
        <f>B!J2</f>
        <v>Molla Nadžije</v>
      </c>
      <c r="C8" s="29"/>
      <c r="D8" s="29"/>
      <c r="E8" s="29"/>
      <c r="F8" s="29"/>
      <c r="G8" s="29"/>
      <c r="H8" s="29"/>
      <c r="I8" s="28"/>
      <c r="J8" s="28"/>
      <c r="K8" s="28"/>
      <c r="L8" s="28"/>
      <c r="M8" s="28"/>
      <c r="N8" s="28"/>
      <c r="O8" s="30"/>
      <c r="P8" s="30"/>
      <c r="Q8" s="28"/>
      <c r="R8" s="29"/>
      <c r="S8" s="29"/>
      <c r="T8" s="31">
        <f t="shared" ref="T8:T26" si="1">SUM(D8:E8,O8,P8,MAX(R8,S8))</f>
        <v>0</v>
      </c>
      <c r="U8" s="31" t="str">
        <f t="shared" ref="U8:U26" si="2">IF(T8&gt;85,"A",IF(T8&gt;75,"B",IF(T8&gt;65,"C",IF(T8&gt;55,"D",IF(T8&gt;44,"E","F")))))</f>
        <v>F</v>
      </c>
      <c r="V8" s="4"/>
      <c r="W8" s="4"/>
      <c r="X8" s="4"/>
      <c r="Y8" s="4"/>
      <c r="Z8" s="4"/>
    </row>
    <row r="9" ht="12.75" customHeight="1">
      <c r="A9" s="28" t="str">
        <f>B!I3</f>
        <v>1/2019</v>
      </c>
      <c r="B9" s="28" t="str">
        <f>B!J3</f>
        <v>Bojanić Matija</v>
      </c>
      <c r="C9" s="29"/>
      <c r="D9" s="29"/>
      <c r="E9" s="29"/>
      <c r="F9" s="29"/>
      <c r="G9" s="29"/>
      <c r="H9" s="29"/>
      <c r="I9" s="28"/>
      <c r="J9" s="28"/>
      <c r="K9" s="28"/>
      <c r="L9" s="28"/>
      <c r="M9" s="28"/>
      <c r="N9" s="28"/>
      <c r="O9" s="30">
        <v>25.0</v>
      </c>
      <c r="P9" s="30"/>
      <c r="Q9" s="28"/>
      <c r="R9" s="29"/>
      <c r="S9" s="29"/>
      <c r="T9" s="31">
        <f t="shared" si="1"/>
        <v>25</v>
      </c>
      <c r="U9" s="31" t="str">
        <f t="shared" si="2"/>
        <v>F</v>
      </c>
      <c r="V9" s="4"/>
      <c r="W9" s="4"/>
      <c r="X9" s="4"/>
      <c r="Y9" s="4"/>
      <c r="Z9" s="4"/>
    </row>
    <row r="10" ht="12.75" customHeight="1">
      <c r="A10" s="28" t="str">
        <f>B!I4</f>
        <v>2/2019</v>
      </c>
      <c r="B10" s="28" t="str">
        <f>B!J4</f>
        <v>Cvijović Tijana</v>
      </c>
      <c r="C10" s="29"/>
      <c r="D10" s="29"/>
      <c r="E10" s="29"/>
      <c r="F10" s="29"/>
      <c r="G10" s="29"/>
      <c r="H10" s="29"/>
      <c r="I10" s="28"/>
      <c r="J10" s="28"/>
      <c r="K10" s="28"/>
      <c r="L10" s="28"/>
      <c r="M10" s="28"/>
      <c r="N10" s="28"/>
      <c r="O10" s="30"/>
      <c r="P10" s="30"/>
      <c r="Q10" s="28"/>
      <c r="R10" s="29"/>
      <c r="S10" s="29"/>
      <c r="T10" s="31">
        <f t="shared" si="1"/>
        <v>0</v>
      </c>
      <c r="U10" s="31" t="str">
        <f t="shared" si="2"/>
        <v>F</v>
      </c>
      <c r="V10" s="4"/>
      <c r="W10" s="4"/>
      <c r="X10" s="4"/>
      <c r="Y10" s="4"/>
      <c r="Z10" s="4"/>
    </row>
    <row r="11" ht="12.75" customHeight="1">
      <c r="A11" s="28" t="str">
        <f>B!I5</f>
        <v>3/2019</v>
      </c>
      <c r="B11" s="28" t="str">
        <f>B!J5</f>
        <v>Krnić Emina</v>
      </c>
      <c r="C11" s="29"/>
      <c r="D11" s="29"/>
      <c r="E11" s="29"/>
      <c r="F11" s="29"/>
      <c r="G11" s="29"/>
      <c r="H11" s="29"/>
      <c r="I11" s="28"/>
      <c r="J11" s="28"/>
      <c r="K11" s="28"/>
      <c r="L11" s="28"/>
      <c r="M11" s="28"/>
      <c r="N11" s="28"/>
      <c r="O11" s="30"/>
      <c r="P11" s="30"/>
      <c r="Q11" s="28"/>
      <c r="R11" s="29"/>
      <c r="S11" s="29"/>
      <c r="T11" s="31">
        <f t="shared" si="1"/>
        <v>0</v>
      </c>
      <c r="U11" s="31" t="str">
        <f t="shared" si="2"/>
        <v>F</v>
      </c>
      <c r="V11" s="4"/>
      <c r="W11" s="4"/>
      <c r="X11" s="4"/>
      <c r="Y11" s="4"/>
      <c r="Z11" s="4"/>
    </row>
    <row r="12" ht="12.75" customHeight="1">
      <c r="A12" s="28" t="str">
        <f>B!I6</f>
        <v>5/2019</v>
      </c>
      <c r="B12" s="28" t="str">
        <f>B!J6</f>
        <v>Obradović Ivana</v>
      </c>
      <c r="C12" s="29"/>
      <c r="D12" s="29"/>
      <c r="E12" s="29"/>
      <c r="F12" s="29"/>
      <c r="G12" s="29"/>
      <c r="H12" s="29"/>
      <c r="I12" s="28"/>
      <c r="J12" s="28"/>
      <c r="K12" s="28"/>
      <c r="L12" s="28"/>
      <c r="M12" s="28"/>
      <c r="N12" s="28"/>
      <c r="O12" s="30">
        <v>15.0</v>
      </c>
      <c r="P12" s="30"/>
      <c r="Q12" s="28"/>
      <c r="R12" s="29">
        <v>25.0</v>
      </c>
      <c r="S12" s="29"/>
      <c r="T12" s="31">
        <f t="shared" si="1"/>
        <v>40</v>
      </c>
      <c r="U12" s="31" t="str">
        <f t="shared" si="2"/>
        <v>F</v>
      </c>
      <c r="V12" s="4"/>
      <c r="W12" s="4"/>
      <c r="X12" s="4"/>
      <c r="Y12" s="4"/>
      <c r="Z12" s="4"/>
    </row>
    <row r="13" ht="12.75" customHeight="1">
      <c r="A13" s="28" t="str">
        <f>B!I7</f>
        <v>12/2019</v>
      </c>
      <c r="B13" s="28" t="str">
        <f>B!J7</f>
        <v>Vujanović Marina</v>
      </c>
      <c r="C13" s="29"/>
      <c r="D13" s="29"/>
      <c r="E13" s="29"/>
      <c r="F13" s="29"/>
      <c r="G13" s="29"/>
      <c r="H13" s="29"/>
      <c r="I13" s="28"/>
      <c r="J13" s="28"/>
      <c r="K13" s="28"/>
      <c r="L13" s="28"/>
      <c r="M13" s="28"/>
      <c r="N13" s="28"/>
      <c r="O13" s="30"/>
      <c r="P13" s="30"/>
      <c r="Q13" s="28"/>
      <c r="R13" s="29"/>
      <c r="S13" s="29"/>
      <c r="T13" s="31">
        <f t="shared" si="1"/>
        <v>0</v>
      </c>
      <c r="U13" s="31" t="str">
        <f t="shared" si="2"/>
        <v>F</v>
      </c>
      <c r="V13" s="4"/>
      <c r="W13" s="4"/>
      <c r="X13" s="4"/>
      <c r="Y13" s="4"/>
      <c r="Z13" s="4"/>
    </row>
    <row r="14" ht="12.75" customHeight="1">
      <c r="A14" s="28" t="str">
        <f>B!I8</f>
        <v>13/2019</v>
      </c>
      <c r="B14" s="28" t="str">
        <f>B!J8</f>
        <v>Petranović Nikolina</v>
      </c>
      <c r="C14" s="29"/>
      <c r="D14" s="29"/>
      <c r="E14" s="29"/>
      <c r="F14" s="29"/>
      <c r="G14" s="29"/>
      <c r="H14" s="29"/>
      <c r="I14" s="28"/>
      <c r="J14" s="28"/>
      <c r="K14" s="28"/>
      <c r="L14" s="28"/>
      <c r="M14" s="28"/>
      <c r="N14" s="28"/>
      <c r="O14" s="30"/>
      <c r="P14" s="30"/>
      <c r="Q14" s="28"/>
      <c r="R14" s="29"/>
      <c r="S14" s="29"/>
      <c r="T14" s="31">
        <f t="shared" si="1"/>
        <v>0</v>
      </c>
      <c r="U14" s="31" t="str">
        <f t="shared" si="2"/>
        <v>F</v>
      </c>
      <c r="V14" s="4"/>
      <c r="W14" s="4"/>
      <c r="X14" s="4"/>
      <c r="Y14" s="4"/>
      <c r="Z14" s="4"/>
    </row>
    <row r="15" ht="12.75" customHeight="1">
      <c r="A15" s="28" t="str">
        <f>B!I9</f>
        <v>15/2019</v>
      </c>
      <c r="B15" s="28" t="str">
        <f>B!J9</f>
        <v>Šekularac Luka</v>
      </c>
      <c r="C15" s="29"/>
      <c r="D15" s="29"/>
      <c r="E15" s="29"/>
      <c r="F15" s="29"/>
      <c r="G15" s="29"/>
      <c r="H15" s="29"/>
      <c r="I15" s="28"/>
      <c r="J15" s="28"/>
      <c r="K15" s="28"/>
      <c r="L15" s="28"/>
      <c r="M15" s="28"/>
      <c r="N15" s="28"/>
      <c r="O15" s="30"/>
      <c r="P15" s="30"/>
      <c r="Q15" s="28"/>
      <c r="R15" s="29"/>
      <c r="S15" s="29"/>
      <c r="T15" s="31">
        <f t="shared" si="1"/>
        <v>0</v>
      </c>
      <c r="U15" s="31" t="str">
        <f t="shared" si="2"/>
        <v>F</v>
      </c>
      <c r="V15" s="4"/>
      <c r="W15" s="4"/>
      <c r="X15" s="4"/>
      <c r="Y15" s="4"/>
      <c r="Z15" s="4"/>
    </row>
    <row r="16" ht="12.75" customHeight="1">
      <c r="A16" s="28" t="str">
        <f>B!I10</f>
        <v>22/2019</v>
      </c>
      <c r="B16" s="28" t="str">
        <f>B!J10</f>
        <v>Čabarkapa Andrea</v>
      </c>
      <c r="C16" s="29"/>
      <c r="D16" s="29"/>
      <c r="E16" s="29"/>
      <c r="F16" s="29"/>
      <c r="G16" s="29"/>
      <c r="H16" s="29"/>
      <c r="I16" s="28"/>
      <c r="J16" s="28"/>
      <c r="K16" s="28"/>
      <c r="L16" s="28"/>
      <c r="M16" s="28"/>
      <c r="N16" s="28"/>
      <c r="O16" s="30"/>
      <c r="P16" s="30"/>
      <c r="Q16" s="28"/>
      <c r="R16" s="29"/>
      <c r="S16" s="29"/>
      <c r="T16" s="31">
        <f t="shared" si="1"/>
        <v>0</v>
      </c>
      <c r="U16" s="31" t="str">
        <f t="shared" si="2"/>
        <v>F</v>
      </c>
      <c r="V16" s="4"/>
      <c r="W16" s="4"/>
      <c r="X16" s="4"/>
      <c r="Y16" s="4"/>
      <c r="Z16" s="4"/>
    </row>
    <row r="17" ht="12.75" customHeight="1">
      <c r="A17" s="28" t="str">
        <f>B!I11</f>
        <v>23/2019</v>
      </c>
      <c r="B17" s="28" t="str">
        <f>B!J11</f>
        <v>Šukurica Majda</v>
      </c>
      <c r="C17" s="29"/>
      <c r="D17" s="29"/>
      <c r="E17" s="29"/>
      <c r="F17" s="29"/>
      <c r="G17" s="29"/>
      <c r="H17" s="29"/>
      <c r="I17" s="28"/>
      <c r="J17" s="28"/>
      <c r="K17" s="28"/>
      <c r="L17" s="28"/>
      <c r="M17" s="28"/>
      <c r="N17" s="28"/>
      <c r="O17" s="30"/>
      <c r="P17" s="30"/>
      <c r="Q17" s="28"/>
      <c r="R17" s="29"/>
      <c r="S17" s="29"/>
      <c r="T17" s="31">
        <f t="shared" si="1"/>
        <v>0</v>
      </c>
      <c r="U17" s="31" t="str">
        <f t="shared" si="2"/>
        <v>F</v>
      </c>
      <c r="V17" s="4"/>
      <c r="W17" s="4"/>
      <c r="X17" s="4"/>
      <c r="Y17" s="4"/>
      <c r="Z17" s="4"/>
    </row>
    <row r="18" ht="12.75" customHeight="1">
      <c r="A18" s="28" t="str">
        <f>B!I12</f>
        <v>24/2019</v>
      </c>
      <c r="B18" s="28" t="str">
        <f>B!J12</f>
        <v>Magdelinić Isidora</v>
      </c>
      <c r="C18" s="29"/>
      <c r="D18" s="29"/>
      <c r="E18" s="29"/>
      <c r="F18" s="29"/>
      <c r="G18" s="29"/>
      <c r="H18" s="29"/>
      <c r="I18" s="28"/>
      <c r="J18" s="28"/>
      <c r="K18" s="28"/>
      <c r="L18" s="28"/>
      <c r="M18" s="28"/>
      <c r="N18" s="28"/>
      <c r="O18" s="30"/>
      <c r="P18" s="30"/>
      <c r="Q18" s="28"/>
      <c r="R18" s="29"/>
      <c r="S18" s="29"/>
      <c r="T18" s="31">
        <f t="shared" si="1"/>
        <v>0</v>
      </c>
      <c r="U18" s="31" t="str">
        <f t="shared" si="2"/>
        <v>F</v>
      </c>
      <c r="V18" s="4"/>
      <c r="W18" s="4"/>
      <c r="X18" s="4"/>
      <c r="Y18" s="4"/>
      <c r="Z18" s="4"/>
    </row>
    <row r="19" ht="12.75" customHeight="1">
      <c r="A19" s="28" t="str">
        <f>B!I13</f>
        <v>25/2019</v>
      </c>
      <c r="B19" s="28" t="str">
        <f>B!J13</f>
        <v>Raičević Vojka</v>
      </c>
      <c r="C19" s="29"/>
      <c r="D19" s="29"/>
      <c r="E19" s="29"/>
      <c r="F19" s="29"/>
      <c r="G19" s="29"/>
      <c r="H19" s="29"/>
      <c r="I19" s="28"/>
      <c r="J19" s="28"/>
      <c r="K19" s="28"/>
      <c r="L19" s="28"/>
      <c r="M19" s="28"/>
      <c r="N19" s="28"/>
      <c r="O19" s="30"/>
      <c r="P19" s="30"/>
      <c r="Q19" s="28"/>
      <c r="R19" s="29"/>
      <c r="S19" s="29"/>
      <c r="T19" s="31">
        <f t="shared" si="1"/>
        <v>0</v>
      </c>
      <c r="U19" s="31" t="str">
        <f t="shared" si="2"/>
        <v>F</v>
      </c>
      <c r="V19" s="4"/>
      <c r="W19" s="4"/>
      <c r="X19" s="4"/>
      <c r="Y19" s="4"/>
      <c r="Z19" s="4"/>
    </row>
    <row r="20" ht="12.75" customHeight="1">
      <c r="A20" s="28" t="str">
        <f>B!I14</f>
        <v>28/2019</v>
      </c>
      <c r="B20" s="28" t="str">
        <f>B!J14</f>
        <v>Kojić Ekan</v>
      </c>
      <c r="C20" s="29"/>
      <c r="D20" s="29"/>
      <c r="E20" s="29"/>
      <c r="F20" s="29"/>
      <c r="G20" s="29"/>
      <c r="H20" s="29"/>
      <c r="I20" s="28"/>
      <c r="J20" s="28"/>
      <c r="K20" s="28"/>
      <c r="L20" s="28"/>
      <c r="M20" s="28"/>
      <c r="N20" s="28"/>
      <c r="O20" s="30">
        <v>3.0</v>
      </c>
      <c r="P20" s="30"/>
      <c r="Q20" s="28"/>
      <c r="R20" s="29">
        <v>24.0</v>
      </c>
      <c r="S20" s="29"/>
      <c r="T20" s="31">
        <f t="shared" si="1"/>
        <v>27</v>
      </c>
      <c r="U20" s="31" t="str">
        <f t="shared" si="2"/>
        <v>F</v>
      </c>
      <c r="V20" s="4"/>
      <c r="W20" s="4"/>
      <c r="X20" s="4"/>
      <c r="Y20" s="4"/>
      <c r="Z20" s="4"/>
    </row>
    <row r="21" ht="12.75" customHeight="1">
      <c r="A21" s="28" t="str">
        <f>B!I15</f>
        <v>31/2019</v>
      </c>
      <c r="B21" s="28" t="str">
        <f>B!J15</f>
        <v>Bulatović Martina</v>
      </c>
      <c r="C21" s="29"/>
      <c r="D21" s="29"/>
      <c r="E21" s="29"/>
      <c r="F21" s="29"/>
      <c r="G21" s="29"/>
      <c r="H21" s="29"/>
      <c r="I21" s="28"/>
      <c r="J21" s="28"/>
      <c r="K21" s="28"/>
      <c r="L21" s="28"/>
      <c r="M21" s="28"/>
      <c r="N21" s="28"/>
      <c r="O21" s="30"/>
      <c r="P21" s="30"/>
      <c r="Q21" s="28"/>
      <c r="R21" s="29"/>
      <c r="S21" s="29"/>
      <c r="T21" s="31">
        <f t="shared" si="1"/>
        <v>0</v>
      </c>
      <c r="U21" s="31" t="str">
        <f t="shared" si="2"/>
        <v>F</v>
      </c>
      <c r="V21" s="4"/>
      <c r="W21" s="4"/>
      <c r="X21" s="4"/>
      <c r="Y21" s="4"/>
      <c r="Z21" s="4"/>
    </row>
    <row r="22" ht="12.75" customHeight="1">
      <c r="A22" s="28" t="str">
        <f>B!I16</f>
        <v>32/2019</v>
      </c>
      <c r="B22" s="28" t="str">
        <f>B!J16</f>
        <v>Džaković Marija</v>
      </c>
      <c r="C22" s="29"/>
      <c r="D22" s="29"/>
      <c r="E22" s="29"/>
      <c r="F22" s="29"/>
      <c r="G22" s="29"/>
      <c r="H22" s="29"/>
      <c r="I22" s="28"/>
      <c r="J22" s="28"/>
      <c r="K22" s="28"/>
      <c r="L22" s="28"/>
      <c r="M22" s="28"/>
      <c r="N22" s="28"/>
      <c r="O22" s="30">
        <v>35.0</v>
      </c>
      <c r="P22" s="30"/>
      <c r="Q22" s="28"/>
      <c r="R22" s="29">
        <v>21.0</v>
      </c>
      <c r="S22" s="29"/>
      <c r="T22" s="31">
        <f t="shared" si="1"/>
        <v>56</v>
      </c>
      <c r="U22" s="31" t="str">
        <f t="shared" si="2"/>
        <v>D</v>
      </c>
      <c r="V22" s="4"/>
      <c r="W22" s="4"/>
      <c r="X22" s="4"/>
      <c r="Y22" s="4"/>
      <c r="Z22" s="4"/>
    </row>
    <row r="23" ht="12.75" customHeight="1">
      <c r="A23" s="28" t="str">
        <f>B!I17</f>
        <v>35/2019</v>
      </c>
      <c r="B23" s="28" t="str">
        <f>B!J17</f>
        <v>Kasalica Branislav</v>
      </c>
      <c r="C23" s="29"/>
      <c r="D23" s="29"/>
      <c r="E23" s="29"/>
      <c r="F23" s="29"/>
      <c r="G23" s="29"/>
      <c r="H23" s="29"/>
      <c r="I23" s="28"/>
      <c r="J23" s="28"/>
      <c r="K23" s="28"/>
      <c r="L23" s="28"/>
      <c r="M23" s="28"/>
      <c r="N23" s="28"/>
      <c r="O23" s="30">
        <v>32.0</v>
      </c>
      <c r="P23" s="30"/>
      <c r="Q23" s="28"/>
      <c r="R23" s="29"/>
      <c r="S23" s="29"/>
      <c r="T23" s="31">
        <f t="shared" si="1"/>
        <v>32</v>
      </c>
      <c r="U23" s="31" t="str">
        <f t="shared" si="2"/>
        <v>F</v>
      </c>
      <c r="V23" s="4"/>
      <c r="W23" s="4"/>
      <c r="X23" s="4"/>
      <c r="Y23" s="4"/>
      <c r="Z23" s="4"/>
    </row>
    <row r="24" ht="12.75" customHeight="1">
      <c r="A24" s="28" t="str">
        <f>B!I18</f>
        <v>39/2019</v>
      </c>
      <c r="B24" s="28" t="str">
        <f>B!J18</f>
        <v>Prelević Tanja</v>
      </c>
      <c r="C24" s="29"/>
      <c r="D24" s="29"/>
      <c r="E24" s="29"/>
      <c r="F24" s="29"/>
      <c r="G24" s="29"/>
      <c r="H24" s="29"/>
      <c r="I24" s="28"/>
      <c r="J24" s="28"/>
      <c r="K24" s="28"/>
      <c r="L24" s="28"/>
      <c r="M24" s="28"/>
      <c r="N24" s="28"/>
      <c r="O24" s="30"/>
      <c r="P24" s="30"/>
      <c r="Q24" s="28"/>
      <c r="R24" s="29"/>
      <c r="S24" s="29"/>
      <c r="T24" s="31">
        <f t="shared" si="1"/>
        <v>0</v>
      </c>
      <c r="U24" s="31" t="str">
        <f t="shared" si="2"/>
        <v>F</v>
      </c>
      <c r="V24" s="4"/>
      <c r="W24" s="4"/>
      <c r="X24" s="4"/>
      <c r="Y24" s="4"/>
      <c r="Z24" s="4"/>
    </row>
    <row r="25" ht="12.75" customHeight="1">
      <c r="A25" s="28" t="str">
        <f>B!I19</f>
        <v>40/2019</v>
      </c>
      <c r="B25" s="28" t="str">
        <f>B!J19</f>
        <v>Kovinić Filip</v>
      </c>
      <c r="C25" s="29"/>
      <c r="D25" s="29"/>
      <c r="E25" s="29"/>
      <c r="F25" s="29"/>
      <c r="G25" s="29"/>
      <c r="H25" s="29"/>
      <c r="I25" s="28"/>
      <c r="J25" s="28"/>
      <c r="K25" s="28"/>
      <c r="L25" s="28"/>
      <c r="M25" s="28"/>
      <c r="N25" s="28"/>
      <c r="O25" s="30"/>
      <c r="P25" s="30"/>
      <c r="Q25" s="28"/>
      <c r="R25" s="29"/>
      <c r="S25" s="29"/>
      <c r="T25" s="31">
        <f t="shared" si="1"/>
        <v>0</v>
      </c>
      <c r="U25" s="31" t="str">
        <f t="shared" si="2"/>
        <v>F</v>
      </c>
      <c r="V25" s="4"/>
      <c r="W25" s="4"/>
      <c r="X25" s="4"/>
      <c r="Y25" s="4"/>
      <c r="Z25" s="4"/>
    </row>
    <row r="26" ht="12.75" customHeight="1">
      <c r="A26" s="28" t="str">
        <f>B!I20</f>
        <v>2/2018</v>
      </c>
      <c r="B26" s="28" t="str">
        <f>B!J20</f>
        <v>Lazarević Aleksandar</v>
      </c>
      <c r="C26" s="29"/>
      <c r="D26" s="29"/>
      <c r="E26" s="29"/>
      <c r="F26" s="29"/>
      <c r="G26" s="29"/>
      <c r="H26" s="29"/>
      <c r="I26" s="28"/>
      <c r="J26" s="28"/>
      <c r="K26" s="28"/>
      <c r="L26" s="28"/>
      <c r="M26" s="28"/>
      <c r="N26" s="28"/>
      <c r="O26" s="30"/>
      <c r="P26" s="30"/>
      <c r="Q26" s="28"/>
      <c r="R26" s="29"/>
      <c r="S26" s="29"/>
      <c r="T26" s="31">
        <f t="shared" si="1"/>
        <v>0</v>
      </c>
      <c r="U26" s="31" t="str">
        <f t="shared" si="2"/>
        <v>F</v>
      </c>
      <c r="V26" s="4"/>
      <c r="W26" s="4"/>
      <c r="X26" s="4"/>
      <c r="Y26" s="4"/>
      <c r="Z26" s="4"/>
    </row>
    <row r="27" ht="12.75" customHeight="1">
      <c r="A27" s="28"/>
      <c r="B27" s="28" t="str">
        <f>B!J21</f>
        <v> </v>
      </c>
      <c r="C27" s="29"/>
      <c r="D27" s="29"/>
      <c r="E27" s="29"/>
      <c r="F27" s="29"/>
      <c r="G27" s="29"/>
      <c r="H27" s="29"/>
      <c r="I27" s="28"/>
      <c r="J27" s="28"/>
      <c r="K27" s="28"/>
      <c r="L27" s="28"/>
      <c r="M27" s="28"/>
      <c r="N27" s="28"/>
      <c r="O27" s="30"/>
      <c r="P27" s="30"/>
      <c r="Q27" s="28"/>
      <c r="R27" s="29"/>
      <c r="S27" s="29"/>
      <c r="T27" s="31"/>
      <c r="U27" s="31"/>
      <c r="V27" s="4"/>
      <c r="W27" s="4"/>
      <c r="X27" s="4"/>
      <c r="Y27" s="4"/>
      <c r="Z27" s="4"/>
    </row>
    <row r="28" ht="12.75" customHeight="1">
      <c r="A28" s="28"/>
      <c r="B28" s="28" t="str">
        <f>B!J22</f>
        <v> </v>
      </c>
      <c r="C28" s="29"/>
      <c r="D28" s="29"/>
      <c r="E28" s="29"/>
      <c r="F28" s="29"/>
      <c r="G28" s="29"/>
      <c r="H28" s="29"/>
      <c r="I28" s="28"/>
      <c r="J28" s="28"/>
      <c r="K28" s="28"/>
      <c r="L28" s="28"/>
      <c r="M28" s="28"/>
      <c r="N28" s="28"/>
      <c r="O28" s="30"/>
      <c r="P28" s="30"/>
      <c r="Q28" s="28"/>
      <c r="R28" s="29"/>
      <c r="S28" s="29"/>
      <c r="T28" s="31"/>
      <c r="U28" s="31"/>
      <c r="V28" s="4"/>
      <c r="W28" s="4"/>
      <c r="X28" s="4"/>
      <c r="Y28" s="4"/>
      <c r="Z28" s="4"/>
    </row>
    <row r="29" ht="12.75" customHeight="1">
      <c r="A29" s="28"/>
      <c r="B29" s="28" t="str">
        <f>B!J23</f>
        <v> </v>
      </c>
      <c r="C29" s="29"/>
      <c r="D29" s="29"/>
      <c r="E29" s="29"/>
      <c r="F29" s="29"/>
      <c r="G29" s="29"/>
      <c r="H29" s="29"/>
      <c r="I29" s="28"/>
      <c r="J29" s="28"/>
      <c r="K29" s="28"/>
      <c r="L29" s="28"/>
      <c r="M29" s="28"/>
      <c r="N29" s="28"/>
      <c r="O29" s="30"/>
      <c r="P29" s="30"/>
      <c r="Q29" s="28"/>
      <c r="R29" s="29"/>
      <c r="S29" s="29"/>
      <c r="T29" s="31"/>
      <c r="U29" s="31"/>
      <c r="V29" s="4"/>
      <c r="W29" s="4"/>
      <c r="X29" s="4"/>
      <c r="Y29" s="4"/>
      <c r="Z29" s="4"/>
    </row>
    <row r="30" ht="12.75" customHeight="1">
      <c r="A30" s="28"/>
      <c r="B30" s="28" t="str">
        <f>B!J24</f>
        <v> </v>
      </c>
      <c r="C30" s="29"/>
      <c r="D30" s="29"/>
      <c r="E30" s="29"/>
      <c r="F30" s="29"/>
      <c r="G30" s="29"/>
      <c r="H30" s="29"/>
      <c r="I30" s="28"/>
      <c r="J30" s="28"/>
      <c r="K30" s="28"/>
      <c r="L30" s="28"/>
      <c r="M30" s="28"/>
      <c r="N30" s="28"/>
      <c r="O30" s="30"/>
      <c r="P30" s="30"/>
      <c r="Q30" s="28"/>
      <c r="R30" s="29"/>
      <c r="S30" s="29"/>
      <c r="T30" s="31"/>
      <c r="U30" s="31"/>
      <c r="V30" s="4"/>
      <c r="W30" s="4"/>
      <c r="X30" s="4"/>
      <c r="Y30" s="4"/>
      <c r="Z30" s="4"/>
    </row>
    <row r="31" ht="12.75" customHeight="1">
      <c r="A31" s="28"/>
      <c r="B31" s="28" t="str">
        <f>B!J25</f>
        <v> </v>
      </c>
      <c r="C31" s="29"/>
      <c r="D31" s="29"/>
      <c r="E31" s="29"/>
      <c r="F31" s="29"/>
      <c r="G31" s="29"/>
      <c r="H31" s="29"/>
      <c r="I31" s="28"/>
      <c r="J31" s="28"/>
      <c r="K31" s="28"/>
      <c r="L31" s="28"/>
      <c r="M31" s="28"/>
      <c r="N31" s="28"/>
      <c r="O31" s="30"/>
      <c r="P31" s="30"/>
      <c r="Q31" s="28"/>
      <c r="R31" s="29"/>
      <c r="S31" s="29"/>
      <c r="T31" s="31"/>
      <c r="U31" s="31"/>
      <c r="V31" s="4"/>
      <c r="W31" s="4"/>
      <c r="X31" s="4"/>
      <c r="Y31" s="4"/>
      <c r="Z31" s="4"/>
    </row>
    <row r="32" ht="12.75" customHeight="1">
      <c r="A32" s="28"/>
      <c r="B32" s="28" t="str">
        <f>B!J26</f>
        <v> </v>
      </c>
      <c r="C32" s="29"/>
      <c r="D32" s="29"/>
      <c r="E32" s="29"/>
      <c r="F32" s="29"/>
      <c r="G32" s="29"/>
      <c r="H32" s="29"/>
      <c r="I32" s="28"/>
      <c r="J32" s="28"/>
      <c r="K32" s="28"/>
      <c r="L32" s="28"/>
      <c r="M32" s="28"/>
      <c r="N32" s="28"/>
      <c r="O32" s="30"/>
      <c r="P32" s="30"/>
      <c r="Q32" s="28"/>
      <c r="R32" s="29"/>
      <c r="S32" s="29"/>
      <c r="T32" s="31"/>
      <c r="U32" s="31"/>
      <c r="V32" s="4"/>
      <c r="W32" s="4"/>
      <c r="X32" s="4"/>
      <c r="Y32" s="4"/>
      <c r="Z32" s="4"/>
    </row>
    <row r="33" ht="12.75" customHeight="1">
      <c r="A33" s="28"/>
      <c r="B33" s="28" t="str">
        <f>B!J27</f>
        <v> </v>
      </c>
      <c r="C33" s="29"/>
      <c r="D33" s="29"/>
      <c r="E33" s="29"/>
      <c r="F33" s="29"/>
      <c r="G33" s="29"/>
      <c r="H33" s="29"/>
      <c r="I33" s="28"/>
      <c r="J33" s="28"/>
      <c r="K33" s="28"/>
      <c r="L33" s="28"/>
      <c r="M33" s="28"/>
      <c r="N33" s="28"/>
      <c r="O33" s="30"/>
      <c r="P33" s="30"/>
      <c r="Q33" s="28"/>
      <c r="R33" s="29"/>
      <c r="S33" s="29"/>
      <c r="T33" s="31"/>
      <c r="U33" s="31"/>
      <c r="V33" s="4"/>
      <c r="W33" s="4"/>
      <c r="X33" s="4"/>
      <c r="Y33" s="4"/>
      <c r="Z33" s="4"/>
    </row>
    <row r="34" ht="12.75" customHeight="1">
      <c r="A34" s="28"/>
      <c r="B34" s="28" t="str">
        <f>B!J28</f>
        <v> </v>
      </c>
      <c r="C34" s="29"/>
      <c r="D34" s="29"/>
      <c r="E34" s="29"/>
      <c r="F34" s="29"/>
      <c r="G34" s="29"/>
      <c r="H34" s="29"/>
      <c r="I34" s="28"/>
      <c r="J34" s="28"/>
      <c r="K34" s="28"/>
      <c r="L34" s="28"/>
      <c r="M34" s="28"/>
      <c r="N34" s="28"/>
      <c r="O34" s="30"/>
      <c r="P34" s="30"/>
      <c r="Q34" s="28"/>
      <c r="R34" s="29"/>
      <c r="S34" s="29"/>
      <c r="T34" s="31"/>
      <c r="U34" s="31"/>
      <c r="V34" s="4"/>
      <c r="W34" s="4"/>
      <c r="X34" s="4"/>
      <c r="Y34" s="4"/>
      <c r="Z34" s="4"/>
    </row>
    <row r="35" ht="12.75" customHeight="1">
      <c r="A35" s="28"/>
      <c r="B35" s="28"/>
      <c r="C35" s="29"/>
      <c r="D35" s="29"/>
      <c r="E35" s="29"/>
      <c r="F35" s="29"/>
      <c r="G35" s="29"/>
      <c r="H35" s="29"/>
      <c r="I35" s="28"/>
      <c r="J35" s="28"/>
      <c r="K35" s="28"/>
      <c r="L35" s="28"/>
      <c r="M35" s="28"/>
      <c r="N35" s="28"/>
      <c r="O35" s="30"/>
      <c r="P35" s="30"/>
      <c r="Q35" s="28"/>
      <c r="R35" s="29"/>
      <c r="S35" s="33"/>
      <c r="T35" s="29"/>
      <c r="U35" s="29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16"/>
      <c r="E36" s="16"/>
      <c r="F36" s="16"/>
      <c r="G36" s="16"/>
      <c r="H36" s="1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16"/>
      <c r="E37" s="16"/>
      <c r="F37" s="16"/>
      <c r="G37" s="16"/>
      <c r="H37" s="16"/>
      <c r="I37" s="4"/>
      <c r="J37" s="4"/>
      <c r="K37" s="4"/>
      <c r="L37" s="4"/>
      <c r="M37" s="4"/>
      <c r="N37" s="4"/>
      <c r="O37" s="4"/>
      <c r="P37" s="34" t="s">
        <v>206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16"/>
      <c r="E38" s="16"/>
      <c r="F38" s="16"/>
      <c r="G38" s="16"/>
      <c r="H38" s="1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25.29"/>
    <col customWidth="1" min="3" max="3" width="13.29"/>
    <col customWidth="1" min="4" max="4" width="11.86"/>
    <col customWidth="1" min="5" max="5" width="12.71"/>
    <col customWidth="1" min="6" max="6" width="13.57"/>
    <col customWidth="1" min="7" max="26" width="8.0"/>
  </cols>
  <sheetData>
    <row r="1" ht="28.5" customHeight="1">
      <c r="A1" s="35" t="s">
        <v>207</v>
      </c>
      <c r="B1" s="7"/>
      <c r="C1" s="7"/>
      <c r="D1" s="7"/>
      <c r="E1" s="8"/>
      <c r="F1" s="36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ht="17.25" customHeight="1">
      <c r="A2" s="38" t="s">
        <v>217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7.0" customHeight="1">
      <c r="A3" s="39" t="s">
        <v>208</v>
      </c>
      <c r="B3" s="8"/>
      <c r="C3" s="40" t="s">
        <v>186</v>
      </c>
      <c r="D3" s="7"/>
      <c r="E3" s="7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7.25" customHeight="1">
      <c r="A4" s="40" t="s">
        <v>184</v>
      </c>
      <c r="B4" s="7"/>
      <c r="C4" s="8"/>
      <c r="D4" s="40" t="s">
        <v>209</v>
      </c>
      <c r="E4" s="7"/>
      <c r="F4" s="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4.5" customHeight="1">
      <c r="A5" s="41"/>
      <c r="B5" s="42"/>
      <c r="C5" s="42"/>
      <c r="D5" s="41"/>
      <c r="E5" s="42"/>
      <c r="F5" s="4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5.5" customHeight="1">
      <c r="A6" s="43" t="s">
        <v>188</v>
      </c>
      <c r="B6" s="44" t="s">
        <v>210</v>
      </c>
      <c r="C6" s="45"/>
      <c r="D6" s="46" t="s">
        <v>211</v>
      </c>
      <c r="E6" s="8"/>
      <c r="F6" s="47" t="s">
        <v>212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ht="42.0" customHeight="1">
      <c r="A7" s="49"/>
      <c r="B7" s="50"/>
      <c r="C7" s="51"/>
      <c r="D7" s="52" t="s">
        <v>213</v>
      </c>
      <c r="E7" s="53" t="s">
        <v>214</v>
      </c>
      <c r="F7" s="49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ht="13.5" customHeight="1">
      <c r="A8" s="54" t="str">
        <f>Bpredlog!A8</f>
        <v>40/2020</v>
      </c>
      <c r="B8" s="33" t="str">
        <f>Bpredlog!B8</f>
        <v>Molla Nadžije</v>
      </c>
      <c r="C8" s="8"/>
      <c r="D8" s="55">
        <f>SUM(Bpredlog!D8,Bpredlog!E8,Bpredlog!O8,Bpredlog!P8)</f>
        <v>0</v>
      </c>
      <c r="E8" s="56">
        <f>MAX(Bpredlog!R8,Bpredlog!S8)</f>
        <v>0</v>
      </c>
      <c r="F8" s="57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54" t="str">
        <f>Bpredlog!A9</f>
        <v>1/2019</v>
      </c>
      <c r="B9" s="33" t="str">
        <f>Bpredlog!B9</f>
        <v>Bojanić Matija</v>
      </c>
      <c r="C9" s="8"/>
      <c r="D9" s="55">
        <f>SUM(Bpredlog!D9,Bpredlog!E9,Bpredlog!O9,Bpredlog!P9)</f>
        <v>25</v>
      </c>
      <c r="E9" s="56">
        <f>MAX(Bpredlog!R9,Bpredlog!S9)</f>
        <v>0</v>
      </c>
      <c r="F9" s="57" t="str">
        <f>Bpredlog!U9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54" t="str">
        <f>Bpredlog!A10</f>
        <v>2/2019</v>
      </c>
      <c r="B10" s="33" t="str">
        <f>Bpredlog!B10</f>
        <v>Cvijović Tijana</v>
      </c>
      <c r="C10" s="8"/>
      <c r="D10" s="55">
        <f>SUM(Bpredlog!D10,Bpredlog!E10,Bpredlog!O10,Bpredlog!P10)</f>
        <v>0</v>
      </c>
      <c r="E10" s="56">
        <f>MAX(Bpredlog!R10,Bpredlog!S10)</f>
        <v>0</v>
      </c>
      <c r="F10" s="57" t="str">
        <f>Bpredlog!U10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54" t="str">
        <f>Bpredlog!A11</f>
        <v>3/2019</v>
      </c>
      <c r="B11" s="33" t="str">
        <f>Bpredlog!B11</f>
        <v>Krnić Emina</v>
      </c>
      <c r="C11" s="8"/>
      <c r="D11" s="55">
        <f>SUM(Bpredlog!D11,Bpredlog!E11,Bpredlog!O11,Bpredlog!P11)</f>
        <v>0</v>
      </c>
      <c r="E11" s="56">
        <f>MAX(Bpredlog!R11,Bpredlog!S11)</f>
        <v>0</v>
      </c>
      <c r="F11" s="57" t="str">
        <f>Bpredlog!U11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54" t="str">
        <f>Bpredlog!A12</f>
        <v>5/2019</v>
      </c>
      <c r="B12" s="33" t="str">
        <f>Bpredlog!B12</f>
        <v>Obradović Ivana</v>
      </c>
      <c r="C12" s="8"/>
      <c r="D12" s="55">
        <f>SUM(Bpredlog!D12,Bpredlog!E12,Bpredlog!O12,Bpredlog!P12)</f>
        <v>15</v>
      </c>
      <c r="E12" s="56">
        <f>MAX(Bpredlog!R12,Bpredlog!S12)</f>
        <v>25</v>
      </c>
      <c r="F12" s="57" t="str">
        <f>Bpredlog!U12</f>
        <v>F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54" t="str">
        <f>Bpredlog!A13</f>
        <v>12/2019</v>
      </c>
      <c r="B13" s="33" t="str">
        <f>Bpredlog!B13</f>
        <v>Vujanović Marina</v>
      </c>
      <c r="C13" s="8"/>
      <c r="D13" s="55">
        <f>SUM(Bpredlog!D13,Bpredlog!E13,Bpredlog!O13,Bpredlog!P13)</f>
        <v>0</v>
      </c>
      <c r="E13" s="56">
        <f>MAX(Bpredlog!R13,Bpredlog!S13)</f>
        <v>0</v>
      </c>
      <c r="F13" s="57" t="str">
        <f>Bpredlog!U13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54" t="str">
        <f>Bpredlog!A14</f>
        <v>13/2019</v>
      </c>
      <c r="B14" s="33" t="str">
        <f>Bpredlog!B14</f>
        <v>Petranović Nikolina</v>
      </c>
      <c r="C14" s="8"/>
      <c r="D14" s="55">
        <f>SUM(Bpredlog!D14,Bpredlog!E14,Bpredlog!O14,Bpredlog!P14)</f>
        <v>0</v>
      </c>
      <c r="E14" s="56">
        <f>MAX(Bpredlog!R14,Bpredlog!S14)</f>
        <v>0</v>
      </c>
      <c r="F14" s="57" t="str">
        <f>Bpredlog!U14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54" t="str">
        <f>Bpredlog!A15</f>
        <v>15/2019</v>
      </c>
      <c r="B15" s="33" t="str">
        <f>Bpredlog!B15</f>
        <v>Šekularac Luka</v>
      </c>
      <c r="C15" s="8"/>
      <c r="D15" s="55">
        <f>SUM(Bpredlog!D15,Bpredlog!E15,Bpredlog!O15,Bpredlog!P15)</f>
        <v>0</v>
      </c>
      <c r="E15" s="56">
        <f>MAX(Bpredlog!R15,Bpredlog!S15)</f>
        <v>0</v>
      </c>
      <c r="F15" s="57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54" t="str">
        <f>Bpredlog!A16</f>
        <v>22/2019</v>
      </c>
      <c r="B16" s="33" t="str">
        <f>Bpredlog!B16</f>
        <v>Čabarkapa Andrea</v>
      </c>
      <c r="C16" s="8"/>
      <c r="D16" s="55">
        <f>SUM(Bpredlog!D16,Bpredlog!E16,Bpredlog!O16,Bpredlog!P16)</f>
        <v>0</v>
      </c>
      <c r="E16" s="56">
        <f>MAX(Bpredlog!R16,Bpredlog!S16)</f>
        <v>0</v>
      </c>
      <c r="F16" s="57" t="str">
        <f>Bpredlog!U16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54" t="str">
        <f>Bpredlog!A17</f>
        <v>23/2019</v>
      </c>
      <c r="B17" s="33" t="str">
        <f>Bpredlog!B17</f>
        <v>Šukurica Majda</v>
      </c>
      <c r="C17" s="8"/>
      <c r="D17" s="55">
        <f>SUM(Bpredlog!D17,Bpredlog!E17,Bpredlog!O17,Bpredlog!P17)</f>
        <v>0</v>
      </c>
      <c r="E17" s="56">
        <f>MAX(Bpredlog!R17,Bpredlog!S17)</f>
        <v>0</v>
      </c>
      <c r="F17" s="57" t="str">
        <f>Bpredlog!U17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54" t="str">
        <f>Bpredlog!A18</f>
        <v>24/2019</v>
      </c>
      <c r="B18" s="33" t="str">
        <f>Bpredlog!B18</f>
        <v>Magdelinić Isidora</v>
      </c>
      <c r="C18" s="8"/>
      <c r="D18" s="55">
        <f>SUM(Bpredlog!D18,Bpredlog!E18,Bpredlog!O18,Bpredlog!P18)</f>
        <v>0</v>
      </c>
      <c r="E18" s="56">
        <f>MAX(Bpredlog!R18,Bpredlog!S18)</f>
        <v>0</v>
      </c>
      <c r="F18" s="57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54" t="str">
        <f>Bpredlog!A19</f>
        <v>25/2019</v>
      </c>
      <c r="B19" s="33" t="str">
        <f>Bpredlog!B19</f>
        <v>Raičević Vojka</v>
      </c>
      <c r="C19" s="8"/>
      <c r="D19" s="55">
        <f>SUM(Bpredlog!D19,Bpredlog!E19,Bpredlog!O19,Bpredlog!P19)</f>
        <v>0</v>
      </c>
      <c r="E19" s="56">
        <f>MAX(Bpredlog!R19,Bpredlog!S19)</f>
        <v>0</v>
      </c>
      <c r="F19" s="57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54" t="str">
        <f>Bpredlog!A20</f>
        <v>28/2019</v>
      </c>
      <c r="B20" s="33" t="str">
        <f>Bpredlog!B20</f>
        <v>Kojić Ekan</v>
      </c>
      <c r="C20" s="8"/>
      <c r="D20" s="55">
        <f>SUM(Bpredlog!D20,Bpredlog!E20,Bpredlog!O20,Bpredlog!P20)</f>
        <v>3</v>
      </c>
      <c r="E20" s="56">
        <f>MAX(Bpredlog!R20,Bpredlog!S20)</f>
        <v>24</v>
      </c>
      <c r="F20" s="57" t="str">
        <f>Bpredlog!U20</f>
        <v>F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54" t="str">
        <f>Bpredlog!A21</f>
        <v>31/2019</v>
      </c>
      <c r="B21" s="33" t="str">
        <f>Bpredlog!B21</f>
        <v>Bulatović Martina</v>
      </c>
      <c r="C21" s="8"/>
      <c r="D21" s="55">
        <f>SUM(Bpredlog!D21,Bpredlog!E21,Bpredlog!O21,Bpredlog!P21)</f>
        <v>0</v>
      </c>
      <c r="E21" s="56">
        <f>MAX(Bpredlog!R21,Bpredlog!S21)</f>
        <v>0</v>
      </c>
      <c r="F21" s="57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54" t="str">
        <f>Bpredlog!A22</f>
        <v>32/2019</v>
      </c>
      <c r="B22" s="33" t="str">
        <f>Bpredlog!B22</f>
        <v>Džaković Marija</v>
      </c>
      <c r="C22" s="8"/>
      <c r="D22" s="55">
        <f>SUM(Bpredlog!D22,Bpredlog!E22,Bpredlog!O22,Bpredlog!P22)</f>
        <v>35</v>
      </c>
      <c r="E22" s="56">
        <f>MAX(Bpredlog!R22,Bpredlog!S22)</f>
        <v>21</v>
      </c>
      <c r="F22" s="57" t="str">
        <f>Bpredlog!U22</f>
        <v>D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54" t="str">
        <f>Bpredlog!A23</f>
        <v>35/2019</v>
      </c>
      <c r="B23" s="33" t="str">
        <f>Bpredlog!B23</f>
        <v>Kasalica Branislav</v>
      </c>
      <c r="C23" s="8"/>
      <c r="D23" s="55">
        <f>SUM(Bpredlog!D23,Bpredlog!E23,Bpredlog!O23,Bpredlog!P23)</f>
        <v>32</v>
      </c>
      <c r="E23" s="56">
        <f>MAX(Bpredlog!R23,Bpredlog!S23)</f>
        <v>0</v>
      </c>
      <c r="F23" s="57" t="str">
        <f>Bpredlog!U23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54" t="str">
        <f>Bpredlog!A24</f>
        <v>39/2019</v>
      </c>
      <c r="B24" s="33" t="str">
        <f>Bpredlog!B24</f>
        <v>Prelević Tanja</v>
      </c>
      <c r="C24" s="8"/>
      <c r="D24" s="55">
        <f>SUM(Bpredlog!D24,Bpredlog!E24,Bpredlog!O24,Bpredlog!P24)</f>
        <v>0</v>
      </c>
      <c r="E24" s="56">
        <f>MAX(Bpredlog!R24,Bpredlog!S24)</f>
        <v>0</v>
      </c>
      <c r="F24" s="57" t="str">
        <f>Bpredlog!U24</f>
        <v>F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54" t="str">
        <f>Bpredlog!A25</f>
        <v>40/2019</v>
      </c>
      <c r="B25" s="33" t="str">
        <f>Bpredlog!B25</f>
        <v>Kovinić Filip</v>
      </c>
      <c r="C25" s="8"/>
      <c r="D25" s="55">
        <f>SUM(Bpredlog!D25,Bpredlog!E25,Bpredlog!O25,Bpredlog!P25)</f>
        <v>0</v>
      </c>
      <c r="E25" s="56">
        <f>MAX(Bpredlog!R25,Bpredlog!S25)</f>
        <v>0</v>
      </c>
      <c r="F25" s="57" t="str">
        <f>Bpredlog!U25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54" t="str">
        <f>Bpredlog!A26</f>
        <v>2/2018</v>
      </c>
      <c r="B26" s="33" t="str">
        <f>Bpredlog!B26</f>
        <v>Lazarević Aleksandar</v>
      </c>
      <c r="C26" s="8"/>
      <c r="D26" s="55">
        <f>SUM(Bpredlog!D26,Bpredlog!E26,Bpredlog!O26,Bpredlog!P26)</f>
        <v>0</v>
      </c>
      <c r="E26" s="56">
        <f>MAX(Bpredlog!R26,Bpredlog!S26)</f>
        <v>0</v>
      </c>
      <c r="F26" s="57" t="str">
        <f>Bpredlog!U26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54"/>
      <c r="B27" s="33"/>
      <c r="C27" s="8"/>
      <c r="D27" s="55"/>
      <c r="E27" s="56"/>
      <c r="F27" s="5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54"/>
      <c r="B28" s="33"/>
      <c r="C28" s="8"/>
      <c r="D28" s="55"/>
      <c r="E28" s="56"/>
      <c r="F28" s="5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54"/>
      <c r="B29" s="33"/>
      <c r="C29" s="8"/>
      <c r="D29" s="55"/>
      <c r="E29" s="56"/>
      <c r="F29" s="5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54"/>
      <c r="B30" s="33"/>
      <c r="C30" s="8"/>
      <c r="D30" s="55"/>
      <c r="E30" s="56"/>
      <c r="F30" s="5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54"/>
      <c r="B31" s="33"/>
      <c r="C31" s="8"/>
      <c r="D31" s="55"/>
      <c r="E31" s="56"/>
      <c r="F31" s="5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54"/>
      <c r="B32" s="33"/>
      <c r="C32" s="8"/>
      <c r="D32" s="55"/>
      <c r="E32" s="56"/>
      <c r="F32" s="5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54"/>
      <c r="B33" s="33"/>
      <c r="C33" s="8"/>
      <c r="D33" s="55"/>
      <c r="E33" s="56"/>
      <c r="F33" s="5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54"/>
      <c r="B34" s="33"/>
      <c r="C34" s="8"/>
      <c r="D34" s="55"/>
      <c r="E34" s="56"/>
      <c r="F34" s="5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30"/>
      <c r="B35" s="33"/>
      <c r="C35" s="8"/>
      <c r="D35" s="60"/>
      <c r="E35" s="60"/>
      <c r="F35" s="29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61"/>
      <c r="C36" s="6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 t="s">
        <v>215</v>
      </c>
      <c r="B37" s="61"/>
      <c r="C37" s="61"/>
      <c r="D37" s="34" t="s">
        <v>216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61"/>
      <c r="C38" s="6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61"/>
      <c r="C39" s="6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61"/>
      <c r="C40" s="6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61"/>
      <c r="C41" s="6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61"/>
      <c r="C42" s="6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61"/>
      <c r="C43" s="6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61"/>
      <c r="C44" s="6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61"/>
      <c r="C45" s="6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61"/>
      <c r="C46" s="6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61"/>
      <c r="C47" s="6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61"/>
      <c r="C48" s="6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61"/>
      <c r="C49" s="6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61"/>
      <c r="C50" s="6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61"/>
      <c r="C51" s="6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61"/>
      <c r="C52" s="6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61"/>
      <c r="C53" s="6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61"/>
      <c r="C54" s="6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61"/>
      <c r="C55" s="6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61"/>
      <c r="C56" s="6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61"/>
      <c r="C57" s="6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61"/>
      <c r="C58" s="6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61"/>
      <c r="C59" s="6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61"/>
      <c r="C60" s="6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61"/>
      <c r="C61" s="6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61"/>
      <c r="C62" s="6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61"/>
      <c r="C63" s="6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61"/>
      <c r="C64" s="6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61"/>
      <c r="C65" s="6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61"/>
      <c r="C66" s="6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61"/>
      <c r="C67" s="6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61"/>
      <c r="C68" s="6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61"/>
      <c r="C69" s="6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61"/>
      <c r="C70" s="6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61"/>
      <c r="C71" s="6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61"/>
      <c r="C72" s="6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61"/>
      <c r="C73" s="6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61"/>
      <c r="C74" s="6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61"/>
      <c r="C75" s="6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61"/>
      <c r="C76" s="6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61"/>
      <c r="C77" s="6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61"/>
      <c r="C78" s="6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61"/>
      <c r="C79" s="6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61"/>
      <c r="C80" s="6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61"/>
      <c r="C81" s="6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61"/>
      <c r="C82" s="6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61"/>
      <c r="C83" s="6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6:C26"/>
    <mergeCell ref="B27:C27"/>
    <mergeCell ref="B28:C28"/>
    <mergeCell ref="B29:C29"/>
    <mergeCell ref="B30:C30"/>
    <mergeCell ref="B31:C31"/>
    <mergeCell ref="B32:C32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7.71"/>
    <col customWidth="1" min="3" max="3" width="8.14"/>
    <col customWidth="1" min="4" max="14" width="3.86"/>
    <col customWidth="1" min="15" max="17" width="5.43"/>
    <col customWidth="1" min="18" max="18" width="8.43"/>
    <col customWidth="1" min="19" max="19" width="9.14"/>
    <col customWidth="1" min="20" max="20" width="6.29"/>
    <col customWidth="1" min="21" max="21" width="5.86"/>
    <col customWidth="1" min="22" max="23" width="9.14"/>
    <col customWidth="1" min="24" max="26" width="8.0"/>
  </cols>
  <sheetData>
    <row r="1" ht="18.75" customHeight="1">
      <c r="A1" s="6" t="s">
        <v>181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  <c r="S1" s="9"/>
      <c r="T1" s="7"/>
      <c r="U1" s="8"/>
      <c r="V1" s="4"/>
      <c r="W1" s="4"/>
      <c r="X1" s="4"/>
      <c r="Y1" s="4"/>
      <c r="Z1" s="4"/>
    </row>
    <row r="2" ht="12.75" customHeight="1">
      <c r="A2" s="10" t="s">
        <v>218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11" t="s">
        <v>183</v>
      </c>
      <c r="P2" s="7"/>
      <c r="Q2" s="7"/>
      <c r="R2" s="7"/>
      <c r="S2" s="7"/>
      <c r="T2" s="7"/>
      <c r="U2" s="8"/>
      <c r="V2" s="4"/>
      <c r="W2" s="4"/>
      <c r="X2" s="4"/>
      <c r="Y2" s="4"/>
      <c r="Z2" s="4"/>
    </row>
    <row r="3" ht="21.0" customHeight="1">
      <c r="A3" s="12" t="s">
        <v>184</v>
      </c>
      <c r="B3" s="7"/>
      <c r="C3" s="8"/>
      <c r="D3" s="13" t="s">
        <v>185</v>
      </c>
      <c r="E3" s="7"/>
      <c r="F3" s="7"/>
      <c r="G3" s="8"/>
      <c r="H3" s="14" t="s">
        <v>186</v>
      </c>
      <c r="I3" s="7"/>
      <c r="J3" s="7"/>
      <c r="K3" s="7"/>
      <c r="L3" s="7"/>
      <c r="M3" s="7"/>
      <c r="N3" s="7"/>
      <c r="O3" s="7"/>
      <c r="P3" s="8"/>
      <c r="Q3" s="15" t="s">
        <v>187</v>
      </c>
      <c r="R3" s="7"/>
      <c r="S3" s="7"/>
      <c r="T3" s="7"/>
      <c r="U3" s="8"/>
      <c r="V3" s="4"/>
      <c r="W3" s="4"/>
      <c r="X3" s="4"/>
      <c r="Y3" s="4"/>
      <c r="Z3" s="4"/>
    </row>
    <row r="4" ht="6.75" customHeight="1">
      <c r="A4" s="4"/>
      <c r="B4" s="4"/>
      <c r="C4" s="4"/>
      <c r="D4" s="16"/>
      <c r="E4" s="16"/>
      <c r="F4" s="16"/>
      <c r="G4" s="16"/>
      <c r="H4" s="1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1.0" customHeight="1">
      <c r="A5" s="17" t="s">
        <v>188</v>
      </c>
      <c r="B5" s="18" t="s">
        <v>189</v>
      </c>
      <c r="C5" s="19" t="s">
        <v>190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  <c r="T5" s="20" t="s">
        <v>191</v>
      </c>
      <c r="U5" s="21" t="s">
        <v>192</v>
      </c>
      <c r="V5" s="4"/>
      <c r="W5" s="4"/>
      <c r="X5" s="4"/>
      <c r="Y5" s="4"/>
      <c r="Z5" s="4"/>
    </row>
    <row r="6" ht="21.0" customHeight="1">
      <c r="A6" s="22"/>
      <c r="B6" s="22"/>
      <c r="C6" s="23"/>
      <c r="D6" s="24" t="s">
        <v>193</v>
      </c>
      <c r="E6" s="7"/>
      <c r="F6" s="7"/>
      <c r="G6" s="7"/>
      <c r="H6" s="8"/>
      <c r="I6" s="24" t="s">
        <v>194</v>
      </c>
      <c r="J6" s="7"/>
      <c r="K6" s="8"/>
      <c r="L6" s="24" t="s">
        <v>195</v>
      </c>
      <c r="M6" s="7"/>
      <c r="N6" s="8"/>
      <c r="O6" s="24" t="s">
        <v>196</v>
      </c>
      <c r="P6" s="7"/>
      <c r="Q6" s="8"/>
      <c r="R6" s="24" t="s">
        <v>197</v>
      </c>
      <c r="S6" s="8"/>
      <c r="T6" s="22"/>
      <c r="U6" s="22"/>
      <c r="V6" s="4"/>
      <c r="W6" s="4"/>
      <c r="X6" s="4"/>
      <c r="Y6" s="4"/>
      <c r="Z6" s="4"/>
    </row>
    <row r="7" ht="21.0" customHeight="1">
      <c r="A7" s="49"/>
      <c r="B7" s="49"/>
      <c r="C7" s="62" t="s">
        <v>198</v>
      </c>
      <c r="D7" s="63" t="s">
        <v>199</v>
      </c>
      <c r="E7" s="63" t="s">
        <v>200</v>
      </c>
      <c r="F7" s="63" t="s">
        <v>201</v>
      </c>
      <c r="G7" s="63" t="s">
        <v>202</v>
      </c>
      <c r="H7" s="63" t="s">
        <v>203</v>
      </c>
      <c r="I7" s="63" t="s">
        <v>199</v>
      </c>
      <c r="J7" s="63" t="s">
        <v>200</v>
      </c>
      <c r="K7" s="63" t="s">
        <v>201</v>
      </c>
      <c r="L7" s="63" t="s">
        <v>199</v>
      </c>
      <c r="M7" s="63" t="s">
        <v>200</v>
      </c>
      <c r="N7" s="63" t="s">
        <v>201</v>
      </c>
      <c r="O7" s="63" t="s">
        <v>199</v>
      </c>
      <c r="P7" s="63" t="s">
        <v>200</v>
      </c>
      <c r="Q7" s="63" t="s">
        <v>201</v>
      </c>
      <c r="R7" s="63" t="s">
        <v>204</v>
      </c>
      <c r="S7" s="63" t="s">
        <v>205</v>
      </c>
      <c r="T7" s="49"/>
      <c r="U7" s="49"/>
      <c r="V7" s="4"/>
      <c r="W7" s="4"/>
      <c r="X7" s="4"/>
      <c r="Y7" s="4"/>
      <c r="Z7" s="4"/>
    </row>
    <row r="8" ht="12.0" customHeight="1">
      <c r="A8" s="30" t="str">
        <f>'C'!I2</f>
        <v>1/2019</v>
      </c>
      <c r="B8" s="64" t="str">
        <f>'C'!J2</f>
        <v>Gerenčić Dimitrije</v>
      </c>
      <c r="C8" s="31"/>
      <c r="D8" s="65"/>
      <c r="E8" s="65"/>
      <c r="F8" s="31"/>
      <c r="G8" s="31"/>
      <c r="H8" s="31"/>
      <c r="I8" s="66"/>
      <c r="J8" s="66"/>
      <c r="K8" s="66"/>
      <c r="L8" s="66"/>
      <c r="M8" s="66"/>
      <c r="N8" s="66"/>
      <c r="O8" s="67">
        <v>29.0</v>
      </c>
      <c r="P8" s="68"/>
      <c r="Q8" s="66"/>
      <c r="R8" s="31">
        <v>32.0</v>
      </c>
      <c r="S8" s="31"/>
      <c r="T8" s="31">
        <f t="shared" ref="T8:T36" si="1">SUM(D8:E8,O8,P8,MAX(R8,S8))</f>
        <v>61</v>
      </c>
      <c r="U8" s="31" t="str">
        <f t="shared" ref="U8:U36" si="2">IF(T8&gt;85,"A",IF(T8&gt;75,"B",IF(T8&gt;65,"C",IF(T8&gt;55,"D",IF(T8&gt;44,"E","F")))))</f>
        <v>D</v>
      </c>
      <c r="V8" s="4"/>
      <c r="W8" s="4"/>
      <c r="X8" s="4"/>
      <c r="Y8" s="4"/>
      <c r="Z8" s="4"/>
    </row>
    <row r="9" ht="12.0" customHeight="1">
      <c r="A9" s="30" t="str">
        <f>'C'!I3</f>
        <v>2/2019</v>
      </c>
      <c r="B9" s="28" t="str">
        <f>'C'!J3</f>
        <v>Radoman Miloš</v>
      </c>
      <c r="C9" s="31"/>
      <c r="D9" s="29"/>
      <c r="E9" s="29"/>
      <c r="F9" s="31"/>
      <c r="G9" s="31"/>
      <c r="H9" s="31"/>
      <c r="I9" s="66"/>
      <c r="J9" s="66"/>
      <c r="K9" s="66"/>
      <c r="L9" s="66"/>
      <c r="M9" s="66"/>
      <c r="N9" s="66"/>
      <c r="O9" s="69">
        <v>36.0</v>
      </c>
      <c r="P9" s="30"/>
      <c r="Q9" s="66"/>
      <c r="R9" s="31"/>
      <c r="S9" s="31"/>
      <c r="T9" s="31">
        <f t="shared" si="1"/>
        <v>36</v>
      </c>
      <c r="U9" s="31" t="str">
        <f t="shared" si="2"/>
        <v>F</v>
      </c>
      <c r="V9" s="4"/>
      <c r="W9" s="4"/>
      <c r="X9" s="4"/>
      <c r="Y9" s="4"/>
      <c r="Z9" s="4"/>
    </row>
    <row r="10" ht="12.0" customHeight="1">
      <c r="A10" s="30" t="str">
        <f>'C'!I4</f>
        <v>3/2019</v>
      </c>
      <c r="B10" s="28" t="str">
        <f>'C'!J4</f>
        <v>Radulović Marina</v>
      </c>
      <c r="C10" s="29"/>
      <c r="D10" s="29"/>
      <c r="E10" s="29"/>
      <c r="F10" s="29"/>
      <c r="G10" s="29"/>
      <c r="H10" s="29"/>
      <c r="I10" s="28"/>
      <c r="J10" s="28"/>
      <c r="K10" s="28"/>
      <c r="L10" s="28"/>
      <c r="M10" s="28"/>
      <c r="N10" s="28"/>
      <c r="O10" s="30">
        <v>29.0</v>
      </c>
      <c r="P10" s="30"/>
      <c r="Q10" s="28"/>
      <c r="R10" s="29"/>
      <c r="S10" s="31"/>
      <c r="T10" s="31">
        <f t="shared" si="1"/>
        <v>29</v>
      </c>
      <c r="U10" s="31" t="str">
        <f t="shared" si="2"/>
        <v>F</v>
      </c>
      <c r="V10" s="4"/>
      <c r="W10" s="4"/>
      <c r="X10" s="4"/>
      <c r="Y10" s="4"/>
      <c r="Z10" s="4"/>
    </row>
    <row r="11" ht="12.0" customHeight="1">
      <c r="A11" s="30" t="str">
        <f>'C'!I5</f>
        <v>4/2019</v>
      </c>
      <c r="B11" s="28" t="str">
        <f>'C'!J5</f>
        <v>Zečević Nikola</v>
      </c>
      <c r="C11" s="29"/>
      <c r="D11" s="29"/>
      <c r="E11" s="29"/>
      <c r="F11" s="29"/>
      <c r="G11" s="29"/>
      <c r="H11" s="29"/>
      <c r="I11" s="28"/>
      <c r="J11" s="28"/>
      <c r="K11" s="28"/>
      <c r="L11" s="28"/>
      <c r="M11" s="28"/>
      <c r="N11" s="28"/>
      <c r="O11" s="30"/>
      <c r="P11" s="30"/>
      <c r="Q11" s="28"/>
      <c r="R11" s="29"/>
      <c r="S11" s="31"/>
      <c r="T11" s="31">
        <f t="shared" si="1"/>
        <v>0</v>
      </c>
      <c r="U11" s="31" t="str">
        <f t="shared" si="2"/>
        <v>F</v>
      </c>
      <c r="V11" s="4"/>
      <c r="W11" s="4"/>
      <c r="X11" s="4"/>
      <c r="Y11" s="4"/>
      <c r="Z11" s="4"/>
    </row>
    <row r="12" ht="12.0" customHeight="1">
      <c r="A12" s="30" t="str">
        <f>'C'!I6</f>
        <v>5/2019</v>
      </c>
      <c r="B12" s="28" t="str">
        <f>'C'!J6</f>
        <v>Savić Uroš</v>
      </c>
      <c r="C12" s="29"/>
      <c r="D12" s="29"/>
      <c r="E12" s="29"/>
      <c r="F12" s="29"/>
      <c r="G12" s="29"/>
      <c r="H12" s="29"/>
      <c r="I12" s="28"/>
      <c r="J12" s="28"/>
      <c r="K12" s="28"/>
      <c r="L12" s="28"/>
      <c r="M12" s="28"/>
      <c r="N12" s="28"/>
      <c r="O12" s="30">
        <v>40.0</v>
      </c>
      <c r="P12" s="30"/>
      <c r="Q12" s="28"/>
      <c r="R12" s="29"/>
      <c r="S12" s="31"/>
      <c r="T12" s="31">
        <f t="shared" si="1"/>
        <v>40</v>
      </c>
      <c r="U12" s="31" t="str">
        <f t="shared" si="2"/>
        <v>F</v>
      </c>
      <c r="V12" s="4"/>
      <c r="W12" s="4"/>
      <c r="X12" s="4"/>
      <c r="Y12" s="4"/>
      <c r="Z12" s="4"/>
    </row>
    <row r="13" ht="12.0" customHeight="1">
      <c r="A13" s="30" t="str">
        <f>'C'!I7</f>
        <v>6/2019</v>
      </c>
      <c r="B13" s="28" t="str">
        <f>'C'!J7</f>
        <v>Brzić Barbara</v>
      </c>
      <c r="C13" s="29"/>
      <c r="D13" s="29"/>
      <c r="E13" s="29"/>
      <c r="F13" s="29"/>
      <c r="G13" s="29"/>
      <c r="H13" s="29"/>
      <c r="I13" s="28"/>
      <c r="J13" s="28"/>
      <c r="K13" s="28"/>
      <c r="L13" s="28"/>
      <c r="M13" s="28"/>
      <c r="N13" s="28"/>
      <c r="O13" s="70">
        <v>37.0</v>
      </c>
      <c r="P13" s="30"/>
      <c r="Q13" s="28"/>
      <c r="R13" s="29"/>
      <c r="S13" s="31"/>
      <c r="T13" s="31">
        <f t="shared" si="1"/>
        <v>37</v>
      </c>
      <c r="U13" s="31" t="str">
        <f t="shared" si="2"/>
        <v>F</v>
      </c>
      <c r="V13" s="4"/>
      <c r="W13" s="4"/>
      <c r="X13" s="4"/>
      <c r="Y13" s="4"/>
      <c r="Z13" s="4"/>
    </row>
    <row r="14" ht="12.0" customHeight="1">
      <c r="A14" s="30" t="str">
        <f>'C'!I8</f>
        <v>7/2019</v>
      </c>
      <c r="B14" s="28" t="str">
        <f>'C'!J8</f>
        <v>Dragaš Vuksan</v>
      </c>
      <c r="C14" s="29"/>
      <c r="D14" s="29"/>
      <c r="E14" s="29"/>
      <c r="F14" s="29"/>
      <c r="G14" s="29"/>
      <c r="H14" s="29"/>
      <c r="I14" s="28"/>
      <c r="J14" s="28"/>
      <c r="K14" s="28"/>
      <c r="L14" s="28"/>
      <c r="M14" s="28"/>
      <c r="N14" s="28"/>
      <c r="O14" s="30">
        <v>14.0</v>
      </c>
      <c r="P14" s="30"/>
      <c r="Q14" s="28"/>
      <c r="R14" s="29"/>
      <c r="S14" s="31"/>
      <c r="T14" s="31">
        <f t="shared" si="1"/>
        <v>14</v>
      </c>
      <c r="U14" s="31" t="str">
        <f t="shared" si="2"/>
        <v>F</v>
      </c>
      <c r="V14" s="4"/>
      <c r="W14" s="4"/>
      <c r="X14" s="4"/>
      <c r="Y14" s="4"/>
      <c r="Z14" s="4"/>
    </row>
    <row r="15" ht="12.0" customHeight="1">
      <c r="A15" s="30" t="str">
        <f>'C'!I9</f>
        <v>13/2019</v>
      </c>
      <c r="B15" s="28" t="str">
        <f>'C'!J9</f>
        <v>Vukićević Jovana</v>
      </c>
      <c r="C15" s="29"/>
      <c r="D15" s="29"/>
      <c r="E15" s="29"/>
      <c r="F15" s="29"/>
      <c r="G15" s="29"/>
      <c r="H15" s="29"/>
      <c r="I15" s="28"/>
      <c r="J15" s="28"/>
      <c r="K15" s="28"/>
      <c r="L15" s="28"/>
      <c r="M15" s="28"/>
      <c r="N15" s="28"/>
      <c r="O15" s="30">
        <v>34.0</v>
      </c>
      <c r="P15" s="30"/>
      <c r="Q15" s="28"/>
      <c r="R15" s="29">
        <v>29.0</v>
      </c>
      <c r="S15" s="31"/>
      <c r="T15" s="31">
        <f t="shared" si="1"/>
        <v>63</v>
      </c>
      <c r="U15" s="31" t="str">
        <f t="shared" si="2"/>
        <v>D</v>
      </c>
      <c r="V15" s="4"/>
      <c r="W15" s="4"/>
      <c r="X15" s="4"/>
      <c r="Y15" s="4"/>
      <c r="Z15" s="4"/>
    </row>
    <row r="16" ht="12.0" customHeight="1">
      <c r="A16" s="30" t="str">
        <f>'C'!I10</f>
        <v>15/2019</v>
      </c>
      <c r="B16" s="28" t="str">
        <f>'C'!J10</f>
        <v>Mašković Anđela</v>
      </c>
      <c r="C16" s="29"/>
      <c r="D16" s="29"/>
      <c r="E16" s="29"/>
      <c r="F16" s="29"/>
      <c r="G16" s="29"/>
      <c r="H16" s="29"/>
      <c r="I16" s="28"/>
      <c r="J16" s="28"/>
      <c r="K16" s="28"/>
      <c r="L16" s="28"/>
      <c r="M16" s="28"/>
      <c r="N16" s="28"/>
      <c r="O16" s="30">
        <v>12.0</v>
      </c>
      <c r="P16" s="30"/>
      <c r="Q16" s="28"/>
      <c r="R16" s="29"/>
      <c r="S16" s="31"/>
      <c r="T16" s="31">
        <f t="shared" si="1"/>
        <v>12</v>
      </c>
      <c r="U16" s="31" t="str">
        <f t="shared" si="2"/>
        <v>F</v>
      </c>
      <c r="V16" s="4"/>
      <c r="W16" s="4"/>
      <c r="X16" s="4"/>
      <c r="Y16" s="4"/>
      <c r="Z16" s="4"/>
    </row>
    <row r="17" ht="12.0" customHeight="1">
      <c r="A17" s="30" t="str">
        <f>'C'!I11</f>
        <v>16/2019</v>
      </c>
      <c r="B17" s="28" t="str">
        <f>'C'!J11</f>
        <v>Jovanović Petar</v>
      </c>
      <c r="C17" s="29"/>
      <c r="D17" s="29"/>
      <c r="E17" s="29"/>
      <c r="F17" s="29"/>
      <c r="G17" s="29"/>
      <c r="H17" s="29"/>
      <c r="I17" s="28"/>
      <c r="J17" s="28"/>
      <c r="K17" s="28"/>
      <c r="L17" s="28"/>
      <c r="M17" s="28"/>
      <c r="N17" s="28"/>
      <c r="O17" s="70">
        <v>30.0</v>
      </c>
      <c r="P17" s="30"/>
      <c r="Q17" s="28"/>
      <c r="R17" s="29"/>
      <c r="S17" s="31"/>
      <c r="T17" s="31">
        <f t="shared" si="1"/>
        <v>30</v>
      </c>
      <c r="U17" s="31" t="str">
        <f t="shared" si="2"/>
        <v>F</v>
      </c>
      <c r="V17" s="4"/>
      <c r="W17" s="4"/>
      <c r="X17" s="4"/>
      <c r="Y17" s="4"/>
      <c r="Z17" s="4"/>
    </row>
    <row r="18" ht="12.0" customHeight="1">
      <c r="A18" s="30" t="str">
        <f>'C'!I12</f>
        <v>18/2019</v>
      </c>
      <c r="B18" s="28" t="str">
        <f>'C'!J12</f>
        <v>Jašović Aleksandar</v>
      </c>
      <c r="C18" s="29"/>
      <c r="D18" s="29"/>
      <c r="E18" s="29"/>
      <c r="F18" s="29"/>
      <c r="G18" s="29"/>
      <c r="H18" s="29"/>
      <c r="I18" s="28"/>
      <c r="J18" s="28"/>
      <c r="K18" s="28"/>
      <c r="L18" s="28"/>
      <c r="M18" s="28"/>
      <c r="N18" s="28"/>
      <c r="O18" s="30">
        <v>50.0</v>
      </c>
      <c r="P18" s="30"/>
      <c r="Q18" s="28"/>
      <c r="R18" s="29">
        <v>36.0</v>
      </c>
      <c r="S18" s="31"/>
      <c r="T18" s="31">
        <f t="shared" si="1"/>
        <v>86</v>
      </c>
      <c r="U18" s="31" t="str">
        <f t="shared" si="2"/>
        <v>A</v>
      </c>
      <c r="V18" s="4"/>
      <c r="W18" s="4"/>
      <c r="X18" s="4"/>
      <c r="Y18" s="4"/>
      <c r="Z18" s="4"/>
    </row>
    <row r="19" ht="12.0" customHeight="1">
      <c r="A19" s="30" t="str">
        <f>'C'!I13</f>
        <v>19/2019</v>
      </c>
      <c r="B19" s="28" t="str">
        <f>'C'!J13</f>
        <v>Vujović Gordana</v>
      </c>
      <c r="C19" s="29"/>
      <c r="D19" s="29"/>
      <c r="E19" s="29"/>
      <c r="F19" s="29"/>
      <c r="G19" s="29"/>
      <c r="H19" s="29"/>
      <c r="I19" s="28"/>
      <c r="J19" s="28"/>
      <c r="K19" s="28"/>
      <c r="L19" s="28"/>
      <c r="M19" s="28"/>
      <c r="N19" s="28"/>
      <c r="O19" s="30">
        <v>11.0</v>
      </c>
      <c r="P19" s="30"/>
      <c r="Q19" s="28"/>
      <c r="R19" s="29"/>
      <c r="S19" s="31"/>
      <c r="T19" s="31">
        <f t="shared" si="1"/>
        <v>11</v>
      </c>
      <c r="U19" s="31" t="str">
        <f t="shared" si="2"/>
        <v>F</v>
      </c>
      <c r="V19" s="4"/>
      <c r="W19" s="4"/>
      <c r="X19" s="4"/>
      <c r="Y19" s="4"/>
      <c r="Z19" s="4"/>
    </row>
    <row r="20" ht="12.0" customHeight="1">
      <c r="A20" s="30" t="str">
        <f>'C'!I14</f>
        <v>20/2019</v>
      </c>
      <c r="B20" s="28" t="str">
        <f>'C'!J14</f>
        <v>Stanojević Danilo</v>
      </c>
      <c r="C20" s="29"/>
      <c r="D20" s="29"/>
      <c r="E20" s="29"/>
      <c r="F20" s="29"/>
      <c r="G20" s="29"/>
      <c r="H20" s="29"/>
      <c r="I20" s="28"/>
      <c r="J20" s="28"/>
      <c r="K20" s="28"/>
      <c r="L20" s="28"/>
      <c r="M20" s="28"/>
      <c r="N20" s="28"/>
      <c r="O20" s="30">
        <v>42.0</v>
      </c>
      <c r="P20" s="30"/>
      <c r="Q20" s="28"/>
      <c r="R20" s="29">
        <v>25.0</v>
      </c>
      <c r="S20" s="31"/>
      <c r="T20" s="31">
        <f t="shared" si="1"/>
        <v>67</v>
      </c>
      <c r="U20" s="31" t="str">
        <f t="shared" si="2"/>
        <v>C</v>
      </c>
      <c r="V20" s="4"/>
      <c r="W20" s="4"/>
      <c r="X20" s="4"/>
      <c r="Y20" s="4"/>
      <c r="Z20" s="4"/>
    </row>
    <row r="21" ht="12.0" customHeight="1">
      <c r="A21" s="30" t="str">
        <f>'C'!I15</f>
        <v>22/2019</v>
      </c>
      <c r="B21" s="28" t="str">
        <f>'C'!J15</f>
        <v>Drobnjak Savo</v>
      </c>
      <c r="C21" s="29"/>
      <c r="D21" s="29"/>
      <c r="E21" s="29"/>
      <c r="F21" s="29"/>
      <c r="G21" s="29"/>
      <c r="H21" s="29"/>
      <c r="I21" s="28"/>
      <c r="J21" s="28"/>
      <c r="K21" s="28"/>
      <c r="L21" s="28"/>
      <c r="M21" s="28"/>
      <c r="N21" s="28"/>
      <c r="O21" s="30"/>
      <c r="P21" s="30"/>
      <c r="Q21" s="28"/>
      <c r="R21" s="29"/>
      <c r="S21" s="31"/>
      <c r="T21" s="31">
        <f t="shared" si="1"/>
        <v>0</v>
      </c>
      <c r="U21" s="31" t="str">
        <f t="shared" si="2"/>
        <v>F</v>
      </c>
      <c r="V21" s="4"/>
      <c r="W21" s="4"/>
      <c r="X21" s="4"/>
      <c r="Y21" s="4"/>
      <c r="Z21" s="4"/>
    </row>
    <row r="22" ht="12.0" customHeight="1">
      <c r="A22" s="30" t="str">
        <f>'C'!I16</f>
        <v>23/2019</v>
      </c>
      <c r="B22" s="28" t="str">
        <f>'C'!J16</f>
        <v>Fatić Mirela</v>
      </c>
      <c r="C22" s="29"/>
      <c r="D22" s="29"/>
      <c r="E22" s="29"/>
      <c r="F22" s="29"/>
      <c r="G22" s="29"/>
      <c r="H22" s="29"/>
      <c r="I22" s="28"/>
      <c r="J22" s="28"/>
      <c r="K22" s="28"/>
      <c r="L22" s="28"/>
      <c r="M22" s="28"/>
      <c r="N22" s="28"/>
      <c r="O22" s="30">
        <v>20.0</v>
      </c>
      <c r="P22" s="30"/>
      <c r="Q22" s="28"/>
      <c r="R22" s="29"/>
      <c r="S22" s="31"/>
      <c r="T22" s="31">
        <f t="shared" si="1"/>
        <v>20</v>
      </c>
      <c r="U22" s="31" t="str">
        <f t="shared" si="2"/>
        <v>F</v>
      </c>
      <c r="V22" s="4"/>
      <c r="W22" s="4"/>
      <c r="X22" s="4"/>
      <c r="Y22" s="4"/>
      <c r="Z22" s="4"/>
    </row>
    <row r="23" ht="12.0" customHeight="1">
      <c r="A23" s="30" t="str">
        <f>'C'!I17</f>
        <v>24/2019</v>
      </c>
      <c r="B23" s="28" t="str">
        <f>'C'!J17</f>
        <v>Božović Luka</v>
      </c>
      <c r="C23" s="29"/>
      <c r="D23" s="29"/>
      <c r="E23" s="29"/>
      <c r="F23" s="29"/>
      <c r="G23" s="29"/>
      <c r="H23" s="29"/>
      <c r="I23" s="28"/>
      <c r="J23" s="28"/>
      <c r="K23" s="28"/>
      <c r="L23" s="28"/>
      <c r="M23" s="28"/>
      <c r="N23" s="28"/>
      <c r="O23" s="30">
        <v>42.0</v>
      </c>
      <c r="P23" s="30"/>
      <c r="Q23" s="28"/>
      <c r="R23" s="29">
        <v>27.0</v>
      </c>
      <c r="S23" s="31"/>
      <c r="T23" s="31">
        <f t="shared" si="1"/>
        <v>69</v>
      </c>
      <c r="U23" s="31" t="str">
        <f t="shared" si="2"/>
        <v>C</v>
      </c>
      <c r="V23" s="4"/>
      <c r="W23" s="4"/>
      <c r="X23" s="4"/>
      <c r="Y23" s="4"/>
      <c r="Z23" s="4"/>
    </row>
    <row r="24" ht="12.0" customHeight="1">
      <c r="A24" s="30" t="str">
        <f>'C'!I18</f>
        <v>26/2019</v>
      </c>
      <c r="B24" s="28" t="str">
        <f>'C'!J18</f>
        <v>Pavićević Andrija</v>
      </c>
      <c r="C24" s="29"/>
      <c r="D24" s="29"/>
      <c r="E24" s="29"/>
      <c r="F24" s="29"/>
      <c r="G24" s="29"/>
      <c r="H24" s="29"/>
      <c r="I24" s="28"/>
      <c r="J24" s="28"/>
      <c r="K24" s="28"/>
      <c r="L24" s="28"/>
      <c r="M24" s="28"/>
      <c r="N24" s="28"/>
      <c r="O24" s="70">
        <v>38.0</v>
      </c>
      <c r="P24" s="30"/>
      <c r="Q24" s="28"/>
      <c r="R24" s="29">
        <v>41.0</v>
      </c>
      <c r="S24" s="31"/>
      <c r="T24" s="31">
        <f t="shared" si="1"/>
        <v>79</v>
      </c>
      <c r="U24" s="31" t="str">
        <f t="shared" si="2"/>
        <v>B</v>
      </c>
      <c r="V24" s="4"/>
      <c r="W24" s="4"/>
      <c r="X24" s="4"/>
      <c r="Y24" s="4"/>
      <c r="Z24" s="4"/>
    </row>
    <row r="25" ht="12.0" customHeight="1">
      <c r="A25" s="30" t="str">
        <f>'C'!I19</f>
        <v>27/2019</v>
      </c>
      <c r="B25" s="28" t="str">
        <f>'C'!J19</f>
        <v>Milović Matija</v>
      </c>
      <c r="C25" s="29"/>
      <c r="D25" s="29"/>
      <c r="E25" s="29"/>
      <c r="F25" s="29"/>
      <c r="G25" s="29"/>
      <c r="H25" s="29"/>
      <c r="I25" s="28"/>
      <c r="J25" s="28"/>
      <c r="K25" s="28"/>
      <c r="L25" s="28"/>
      <c r="M25" s="28"/>
      <c r="N25" s="28"/>
      <c r="O25" s="70">
        <v>28.0</v>
      </c>
      <c r="P25" s="30"/>
      <c r="Q25" s="28"/>
      <c r="R25" s="29"/>
      <c r="S25" s="31"/>
      <c r="T25" s="31">
        <f t="shared" si="1"/>
        <v>28</v>
      </c>
      <c r="U25" s="31" t="str">
        <f t="shared" si="2"/>
        <v>F</v>
      </c>
      <c r="V25" s="4"/>
      <c r="W25" s="4"/>
      <c r="X25" s="4"/>
      <c r="Y25" s="4"/>
      <c r="Z25" s="4"/>
    </row>
    <row r="26" ht="12.0" customHeight="1">
      <c r="A26" s="30" t="str">
        <f>'C'!I20</f>
        <v>28/2019</v>
      </c>
      <c r="B26" s="28" t="str">
        <f>'C'!J20</f>
        <v>Stevanović Boris</v>
      </c>
      <c r="C26" s="29"/>
      <c r="D26" s="29"/>
      <c r="E26" s="29"/>
      <c r="F26" s="29"/>
      <c r="G26" s="29"/>
      <c r="H26" s="29"/>
      <c r="I26" s="28"/>
      <c r="J26" s="28"/>
      <c r="K26" s="28"/>
      <c r="L26" s="28"/>
      <c r="M26" s="28"/>
      <c r="N26" s="28"/>
      <c r="O26" s="30">
        <v>22.0</v>
      </c>
      <c r="P26" s="30"/>
      <c r="Q26" s="28"/>
      <c r="R26" s="29"/>
      <c r="S26" s="31"/>
      <c r="T26" s="31">
        <f t="shared" si="1"/>
        <v>22</v>
      </c>
      <c r="U26" s="31" t="str">
        <f t="shared" si="2"/>
        <v>F</v>
      </c>
      <c r="V26" s="4"/>
      <c r="W26" s="4"/>
      <c r="X26" s="4"/>
      <c r="Y26" s="4"/>
      <c r="Z26" s="4"/>
    </row>
    <row r="27" ht="12.0" customHeight="1">
      <c r="A27" s="30" t="str">
        <f>'C'!I21</f>
        <v>29/2019</v>
      </c>
      <c r="B27" s="28" t="str">
        <f>'C'!J21</f>
        <v>Petrović Andrija</v>
      </c>
      <c r="C27" s="29"/>
      <c r="D27" s="29"/>
      <c r="E27" s="29"/>
      <c r="F27" s="29"/>
      <c r="G27" s="29"/>
      <c r="H27" s="29"/>
      <c r="I27" s="28"/>
      <c r="J27" s="28"/>
      <c r="K27" s="28"/>
      <c r="L27" s="28"/>
      <c r="M27" s="28"/>
      <c r="N27" s="28"/>
      <c r="O27" s="30"/>
      <c r="P27" s="30"/>
      <c r="Q27" s="28"/>
      <c r="R27" s="29"/>
      <c r="S27" s="31"/>
      <c r="T27" s="31">
        <f t="shared" si="1"/>
        <v>0</v>
      </c>
      <c r="U27" s="31" t="str">
        <f t="shared" si="2"/>
        <v>F</v>
      </c>
      <c r="V27" s="4"/>
      <c r="W27" s="4"/>
      <c r="X27" s="4"/>
      <c r="Y27" s="4"/>
      <c r="Z27" s="4"/>
    </row>
    <row r="28" ht="12.0" customHeight="1">
      <c r="A28" s="30" t="str">
        <f>'C'!I22</f>
        <v>35/2019</v>
      </c>
      <c r="B28" s="28" t="str">
        <f>'C'!J22</f>
        <v>Selmanović Vedad</v>
      </c>
      <c r="C28" s="29"/>
      <c r="D28" s="29"/>
      <c r="E28" s="29"/>
      <c r="F28" s="29"/>
      <c r="G28" s="29"/>
      <c r="H28" s="29"/>
      <c r="I28" s="28"/>
      <c r="J28" s="28"/>
      <c r="K28" s="28"/>
      <c r="L28" s="28"/>
      <c r="M28" s="28"/>
      <c r="N28" s="28"/>
      <c r="O28" s="70">
        <v>24.0</v>
      </c>
      <c r="P28" s="30"/>
      <c r="Q28" s="28"/>
      <c r="R28" s="29"/>
      <c r="S28" s="31"/>
      <c r="T28" s="31">
        <f t="shared" si="1"/>
        <v>24</v>
      </c>
      <c r="U28" s="31" t="str">
        <f t="shared" si="2"/>
        <v>F</v>
      </c>
      <c r="V28" s="4"/>
      <c r="W28" s="4"/>
      <c r="X28" s="4"/>
      <c r="Y28" s="4"/>
      <c r="Z28" s="4"/>
    </row>
    <row r="29" ht="12.0" customHeight="1">
      <c r="A29" s="30" t="str">
        <f>'C'!I23</f>
        <v>41/2019</v>
      </c>
      <c r="B29" s="28" t="str">
        <f>'C'!J23</f>
        <v>Mandić Vido</v>
      </c>
      <c r="C29" s="29"/>
      <c r="D29" s="29"/>
      <c r="E29" s="29"/>
      <c r="F29" s="29"/>
      <c r="G29" s="29"/>
      <c r="H29" s="29"/>
      <c r="I29" s="28"/>
      <c r="J29" s="28"/>
      <c r="K29" s="28"/>
      <c r="L29" s="28"/>
      <c r="M29" s="28"/>
      <c r="N29" s="28"/>
      <c r="O29" s="30">
        <v>23.0</v>
      </c>
      <c r="P29" s="30"/>
      <c r="Q29" s="28"/>
      <c r="R29" s="29"/>
      <c r="S29" s="31"/>
      <c r="T29" s="31">
        <f t="shared" si="1"/>
        <v>23</v>
      </c>
      <c r="U29" s="31" t="str">
        <f t="shared" si="2"/>
        <v>F</v>
      </c>
      <c r="V29" s="4"/>
      <c r="W29" s="4"/>
      <c r="X29" s="4"/>
      <c r="Y29" s="4"/>
      <c r="Z29" s="4"/>
    </row>
    <row r="30" ht="12.0" customHeight="1">
      <c r="A30" s="30" t="str">
        <f>'C'!I24</f>
        <v>42/2019</v>
      </c>
      <c r="B30" s="28" t="str">
        <f>'C'!J24</f>
        <v>Jovanović Vladimir</v>
      </c>
      <c r="C30" s="29"/>
      <c r="D30" s="29"/>
      <c r="E30" s="29"/>
      <c r="F30" s="29"/>
      <c r="G30" s="29"/>
      <c r="H30" s="29"/>
      <c r="I30" s="28"/>
      <c r="J30" s="28"/>
      <c r="K30" s="28"/>
      <c r="L30" s="28"/>
      <c r="M30" s="28"/>
      <c r="N30" s="28"/>
      <c r="O30" s="30">
        <v>35.0</v>
      </c>
      <c r="P30" s="30"/>
      <c r="Q30" s="28"/>
      <c r="R30" s="29"/>
      <c r="S30" s="31"/>
      <c r="T30" s="31">
        <f t="shared" si="1"/>
        <v>35</v>
      </c>
      <c r="U30" s="31" t="str">
        <f t="shared" si="2"/>
        <v>F</v>
      </c>
      <c r="V30" s="4"/>
      <c r="W30" s="4"/>
      <c r="X30" s="4"/>
      <c r="Y30" s="4"/>
      <c r="Z30" s="4"/>
    </row>
    <row r="31" ht="12.0" customHeight="1">
      <c r="A31" s="30" t="str">
        <f>'C'!I25</f>
        <v>43/2019</v>
      </c>
      <c r="B31" s="28" t="str">
        <f>'C'!J25</f>
        <v>Bojanović Sara</v>
      </c>
      <c r="C31" s="29"/>
      <c r="D31" s="29"/>
      <c r="E31" s="29"/>
      <c r="F31" s="29"/>
      <c r="G31" s="29"/>
      <c r="H31" s="29"/>
      <c r="I31" s="28"/>
      <c r="J31" s="28"/>
      <c r="K31" s="28"/>
      <c r="L31" s="28"/>
      <c r="M31" s="28"/>
      <c r="N31" s="28"/>
      <c r="O31" s="30">
        <v>18.0</v>
      </c>
      <c r="P31" s="30"/>
      <c r="Q31" s="28"/>
      <c r="R31" s="29"/>
      <c r="S31" s="31"/>
      <c r="T31" s="31">
        <f t="shared" si="1"/>
        <v>18</v>
      </c>
      <c r="U31" s="31" t="str">
        <f t="shared" si="2"/>
        <v>F</v>
      </c>
      <c r="V31" s="4"/>
      <c r="W31" s="4"/>
      <c r="X31" s="4"/>
      <c r="Y31" s="4"/>
      <c r="Z31" s="4"/>
    </row>
    <row r="32" ht="12.0" customHeight="1">
      <c r="A32" s="30" t="str">
        <f>'C'!I26</f>
        <v>48/2019</v>
      </c>
      <c r="B32" s="28" t="str">
        <f>'C'!J26</f>
        <v>Benić Teodora</v>
      </c>
      <c r="C32" s="29"/>
      <c r="D32" s="29"/>
      <c r="E32" s="29"/>
      <c r="F32" s="29"/>
      <c r="G32" s="29"/>
      <c r="H32" s="29"/>
      <c r="I32" s="28"/>
      <c r="J32" s="28"/>
      <c r="K32" s="28"/>
      <c r="L32" s="28"/>
      <c r="M32" s="28"/>
      <c r="N32" s="28"/>
      <c r="O32" s="70">
        <v>25.0</v>
      </c>
      <c r="P32" s="30"/>
      <c r="Q32" s="28"/>
      <c r="R32" s="29"/>
      <c r="S32" s="31"/>
      <c r="T32" s="31">
        <f t="shared" si="1"/>
        <v>25</v>
      </c>
      <c r="U32" s="31" t="str">
        <f t="shared" si="2"/>
        <v>F</v>
      </c>
      <c r="V32" s="4"/>
      <c r="W32" s="4"/>
      <c r="X32" s="4"/>
      <c r="Y32" s="4"/>
      <c r="Z32" s="4"/>
    </row>
    <row r="33" ht="12.0" customHeight="1">
      <c r="A33" s="30" t="str">
        <f>'C'!I27</f>
        <v>4/2018</v>
      </c>
      <c r="B33" s="28" t="str">
        <f>'C'!J27</f>
        <v>Golubović Mijajlo</v>
      </c>
      <c r="C33" s="29"/>
      <c r="D33" s="29"/>
      <c r="E33" s="29"/>
      <c r="F33" s="29"/>
      <c r="G33" s="29"/>
      <c r="H33" s="29"/>
      <c r="I33" s="28"/>
      <c r="J33" s="28"/>
      <c r="K33" s="28"/>
      <c r="L33" s="28"/>
      <c r="M33" s="28"/>
      <c r="N33" s="28"/>
      <c r="O33" s="70">
        <v>29.0</v>
      </c>
      <c r="P33" s="30"/>
      <c r="Q33" s="28"/>
      <c r="R33" s="29"/>
      <c r="S33" s="31"/>
      <c r="T33" s="31">
        <f t="shared" si="1"/>
        <v>29</v>
      </c>
      <c r="U33" s="31" t="str">
        <f t="shared" si="2"/>
        <v>F</v>
      </c>
      <c r="V33" s="4"/>
      <c r="W33" s="4"/>
      <c r="X33" s="4"/>
      <c r="Y33" s="4"/>
      <c r="Z33" s="4"/>
    </row>
    <row r="34" ht="12.0" customHeight="1">
      <c r="A34" s="30" t="str">
        <f>'C'!I28</f>
        <v>34/2018</v>
      </c>
      <c r="B34" s="28" t="str">
        <f>'C'!J28</f>
        <v>Radulović Ana</v>
      </c>
      <c r="C34" s="29"/>
      <c r="D34" s="29"/>
      <c r="E34" s="29"/>
      <c r="F34" s="29"/>
      <c r="G34" s="29"/>
      <c r="H34" s="29"/>
      <c r="I34" s="28"/>
      <c r="J34" s="28"/>
      <c r="K34" s="28"/>
      <c r="L34" s="28"/>
      <c r="M34" s="28"/>
      <c r="N34" s="28"/>
      <c r="O34" s="30">
        <v>13.0</v>
      </c>
      <c r="P34" s="30"/>
      <c r="Q34" s="28"/>
      <c r="R34" s="29">
        <v>11.0</v>
      </c>
      <c r="S34" s="31"/>
      <c r="T34" s="31">
        <f t="shared" si="1"/>
        <v>24</v>
      </c>
      <c r="U34" s="31" t="str">
        <f t="shared" si="2"/>
        <v>F</v>
      </c>
      <c r="V34" s="4"/>
      <c r="W34" s="4"/>
      <c r="X34" s="4"/>
      <c r="Y34" s="4"/>
      <c r="Z34" s="4"/>
    </row>
    <row r="35" ht="12.0" customHeight="1">
      <c r="A35" s="30" t="str">
        <f>'C'!I29</f>
        <v>43/2018</v>
      </c>
      <c r="B35" s="28" t="str">
        <f>'C'!J29</f>
        <v>Cmiljanić Dunja</v>
      </c>
      <c r="C35" s="29"/>
      <c r="D35" s="29"/>
      <c r="E35" s="29"/>
      <c r="F35" s="29"/>
      <c r="G35" s="29"/>
      <c r="H35" s="29"/>
      <c r="I35" s="28"/>
      <c r="J35" s="28"/>
      <c r="K35" s="28"/>
      <c r="L35" s="28"/>
      <c r="M35" s="28"/>
      <c r="N35" s="28"/>
      <c r="O35" s="30">
        <v>26.0</v>
      </c>
      <c r="P35" s="30"/>
      <c r="Q35" s="28"/>
      <c r="R35" s="29"/>
      <c r="S35" s="31"/>
      <c r="T35" s="31">
        <f t="shared" si="1"/>
        <v>26</v>
      </c>
      <c r="U35" s="31" t="str">
        <f t="shared" si="2"/>
        <v>F</v>
      </c>
      <c r="V35" s="4"/>
      <c r="W35" s="4"/>
      <c r="X35" s="4"/>
      <c r="Y35" s="4"/>
      <c r="Z35" s="4"/>
    </row>
    <row r="36" ht="12.0" customHeight="1">
      <c r="A36" s="30" t="str">
        <f>'C'!I30</f>
        <v>28/2017</v>
      </c>
      <c r="B36" s="28" t="str">
        <f>'C'!J30</f>
        <v>Vujović Slobodan</v>
      </c>
      <c r="C36" s="29"/>
      <c r="D36" s="29"/>
      <c r="E36" s="29"/>
      <c r="F36" s="29"/>
      <c r="G36" s="29"/>
      <c r="H36" s="29"/>
      <c r="I36" s="28"/>
      <c r="J36" s="28"/>
      <c r="K36" s="28"/>
      <c r="L36" s="28"/>
      <c r="M36" s="28"/>
      <c r="N36" s="28"/>
      <c r="O36" s="30"/>
      <c r="P36" s="30"/>
      <c r="Q36" s="28"/>
      <c r="R36" s="29"/>
      <c r="S36" s="31"/>
      <c r="T36" s="31">
        <f t="shared" si="1"/>
        <v>0</v>
      </c>
      <c r="U36" s="31" t="str">
        <f t="shared" si="2"/>
        <v>F</v>
      </c>
      <c r="V36" s="4"/>
      <c r="W36" s="4"/>
      <c r="X36" s="4"/>
      <c r="Y36" s="4"/>
      <c r="Z36" s="4"/>
    </row>
    <row r="37" ht="12.0" customHeight="1">
      <c r="A37" s="30"/>
      <c r="B37" s="28"/>
      <c r="C37" s="29"/>
      <c r="D37" s="29"/>
      <c r="E37" s="29"/>
      <c r="F37" s="29"/>
      <c r="G37" s="29"/>
      <c r="H37" s="29"/>
      <c r="I37" s="28"/>
      <c r="J37" s="28"/>
      <c r="K37" s="28"/>
      <c r="L37" s="28"/>
      <c r="M37" s="28"/>
      <c r="N37" s="28"/>
      <c r="O37" s="30"/>
      <c r="P37" s="30"/>
      <c r="Q37" s="28"/>
      <c r="R37" s="29"/>
      <c r="S37" s="31"/>
      <c r="T37" s="31"/>
      <c r="U37" s="31"/>
      <c r="V37" s="4"/>
      <c r="W37" s="4"/>
      <c r="X37" s="4"/>
      <c r="Y37" s="4"/>
      <c r="Z37" s="4"/>
    </row>
    <row r="38" ht="12.0" customHeight="1">
      <c r="A38" s="30"/>
      <c r="B38" s="28"/>
      <c r="C38" s="29"/>
      <c r="D38" s="29"/>
      <c r="E38" s="29"/>
      <c r="F38" s="29"/>
      <c r="G38" s="29"/>
      <c r="H38" s="29"/>
      <c r="I38" s="28"/>
      <c r="J38" s="28"/>
      <c r="K38" s="28"/>
      <c r="L38" s="28"/>
      <c r="M38" s="28"/>
      <c r="N38" s="28"/>
      <c r="O38" s="30"/>
      <c r="P38" s="30"/>
      <c r="Q38" s="28"/>
      <c r="R38" s="29"/>
      <c r="S38" s="31"/>
      <c r="T38" s="31"/>
      <c r="U38" s="31"/>
      <c r="V38" s="4"/>
      <c r="W38" s="4"/>
      <c r="X38" s="4"/>
      <c r="Y38" s="4"/>
      <c r="Z38" s="4"/>
    </row>
    <row r="39" ht="12.0" customHeight="1">
      <c r="A39" s="30"/>
      <c r="B39" s="28"/>
      <c r="C39" s="29"/>
      <c r="D39" s="29"/>
      <c r="E39" s="29"/>
      <c r="F39" s="29"/>
      <c r="G39" s="29"/>
      <c r="H39" s="29"/>
      <c r="I39" s="28"/>
      <c r="J39" s="28"/>
      <c r="K39" s="28"/>
      <c r="L39" s="28"/>
      <c r="M39" s="28"/>
      <c r="N39" s="28"/>
      <c r="O39" s="30"/>
      <c r="P39" s="30"/>
      <c r="Q39" s="28"/>
      <c r="R39" s="29"/>
      <c r="S39" s="29"/>
      <c r="T39" s="29"/>
      <c r="U39" s="29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16"/>
      <c r="E40" s="16"/>
      <c r="F40" s="16"/>
      <c r="G40" s="16"/>
      <c r="H40" s="1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16"/>
      <c r="E41" s="16"/>
      <c r="F41" s="16"/>
      <c r="G41" s="16"/>
      <c r="H41" s="16"/>
      <c r="I41" s="4"/>
      <c r="J41" s="4"/>
      <c r="K41" s="4"/>
      <c r="L41" s="4"/>
      <c r="M41" s="4"/>
      <c r="N41" s="4"/>
      <c r="O41" s="4"/>
      <c r="P41" s="34" t="s">
        <v>206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16"/>
      <c r="E42" s="16"/>
      <c r="F42" s="16"/>
      <c r="G42" s="16"/>
      <c r="H42" s="1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</mergeCells>
  <printOptions/>
  <pageMargins bottom="0.75" footer="0.0" header="0.0" left="0.7" right="0.7" top="0.75"/>
  <pageSetup orientation="landscape"/>
  <drawing r:id="rId1"/>
</worksheet>
</file>