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8_{BE60EE59-6728-439D-84B2-DCFE722A28B5}" xr6:coauthVersionLast="45" xr6:coauthVersionMax="45" xr10:uidLastSave="{00000000-0000-0000-0000-000000000000}"/>
  <bookViews>
    <workbookView xWindow="-120" yWindow="-120" windowWidth="20730" windowHeight="11160" firstSheet="3" activeTab="4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K33" i="14" l="1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T30" i="11"/>
  <c r="U30" i="11" s="1"/>
  <c r="O25" i="14" s="1"/>
  <c r="T29" i="11"/>
  <c r="U29" i="11" s="1"/>
  <c r="T28" i="11"/>
  <c r="U28" i="11" s="1"/>
  <c r="O23" i="14" s="1"/>
  <c r="T27" i="11"/>
  <c r="U27" i="11" s="1"/>
  <c r="T26" i="11"/>
  <c r="U26" i="11" s="1"/>
  <c r="O21" i="14" s="1"/>
  <c r="T25" i="11"/>
  <c r="U25" i="11" s="1"/>
  <c r="T24" i="11"/>
  <c r="U24" i="11" s="1"/>
  <c r="O19" i="14" s="1"/>
  <c r="T23" i="11"/>
  <c r="U23" i="11" s="1"/>
  <c r="T22" i="11"/>
  <c r="U22" i="11" s="1"/>
  <c r="O17" i="14" s="1"/>
  <c r="T21" i="11"/>
  <c r="U21" i="11" s="1"/>
  <c r="T20" i="11"/>
  <c r="U20" i="11" s="1"/>
  <c r="O15" i="14" s="1"/>
  <c r="T19" i="11"/>
  <c r="U19" i="11" s="1"/>
  <c r="A19" i="11"/>
  <c r="T18" i="11"/>
  <c r="U18" i="11" s="1"/>
  <c r="A18" i="11"/>
  <c r="M13" i="14" s="1"/>
  <c r="T17" i="11"/>
  <c r="U17" i="11" s="1"/>
  <c r="A17" i="11"/>
  <c r="T16" i="11"/>
  <c r="U16" i="11" s="1"/>
  <c r="A16" i="11"/>
  <c r="M11" i="14" s="1"/>
  <c r="T15" i="11"/>
  <c r="U15" i="11" s="1"/>
  <c r="A15" i="11"/>
  <c r="T14" i="11"/>
  <c r="U14" i="11" s="1"/>
  <c r="A14" i="11"/>
  <c r="M9" i="14" s="1"/>
  <c r="T13" i="11"/>
  <c r="U13" i="11" s="1"/>
  <c r="A13" i="11"/>
  <c r="T12" i="11"/>
  <c r="U12" i="11" s="1"/>
  <c r="A12" i="11"/>
  <c r="M7" i="14" s="1"/>
  <c r="T11" i="11"/>
  <c r="U11" i="11" s="1"/>
  <c r="A11" i="11"/>
  <c r="T10" i="11"/>
  <c r="U10" i="11" s="1"/>
  <c r="A10" i="11"/>
  <c r="M5" i="14" s="1"/>
  <c r="T9" i="11"/>
  <c r="U9" i="11" s="1"/>
  <c r="A9" i="11"/>
  <c r="T8" i="11"/>
  <c r="A8" i="11"/>
  <c r="M3" i="14" s="1"/>
  <c r="E36" i="10"/>
  <c r="D36" i="10"/>
  <c r="E35" i="10"/>
  <c r="D35" i="10"/>
  <c r="E34" i="10"/>
  <c r="D34" i="10"/>
  <c r="E33" i="10"/>
  <c r="D33" i="10"/>
  <c r="E32" i="10"/>
  <c r="D32" i="10"/>
  <c r="E31" i="10"/>
  <c r="D31" i="10"/>
  <c r="A31" i="10"/>
  <c r="E30" i="10"/>
  <c r="D30" i="10"/>
  <c r="E29" i="10"/>
  <c r="D29" i="10"/>
  <c r="E28" i="10"/>
  <c r="D28" i="10"/>
  <c r="E27" i="10"/>
  <c r="D27" i="10"/>
  <c r="A27" i="10"/>
  <c r="E26" i="10"/>
  <c r="D26" i="10"/>
  <c r="E25" i="10"/>
  <c r="D25" i="10"/>
  <c r="E24" i="10"/>
  <c r="D24" i="10"/>
  <c r="E23" i="10"/>
  <c r="D23" i="10"/>
  <c r="A23" i="10"/>
  <c r="E22" i="10"/>
  <c r="D22" i="10"/>
  <c r="E21" i="10"/>
  <c r="D21" i="10"/>
  <c r="E20" i="10"/>
  <c r="D20" i="10"/>
  <c r="E19" i="10"/>
  <c r="D19" i="10"/>
  <c r="A19" i="10"/>
  <c r="E18" i="10"/>
  <c r="D18" i="10"/>
  <c r="E17" i="10"/>
  <c r="D17" i="10"/>
  <c r="E16" i="10"/>
  <c r="D16" i="10"/>
  <c r="E15" i="10"/>
  <c r="D15" i="10"/>
  <c r="A15" i="10"/>
  <c r="E14" i="10"/>
  <c r="D14" i="10"/>
  <c r="E13" i="10"/>
  <c r="D13" i="10"/>
  <c r="E12" i="10"/>
  <c r="D12" i="10"/>
  <c r="E11" i="10"/>
  <c r="D11" i="10"/>
  <c r="A11" i="10"/>
  <c r="E10" i="10"/>
  <c r="D10" i="10"/>
  <c r="E9" i="10"/>
  <c r="D9" i="10"/>
  <c r="E8" i="10"/>
  <c r="D8" i="10"/>
  <c r="U36" i="9"/>
  <c r="T36" i="9"/>
  <c r="U35" i="9"/>
  <c r="T35" i="9"/>
  <c r="U34" i="9"/>
  <c r="T34" i="9"/>
  <c r="U33" i="9"/>
  <c r="T33" i="9"/>
  <c r="U32" i="9"/>
  <c r="T32" i="9"/>
  <c r="U31" i="9"/>
  <c r="K26" i="14" s="1"/>
  <c r="T31" i="9"/>
  <c r="U30" i="9"/>
  <c r="T30" i="9"/>
  <c r="U29" i="9"/>
  <c r="K24" i="14" s="1"/>
  <c r="T29" i="9"/>
  <c r="U28" i="9"/>
  <c r="T28" i="9"/>
  <c r="U27" i="9"/>
  <c r="K22" i="14" s="1"/>
  <c r="T27" i="9"/>
  <c r="U26" i="9"/>
  <c r="T26" i="9"/>
  <c r="U25" i="9"/>
  <c r="K20" i="14" s="1"/>
  <c r="T25" i="9"/>
  <c r="T24" i="9"/>
  <c r="U24" i="9" s="1"/>
  <c r="T23" i="9"/>
  <c r="U23" i="9" s="1"/>
  <c r="K18" i="14" s="1"/>
  <c r="U22" i="9"/>
  <c r="T22" i="9"/>
  <c r="U21" i="9"/>
  <c r="K16" i="14" s="1"/>
  <c r="T21" i="9"/>
  <c r="T20" i="9"/>
  <c r="U20" i="9" s="1"/>
  <c r="U19" i="9"/>
  <c r="K14" i="14" s="1"/>
  <c r="T19" i="9"/>
  <c r="T18" i="9"/>
  <c r="U18" i="9" s="1"/>
  <c r="U17" i="9"/>
  <c r="K12" i="14" s="1"/>
  <c r="T17" i="9"/>
  <c r="U16" i="9"/>
  <c r="T16" i="9"/>
  <c r="T15" i="9"/>
  <c r="U15" i="9" s="1"/>
  <c r="K10" i="14" s="1"/>
  <c r="U14" i="9"/>
  <c r="T14" i="9"/>
  <c r="U13" i="9"/>
  <c r="K8" i="14" s="1"/>
  <c r="T13" i="9"/>
  <c r="U12" i="9"/>
  <c r="T12" i="9"/>
  <c r="U11" i="9"/>
  <c r="K6" i="14" s="1"/>
  <c r="T11" i="9"/>
  <c r="U10" i="9"/>
  <c r="T10" i="9"/>
  <c r="U9" i="9"/>
  <c r="K4" i="14" s="1"/>
  <c r="T9" i="9"/>
  <c r="U8" i="9"/>
  <c r="T8" i="9"/>
  <c r="F26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F18" i="8"/>
  <c r="E18" i="8"/>
  <c r="D18" i="8"/>
  <c r="E17" i="8"/>
  <c r="D17" i="8"/>
  <c r="E16" i="8"/>
  <c r="D16" i="8"/>
  <c r="E15" i="8"/>
  <c r="D15" i="8"/>
  <c r="F14" i="8"/>
  <c r="E14" i="8"/>
  <c r="D14" i="8"/>
  <c r="E13" i="8"/>
  <c r="D13" i="8"/>
  <c r="E12" i="8"/>
  <c r="D12" i="8"/>
  <c r="E11" i="8"/>
  <c r="D11" i="8"/>
  <c r="F10" i="8"/>
  <c r="E10" i="8"/>
  <c r="D10" i="8"/>
  <c r="E9" i="8"/>
  <c r="D9" i="8"/>
  <c r="E8" i="8"/>
  <c r="D8" i="8"/>
  <c r="T26" i="7"/>
  <c r="U26" i="7" s="1"/>
  <c r="G21" i="14" s="1"/>
  <c r="A26" i="7"/>
  <c r="E21" i="14" s="1"/>
  <c r="T25" i="7"/>
  <c r="U25" i="7" s="1"/>
  <c r="A25" i="7"/>
  <c r="T24" i="7"/>
  <c r="U24" i="7" s="1"/>
  <c r="G19" i="14" s="1"/>
  <c r="A24" i="7"/>
  <c r="E19" i="14" s="1"/>
  <c r="T23" i="7"/>
  <c r="U23" i="7" s="1"/>
  <c r="A23" i="7"/>
  <c r="T22" i="7"/>
  <c r="U22" i="7" s="1"/>
  <c r="G17" i="14" s="1"/>
  <c r="A22" i="7"/>
  <c r="E17" i="14" s="1"/>
  <c r="T21" i="7"/>
  <c r="U21" i="7" s="1"/>
  <c r="A21" i="7"/>
  <c r="T20" i="7"/>
  <c r="U20" i="7" s="1"/>
  <c r="G15" i="14" s="1"/>
  <c r="A20" i="7"/>
  <c r="E15" i="14" s="1"/>
  <c r="T19" i="7"/>
  <c r="U19" i="7" s="1"/>
  <c r="A19" i="7"/>
  <c r="T18" i="7"/>
  <c r="U18" i="7" s="1"/>
  <c r="G13" i="14" s="1"/>
  <c r="A18" i="7"/>
  <c r="E13" i="14" s="1"/>
  <c r="T17" i="7"/>
  <c r="U17" i="7" s="1"/>
  <c r="A17" i="7"/>
  <c r="T16" i="7"/>
  <c r="U16" i="7" s="1"/>
  <c r="G11" i="14" s="1"/>
  <c r="A16" i="7"/>
  <c r="E11" i="14" s="1"/>
  <c r="T15" i="7"/>
  <c r="U15" i="7" s="1"/>
  <c r="A15" i="7"/>
  <c r="T14" i="7"/>
  <c r="U14" i="7" s="1"/>
  <c r="G9" i="14" s="1"/>
  <c r="A14" i="7"/>
  <c r="E9" i="14" s="1"/>
  <c r="T13" i="7"/>
  <c r="U13" i="7" s="1"/>
  <c r="A13" i="7"/>
  <c r="T12" i="7"/>
  <c r="U12" i="7" s="1"/>
  <c r="G7" i="14" s="1"/>
  <c r="A12" i="7"/>
  <c r="E7" i="14" s="1"/>
  <c r="T11" i="7"/>
  <c r="U11" i="7" s="1"/>
  <c r="A11" i="7"/>
  <c r="T10" i="7"/>
  <c r="U10" i="7" s="1"/>
  <c r="G5" i="14" s="1"/>
  <c r="A10" i="7"/>
  <c r="E5" i="14" s="1"/>
  <c r="T9" i="7"/>
  <c r="U9" i="7" s="1"/>
  <c r="A9" i="7"/>
  <c r="T8" i="7"/>
  <c r="A8" i="7"/>
  <c r="E3" i="14" s="1"/>
  <c r="E11" i="6"/>
  <c r="D11" i="6"/>
  <c r="E10" i="6"/>
  <c r="D10" i="6"/>
  <c r="E9" i="6"/>
  <c r="D9" i="6"/>
  <c r="E8" i="6"/>
  <c r="D8" i="6"/>
  <c r="A8" i="6"/>
  <c r="U11" i="5"/>
  <c r="T11" i="5"/>
  <c r="U10" i="5"/>
  <c r="C5" i="14" s="1"/>
  <c r="T10" i="5"/>
  <c r="T9" i="5"/>
  <c r="U9" i="5" s="1"/>
  <c r="U8" i="5"/>
  <c r="T8" i="5"/>
  <c r="C18" i="13" s="1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J12" i="4"/>
  <c r="B18" i="11" s="1"/>
  <c r="I12" i="4"/>
  <c r="J11" i="4"/>
  <c r="B17" i="11" s="1"/>
  <c r="I11" i="4"/>
  <c r="J10" i="4"/>
  <c r="B16" i="11" s="1"/>
  <c r="I10" i="4"/>
  <c r="J9" i="4"/>
  <c r="B15" i="11" s="1"/>
  <c r="I9" i="4"/>
  <c r="J8" i="4"/>
  <c r="B14" i="11" s="1"/>
  <c r="I8" i="4"/>
  <c r="J7" i="4"/>
  <c r="B13" i="11" s="1"/>
  <c r="I7" i="4"/>
  <c r="J6" i="4"/>
  <c r="B12" i="11" s="1"/>
  <c r="I6" i="4"/>
  <c r="J5" i="4"/>
  <c r="B11" i="11" s="1"/>
  <c r="I5" i="4"/>
  <c r="J4" i="4"/>
  <c r="B10" i="11" s="1"/>
  <c r="I4" i="4"/>
  <c r="J3" i="4"/>
  <c r="B9" i="11" s="1"/>
  <c r="I3" i="4"/>
  <c r="J2" i="4"/>
  <c r="B8" i="11" s="1"/>
  <c r="I2" i="4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J28" i="3"/>
  <c r="B34" i="9" s="1"/>
  <c r="I28" i="3"/>
  <c r="A34" i="9" s="1"/>
  <c r="J27" i="3"/>
  <c r="B33" i="9" s="1"/>
  <c r="I27" i="3"/>
  <c r="A33" i="9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I6" i="14" s="1"/>
  <c r="J4" i="3"/>
  <c r="B10" i="9" s="1"/>
  <c r="I4" i="3"/>
  <c r="A10" i="9" s="1"/>
  <c r="J3" i="3"/>
  <c r="B9" i="9" s="1"/>
  <c r="I3" i="3"/>
  <c r="A9" i="9" s="1"/>
  <c r="I4" i="14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J19" i="2"/>
  <c r="B25" i="7" s="1"/>
  <c r="F20" i="14" s="1"/>
  <c r="I19" i="2"/>
  <c r="J18" i="2"/>
  <c r="B24" i="7" s="1"/>
  <c r="I18" i="2"/>
  <c r="J17" i="2"/>
  <c r="B23" i="7" s="1"/>
  <c r="F18" i="14" s="1"/>
  <c r="I17" i="2"/>
  <c r="J16" i="2"/>
  <c r="B22" i="7" s="1"/>
  <c r="I16" i="2"/>
  <c r="J15" i="2"/>
  <c r="B21" i="7" s="1"/>
  <c r="F16" i="14" s="1"/>
  <c r="I15" i="2"/>
  <c r="J14" i="2"/>
  <c r="B20" i="7" s="1"/>
  <c r="I14" i="2"/>
  <c r="J13" i="2"/>
  <c r="B19" i="7" s="1"/>
  <c r="F14" i="14" s="1"/>
  <c r="I13" i="2"/>
  <c r="J12" i="2"/>
  <c r="B18" i="7" s="1"/>
  <c r="I12" i="2"/>
  <c r="J11" i="2"/>
  <c r="B17" i="7" s="1"/>
  <c r="F12" i="14" s="1"/>
  <c r="I11" i="2"/>
  <c r="J10" i="2"/>
  <c r="B16" i="7" s="1"/>
  <c r="I10" i="2"/>
  <c r="J9" i="2"/>
  <c r="B15" i="7" s="1"/>
  <c r="F10" i="14" s="1"/>
  <c r="I9" i="2"/>
  <c r="J8" i="2"/>
  <c r="B14" i="7" s="1"/>
  <c r="I8" i="2"/>
  <c r="J7" i="2"/>
  <c r="B13" i="7" s="1"/>
  <c r="F8" i="14" s="1"/>
  <c r="I7" i="2"/>
  <c r="J6" i="2"/>
  <c r="B12" i="7" s="1"/>
  <c r="I6" i="2"/>
  <c r="J5" i="2"/>
  <c r="B11" i="7" s="1"/>
  <c r="F6" i="14" s="1"/>
  <c r="I5" i="2"/>
  <c r="J4" i="2"/>
  <c r="B10" i="7" s="1"/>
  <c r="I4" i="2"/>
  <c r="J3" i="2"/>
  <c r="B9" i="7" s="1"/>
  <c r="F4" i="14" s="1"/>
  <c r="I3" i="2"/>
  <c r="J2" i="2"/>
  <c r="B8" i="7" s="1"/>
  <c r="I2" i="2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A5" i="14" s="1"/>
  <c r="J3" i="1"/>
  <c r="B9" i="5" s="1"/>
  <c r="I3" i="1"/>
  <c r="A9" i="5" s="1"/>
  <c r="J2" i="1"/>
  <c r="B8" i="5" s="1"/>
  <c r="I2" i="1"/>
  <c r="A8" i="5" s="1"/>
  <c r="A3" i="14" s="1"/>
  <c r="C20" i="13" l="1"/>
  <c r="I20" i="13" s="1"/>
  <c r="C21" i="13"/>
  <c r="F22" i="8"/>
  <c r="F10" i="6"/>
  <c r="B3" i="14"/>
  <c r="B8" i="6"/>
  <c r="B4" i="14"/>
  <c r="B9" i="6"/>
  <c r="B5" i="14"/>
  <c r="B10" i="6"/>
  <c r="B6" i="14"/>
  <c r="B11" i="6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F3" i="14"/>
  <c r="B8" i="8"/>
  <c r="F5" i="14"/>
  <c r="B10" i="8"/>
  <c r="F7" i="14"/>
  <c r="B12" i="8"/>
  <c r="F9" i="14"/>
  <c r="B14" i="8"/>
  <c r="F11" i="14"/>
  <c r="B16" i="8"/>
  <c r="F13" i="14"/>
  <c r="B18" i="8"/>
  <c r="F15" i="14"/>
  <c r="B20" i="8"/>
  <c r="F17" i="14"/>
  <c r="B22" i="8"/>
  <c r="F19" i="14"/>
  <c r="B24" i="8"/>
  <c r="F21" i="14"/>
  <c r="B26" i="8"/>
  <c r="B8" i="12"/>
  <c r="N3" i="14"/>
  <c r="B9" i="12"/>
  <c r="N4" i="14"/>
  <c r="B10" i="12"/>
  <c r="N5" i="14"/>
  <c r="N6" i="14"/>
  <c r="B11" i="12"/>
  <c r="B12" i="12"/>
  <c r="N7" i="14"/>
  <c r="B13" i="12"/>
  <c r="N8" i="14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B21" i="12"/>
  <c r="N16" i="14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F9" i="6"/>
  <c r="C4" i="14"/>
  <c r="F11" i="6"/>
  <c r="C6" i="14"/>
  <c r="E4" i="14"/>
  <c r="A9" i="8"/>
  <c r="E6" i="14"/>
  <c r="A11" i="8"/>
  <c r="E8" i="14"/>
  <c r="A13" i="8"/>
  <c r="E10" i="14"/>
  <c r="A15" i="8"/>
  <c r="E12" i="14"/>
  <c r="A17" i="8"/>
  <c r="E14" i="14"/>
  <c r="A19" i="8"/>
  <c r="E16" i="14"/>
  <c r="A21" i="8"/>
  <c r="E18" i="14"/>
  <c r="A23" i="8"/>
  <c r="E20" i="14"/>
  <c r="A25" i="8"/>
  <c r="A8" i="8"/>
  <c r="B9" i="8"/>
  <c r="A12" i="8"/>
  <c r="B13" i="8"/>
  <c r="A16" i="8"/>
  <c r="B17" i="8"/>
  <c r="A20" i="8"/>
  <c r="B21" i="8"/>
  <c r="A24" i="8"/>
  <c r="B25" i="8"/>
  <c r="K28" i="14"/>
  <c r="F33" i="10"/>
  <c r="K30" i="14"/>
  <c r="F35" i="10"/>
  <c r="F9" i="10"/>
  <c r="F13" i="10"/>
  <c r="F17" i="10"/>
  <c r="F21" i="10"/>
  <c r="F25" i="10"/>
  <c r="F29" i="10"/>
  <c r="O4" i="14"/>
  <c r="F9" i="12"/>
  <c r="O5" i="14"/>
  <c r="F10" i="12"/>
  <c r="O6" i="14"/>
  <c r="F11" i="12"/>
  <c r="O7" i="14"/>
  <c r="F12" i="12"/>
  <c r="O8" i="14"/>
  <c r="F13" i="12"/>
  <c r="O9" i="14"/>
  <c r="F14" i="12"/>
  <c r="O10" i="14"/>
  <c r="F15" i="12"/>
  <c r="O11" i="14"/>
  <c r="F16" i="12"/>
  <c r="O12" i="14"/>
  <c r="F17" i="12"/>
  <c r="O13" i="14"/>
  <c r="F18" i="12"/>
  <c r="A4" i="14"/>
  <c r="A9" i="6"/>
  <c r="A6" i="14"/>
  <c r="A11" i="6"/>
  <c r="A8" i="10"/>
  <c r="I3" i="14"/>
  <c r="A10" i="10"/>
  <c r="I5" i="14"/>
  <c r="A12" i="10"/>
  <c r="I7" i="14"/>
  <c r="I9" i="14"/>
  <c r="A14" i="10"/>
  <c r="I11" i="14"/>
  <c r="A16" i="10"/>
  <c r="I13" i="14"/>
  <c r="A18" i="10"/>
  <c r="I15" i="14"/>
  <c r="A20" i="10"/>
  <c r="I17" i="14"/>
  <c r="A22" i="10"/>
  <c r="I19" i="14"/>
  <c r="A24" i="10"/>
  <c r="I21" i="14"/>
  <c r="A26" i="10"/>
  <c r="I23" i="14"/>
  <c r="A28" i="10"/>
  <c r="I25" i="14"/>
  <c r="A30" i="10"/>
  <c r="I27" i="14"/>
  <c r="A32" i="10"/>
  <c r="I28" i="14"/>
  <c r="A33" i="10"/>
  <c r="I29" i="14"/>
  <c r="A34" i="10"/>
  <c r="I30" i="14"/>
  <c r="A35" i="10"/>
  <c r="I31" i="14"/>
  <c r="A36" i="10"/>
  <c r="M15" i="14"/>
  <c r="A20" i="12"/>
  <c r="M16" i="14"/>
  <c r="A21" i="12"/>
  <c r="M17" i="14"/>
  <c r="A22" i="12"/>
  <c r="M18" i="14"/>
  <c r="A23" i="12"/>
  <c r="M19" i="14"/>
  <c r="A24" i="12"/>
  <c r="M20" i="14"/>
  <c r="A25" i="12"/>
  <c r="M21" i="14"/>
  <c r="A26" i="12"/>
  <c r="M22" i="14"/>
  <c r="A27" i="12"/>
  <c r="M23" i="14"/>
  <c r="A28" i="12"/>
  <c r="M24" i="14"/>
  <c r="A29" i="12"/>
  <c r="M25" i="14"/>
  <c r="A30" i="12"/>
  <c r="J18" i="13"/>
  <c r="K18" i="13" s="1"/>
  <c r="F18" i="13"/>
  <c r="G18" i="13" s="1"/>
  <c r="C3" i="14"/>
  <c r="L18" i="13"/>
  <c r="H18" i="13"/>
  <c r="I18" i="13" s="1"/>
  <c r="D18" i="13"/>
  <c r="F8" i="6"/>
  <c r="A10" i="6"/>
  <c r="U8" i="7"/>
  <c r="C19" i="13"/>
  <c r="G4" i="14"/>
  <c r="F9" i="8"/>
  <c r="G6" i="14"/>
  <c r="F11" i="8"/>
  <c r="G8" i="14"/>
  <c r="F13" i="8"/>
  <c r="G10" i="14"/>
  <c r="F15" i="8"/>
  <c r="G12" i="14"/>
  <c r="F17" i="8"/>
  <c r="G14" i="14"/>
  <c r="F19" i="8"/>
  <c r="G16" i="14"/>
  <c r="F21" i="8"/>
  <c r="G18" i="14"/>
  <c r="F23" i="8"/>
  <c r="G20" i="14"/>
  <c r="F25" i="8"/>
  <c r="A10" i="8"/>
  <c r="B11" i="8"/>
  <c r="F12" i="8"/>
  <c r="A14" i="8"/>
  <c r="B15" i="8"/>
  <c r="F16" i="8"/>
  <c r="A18" i="8"/>
  <c r="B19" i="8"/>
  <c r="F20" i="8"/>
  <c r="A22" i="8"/>
  <c r="B23" i="8"/>
  <c r="F24" i="8"/>
  <c r="A26" i="8"/>
  <c r="K3" i="14"/>
  <c r="L20" i="13"/>
  <c r="M20" i="13" s="1"/>
  <c r="H20" i="13"/>
  <c r="D20" i="13"/>
  <c r="F8" i="10"/>
  <c r="J20" i="13"/>
  <c r="F20" i="13"/>
  <c r="K5" i="14"/>
  <c r="F10" i="10"/>
  <c r="K7" i="14"/>
  <c r="F12" i="10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9" i="10"/>
  <c r="F11" i="10"/>
  <c r="A13" i="10"/>
  <c r="F15" i="10"/>
  <c r="A17" i="10"/>
  <c r="F19" i="10"/>
  <c r="A21" i="10"/>
  <c r="F23" i="10"/>
  <c r="A25" i="10"/>
  <c r="F27" i="10"/>
  <c r="A29" i="10"/>
  <c r="F31" i="10"/>
  <c r="M4" i="14"/>
  <c r="A9" i="12"/>
  <c r="M6" i="14"/>
  <c r="A11" i="12"/>
  <c r="M8" i="14"/>
  <c r="A13" i="12"/>
  <c r="M10" i="14"/>
  <c r="A15" i="12"/>
  <c r="M12" i="14"/>
  <c r="A17" i="12"/>
  <c r="M14" i="14"/>
  <c r="A19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A10" i="12"/>
  <c r="A14" i="12"/>
  <c r="A18" i="12"/>
  <c r="F20" i="12"/>
  <c r="F24" i="12"/>
  <c r="F28" i="12"/>
  <c r="M18" i="13"/>
  <c r="E18" i="13"/>
  <c r="K20" i="13"/>
  <c r="U8" i="11"/>
  <c r="A8" i="12"/>
  <c r="A12" i="12"/>
  <c r="A16" i="12"/>
  <c r="F22" i="12"/>
  <c r="F26" i="12"/>
  <c r="F30" i="12"/>
  <c r="G20" i="13" l="1"/>
  <c r="P20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G3" i="14"/>
  <c r="L19" i="13"/>
  <c r="M19" i="13" s="1"/>
  <c r="J19" i="13"/>
  <c r="H19" i="13"/>
  <c r="I19" i="13" s="1"/>
  <c r="F19" i="13"/>
  <c r="G19" i="13" s="1"/>
  <c r="D19" i="13"/>
  <c r="F8" i="8"/>
  <c r="E20" i="13"/>
  <c r="K19" i="13"/>
  <c r="P18" i="13"/>
  <c r="P19" i="13" l="1"/>
  <c r="N19" i="13" s="1"/>
  <c r="R19" i="13" s="1"/>
  <c r="E19" i="13"/>
  <c r="N18" i="13"/>
  <c r="P21" i="13"/>
  <c r="E21" i="13"/>
  <c r="N20" i="13"/>
  <c r="O19" i="13" l="1"/>
  <c r="R18" i="13"/>
  <c r="O18" i="13"/>
  <c r="R20" i="13"/>
  <c r="O20" i="13"/>
  <c r="N21" i="13"/>
  <c r="S19" i="13"/>
  <c r="Q19" i="13"/>
  <c r="S18" i="13" l="1"/>
  <c r="Q18" i="13"/>
  <c r="R21" i="13"/>
  <c r="O21" i="13"/>
  <c r="S20" i="13"/>
  <c r="Q20" i="13"/>
  <c r="S21" i="13" l="1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<sst xmlns="http://schemas.openxmlformats.org/spreadsheetml/2006/main" count="798" uniqueCount="254">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</sst>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/>
    <xf numFmtId="1" fontId="3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 applyAlignment="1"/>
    <xf numFmtId="0" fontId="2" fillId="0" borderId="1" xfId="0" applyFont="1" applyBorder="1" applyAlignment="1">
      <alignment horizontal="center"/>
    </xf>
    <xf numFmtId="0" fontId="13" fillId="0" borderId="0" xfId="0" applyFont="1" applyAlignme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2" fillId="0" borderId="0" xfId="0" applyFont="1" applyAlignment="1"/>
    <xf numFmtId="0" fontId="2" fillId="0" borderId="6" xfId="0" applyFont="1" applyBorder="1" applyAlignment="1">
      <alignment horizontal="right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19" fillId="0" borderId="0" xfId="0" applyFont="1"/>
    <xf numFmtId="0" fontId="19" fillId="0" borderId="6" xfId="0" applyFont="1" applyBorder="1" applyAlignment="1">
      <alignment horizontal="right"/>
    </xf>
    <xf numFmtId="0" fontId="2" fillId="0" borderId="4" xfId="0" applyFont="1" applyBorder="1" applyAlignment="1"/>
    <xf numFmtId="0" fontId="2" fillId="0" borderId="0" xfId="0" applyFont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 applyAlignment="1"/>
    <xf numFmtId="0" fontId="8" fillId="0" borderId="1" xfId="0" applyFont="1" applyBorder="1" applyAlignment="1"/>
    <xf numFmtId="0" fontId="5" fillId="0" borderId="2" xfId="0" applyFont="1" applyBorder="1"/>
    <xf numFmtId="0" fontId="5" fillId="0" borderId="3" xfId="0" applyFont="1" applyBorder="1"/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1" fillId="0" borderId="4" xfId="0" applyFont="1" applyBorder="1" applyAlignment="1">
      <alignment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6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U8" sqref="U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6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2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7" t="s">
        <v>182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8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5" t="s">
        <v>184</v>
      </c>
      <c r="B3" s="66"/>
      <c r="C3" s="67"/>
      <c r="D3" s="79" t="s">
        <v>185</v>
      </c>
      <c r="E3" s="66"/>
      <c r="F3" s="66"/>
      <c r="G3" s="67"/>
      <c r="H3" s="80" t="s">
        <v>186</v>
      </c>
      <c r="I3" s="66"/>
      <c r="J3" s="66"/>
      <c r="K3" s="66"/>
      <c r="L3" s="66"/>
      <c r="M3" s="66"/>
      <c r="N3" s="66"/>
      <c r="O3" s="66"/>
      <c r="P3" s="67"/>
      <c r="Q3" s="81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8" t="s">
        <v>188</v>
      </c>
      <c r="B5" s="71" t="s">
        <v>189</v>
      </c>
      <c r="C5" s="82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3" t="s">
        <v>191</v>
      </c>
      <c r="U5" s="74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5" t="s">
        <v>193</v>
      </c>
      <c r="E6" s="66"/>
      <c r="F6" s="66"/>
      <c r="G6" s="66"/>
      <c r="H6" s="67"/>
      <c r="I6" s="75" t="s">
        <v>194</v>
      </c>
      <c r="J6" s="66"/>
      <c r="K6" s="67"/>
      <c r="L6" s="75" t="s">
        <v>195</v>
      </c>
      <c r="M6" s="66"/>
      <c r="N6" s="67"/>
      <c r="O6" s="75" t="s">
        <v>196</v>
      </c>
      <c r="P6" s="66"/>
      <c r="Q6" s="67"/>
      <c r="R6" s="75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70"/>
      <c r="B7" s="70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70"/>
      <c r="U7" s="70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/>
      <c r="S8" s="11"/>
      <c r="T8" s="13">
        <f t="shared" ref="T8:T11" si="0">SUM(D8:E8,O8,P8,MAX(R8,S8))</f>
        <v>25</v>
      </c>
      <c r="U8" s="13" t="str">
        <f t="shared" ref="U8:U11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/>
      <c r="S9" s="11"/>
      <c r="T9" s="13">
        <f t="shared" si="0"/>
        <v>25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/>
      <c r="S10" s="11"/>
      <c r="T10" s="13">
        <f t="shared" si="0"/>
        <v>20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182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208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184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97" t="str">
        <f>Apredlog!B8</f>
        <v>Pejović Lazar</v>
      </c>
      <c r="C8" s="67"/>
      <c r="D8" s="23">
        <f>SUM(Apredlog!D8,Apredlog!E8,Apredlog!O8,Apredlog!P8)</f>
        <v>25</v>
      </c>
      <c r="E8" s="24">
        <f>MAX(Apredlog!R8,Apredlog!S8)</f>
        <v>0</v>
      </c>
      <c r="F8" s="25" t="str">
        <f>Apredlog!U8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97" t="str">
        <f>Apredlog!B9</f>
        <v>Gogić Marko</v>
      </c>
      <c r="C9" s="67"/>
      <c r="D9" s="23">
        <f>SUM(Apredlog!D9,Apredlog!E9,Apredlog!O9,Apredlog!P9)</f>
        <v>25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97" t="str">
        <f>Apredlog!B10</f>
        <v>Ćeman Nermina</v>
      </c>
      <c r="C10" s="67"/>
      <c r="D10" s="23">
        <f>SUM(Apredlog!D10,Apredlog!E10,Apredlog!O10,Apredlog!P10)</f>
        <v>20</v>
      </c>
      <c r="E10" s="24">
        <f>MAX(Apredlog!R10,Apredlog!S10)</f>
        <v>0</v>
      </c>
      <c r="F10" s="25" t="str">
        <f>Apredlog!U10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97" t="str">
        <f>Apredlog!B11</f>
        <v>Radović Vuk</v>
      </c>
      <c r="C11" s="67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7"/>
      <c r="C12" s="67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7"/>
      <c r="C13" s="67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7"/>
      <c r="C14" s="67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7"/>
      <c r="C15" s="67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7"/>
      <c r="C16" s="67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7"/>
      <c r="C17" s="67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97"/>
      <c r="C18" s="67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97"/>
      <c r="C19" s="67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97"/>
      <c r="C20" s="67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0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4" workbookViewId="0">
      <selection activeCell="S22" sqref="S22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6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2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7" t="s">
        <v>217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8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5" t="s">
        <v>184</v>
      </c>
      <c r="B3" s="66"/>
      <c r="C3" s="67"/>
      <c r="D3" s="79" t="s">
        <v>185</v>
      </c>
      <c r="E3" s="66"/>
      <c r="F3" s="66"/>
      <c r="G3" s="67"/>
      <c r="H3" s="80" t="s">
        <v>186</v>
      </c>
      <c r="I3" s="66"/>
      <c r="J3" s="66"/>
      <c r="K3" s="66"/>
      <c r="L3" s="66"/>
      <c r="M3" s="66"/>
      <c r="N3" s="66"/>
      <c r="O3" s="66"/>
      <c r="P3" s="67"/>
      <c r="Q3" s="81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8" t="s">
        <v>188</v>
      </c>
      <c r="B5" s="71" t="s">
        <v>189</v>
      </c>
      <c r="C5" s="82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3" t="s">
        <v>191</v>
      </c>
      <c r="U5" s="74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5" t="s">
        <v>193</v>
      </c>
      <c r="E6" s="66"/>
      <c r="F6" s="66"/>
      <c r="G6" s="66"/>
      <c r="H6" s="67"/>
      <c r="I6" s="75" t="s">
        <v>194</v>
      </c>
      <c r="J6" s="66"/>
      <c r="K6" s="67"/>
      <c r="L6" s="75" t="s">
        <v>195</v>
      </c>
      <c r="M6" s="66"/>
      <c r="N6" s="67"/>
      <c r="O6" s="75" t="s">
        <v>196</v>
      </c>
      <c r="P6" s="66"/>
      <c r="Q6" s="67"/>
      <c r="R6" s="75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70"/>
      <c r="B7" s="70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70"/>
      <c r="U7" s="70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6" si="0">SUM(D8:E8,O8,P8,MAX(R8,S8))</f>
        <v>0</v>
      </c>
      <c r="U8" s="13" t="str">
        <f t="shared" ref="U8:U26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31">
        <v>25</v>
      </c>
      <c r="P9" s="12"/>
      <c r="Q9" s="10"/>
      <c r="R9" s="11"/>
      <c r="S9" s="11"/>
      <c r="T9" s="13">
        <f t="shared" si="0"/>
        <v>25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>
        <f t="shared" si="0"/>
        <v>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15</v>
      </c>
      <c r="P12" s="12"/>
      <c r="Q12" s="10"/>
      <c r="R12" s="11">
        <v>25</v>
      </c>
      <c r="S12" s="11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>
        <f t="shared" si="0"/>
        <v>0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>
        <f t="shared" si="0"/>
        <v>0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0"/>
        <v>0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>
        <f t="shared" si="0"/>
        <v>0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>
        <f t="shared" si="0"/>
        <v>0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1">
        <v>3</v>
      </c>
      <c r="P20" s="12"/>
      <c r="Q20" s="10"/>
      <c r="R20" s="11">
        <v>24</v>
      </c>
      <c r="S20" s="11"/>
      <c r="T20" s="13">
        <f t="shared" si="0"/>
        <v>27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35</v>
      </c>
      <c r="P22" s="12"/>
      <c r="Q22" s="10"/>
      <c r="R22" s="11">
        <v>21</v>
      </c>
      <c r="S22" s="11"/>
      <c r="T22" s="13">
        <f t="shared" si="0"/>
        <v>56</v>
      </c>
      <c r="U22" s="13" t="str">
        <f t="shared" si="1"/>
        <v>D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31">
        <v>32</v>
      </c>
      <c r="P23" s="12"/>
      <c r="Q23" s="10"/>
      <c r="R23" s="11"/>
      <c r="S23" s="11"/>
      <c r="T23" s="13">
        <f t="shared" si="0"/>
        <v>32</v>
      </c>
      <c r="U23" s="13" t="str">
        <f t="shared" si="1"/>
        <v>F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>
        <f t="shared" si="0"/>
        <v>0</v>
      </c>
      <c r="U24" s="13" t="str">
        <f t="shared" si="1"/>
        <v>F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>
        <f t="shared" si="0"/>
        <v>0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217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208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184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97" t="str">
        <f>Bpredlog!B8</f>
        <v>Molla Nadžije</v>
      </c>
      <c r="C8" s="67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97" t="str">
        <f>Bpredlog!B9</f>
        <v>Bojanić Matija</v>
      </c>
      <c r="C9" s="67"/>
      <c r="D9" s="23">
        <f>SUM(Bpredlog!D9,Bpredlog!E9,Bpredlog!O9,Bpredlog!P9)</f>
        <v>25</v>
      </c>
      <c r="E9" s="24">
        <f>MAX(Bpredlog!R9,Bpredlog!S9)</f>
        <v>0</v>
      </c>
      <c r="F9" s="25" t="str">
        <f>Bpredlog!U9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97" t="str">
        <f>Bpredlog!B10</f>
        <v>Cvijović Tijana</v>
      </c>
      <c r="C10" s="67"/>
      <c r="D10" s="23">
        <f>SUM(Bpredlog!D10,Bpredlog!E10,Bpredlog!O10,Bpredlog!P10)</f>
        <v>0</v>
      </c>
      <c r="E10" s="24">
        <f>MAX(Bpredlog!R10,Bpredlog!S10)</f>
        <v>0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97" t="str">
        <f>Bpredlog!B11</f>
        <v>Krnić Emina</v>
      </c>
      <c r="C11" s="67"/>
      <c r="D11" s="23">
        <f>SUM(Bpredlog!D11,Bpredlog!E11,Bpredlog!O11,Bpredlog!P11)</f>
        <v>0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97" t="str">
        <f>Bpredlog!B12</f>
        <v>Obradović Ivana</v>
      </c>
      <c r="C12" s="67"/>
      <c r="D12" s="23">
        <f>SUM(Bpredlog!D12,Bpredlog!E12,Bpredlog!O12,Bpredlog!P12)</f>
        <v>15</v>
      </c>
      <c r="E12" s="24">
        <f>MAX(Bpredlog!R12,Bpredlog!S12)</f>
        <v>25</v>
      </c>
      <c r="F12" s="25" t="str">
        <f>Bpredlog!U12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97" t="str">
        <f>Bpredlog!B13</f>
        <v>Vujanović Marina</v>
      </c>
      <c r="C13" s="67"/>
      <c r="D13" s="23">
        <f>SUM(Bpredlog!D13,Bpredlog!E13,Bpredlog!O13,Bpredlog!P13)</f>
        <v>0</v>
      </c>
      <c r="E13" s="24">
        <f>MAX(Bpredlog!R13,Bpredlog!S13)</f>
        <v>0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97" t="str">
        <f>Bpredlog!B14</f>
        <v>Petranović Nikolina</v>
      </c>
      <c r="C14" s="67"/>
      <c r="D14" s="23">
        <f>SUM(Bpredlog!D14,Bpredlog!E14,Bpredlog!O14,Bpredlog!P14)</f>
        <v>0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97" t="str">
        <f>Bpredlog!B15</f>
        <v>Šekularac Luka</v>
      </c>
      <c r="C15" s="67"/>
      <c r="D15" s="23">
        <f>SUM(Bpredlog!D15,Bpredlog!E15,Bpredlog!O15,Bpredlog!P15)</f>
        <v>0</v>
      </c>
      <c r="E15" s="24">
        <f>MAX(Bpredlog!R15,Bpredlog!S15)</f>
        <v>0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97" t="str">
        <f>Bpredlog!B16</f>
        <v>Čabarkapa Andrea</v>
      </c>
      <c r="C16" s="67"/>
      <c r="D16" s="23">
        <f>SUM(Bpredlog!D16,Bpredlog!E16,Bpredlog!O16,Bpredlog!P16)</f>
        <v>0</v>
      </c>
      <c r="E16" s="24">
        <f>MAX(Bpredlog!R16,Bpredlog!S16)</f>
        <v>0</v>
      </c>
      <c r="F16" s="25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97" t="str">
        <f>Bpredlog!B17</f>
        <v>Šukurica Majda</v>
      </c>
      <c r="C17" s="67"/>
      <c r="D17" s="23">
        <f>SUM(Bpredlog!D17,Bpredlog!E17,Bpredlog!O17,Bpredlog!P17)</f>
        <v>0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97" t="str">
        <f>Bpredlog!B18</f>
        <v>Magdelinić Isidora</v>
      </c>
      <c r="C18" s="67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97" t="str">
        <f>Bpredlog!B19</f>
        <v>Raičević Vojka</v>
      </c>
      <c r="C19" s="67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97" t="str">
        <f>Bpredlog!B20</f>
        <v>Kojić Ekan</v>
      </c>
      <c r="C20" s="67"/>
      <c r="D20" s="23">
        <f>SUM(Bpredlog!D20,Bpredlog!E20,Bpredlog!O20,Bpredlog!P20)</f>
        <v>3</v>
      </c>
      <c r="E20" s="24">
        <f>MAX(Bpredlog!R20,Bpredlog!S20)</f>
        <v>24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97" t="str">
        <f>Bpredlog!B21</f>
        <v>Bulatović Martina</v>
      </c>
      <c r="C21" s="67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97" t="str">
        <f>Bpredlog!B22</f>
        <v>Džaković Marija</v>
      </c>
      <c r="C22" s="67"/>
      <c r="D22" s="23">
        <f>SUM(Bpredlog!D22,Bpredlog!E22,Bpredlog!O22,Bpredlog!P22)</f>
        <v>35</v>
      </c>
      <c r="E22" s="24">
        <f>MAX(Bpredlog!R22,Bpredlog!S22)</f>
        <v>21</v>
      </c>
      <c r="F22" s="25" t="str">
        <f>Bpredlog!U22</f>
        <v>D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97" t="str">
        <f>Bpredlog!B23</f>
        <v>Kasalica Branislav</v>
      </c>
      <c r="C23" s="67"/>
      <c r="D23" s="23">
        <f>SUM(Bpredlog!D23,Bpredlog!E23,Bpredlog!O23,Bpredlog!P23)</f>
        <v>32</v>
      </c>
      <c r="E23" s="24">
        <f>MAX(Bpredlog!R23,Bpredlog!S23)</f>
        <v>0</v>
      </c>
      <c r="F23" s="25" t="str">
        <f>Bpredlog!U23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97" t="str">
        <f>Bpredlog!B24</f>
        <v>Prelević Tanja</v>
      </c>
      <c r="C24" s="67"/>
      <c r="D24" s="23">
        <f>SUM(Bpredlog!D24,Bpredlog!E24,Bpredlog!O24,Bpredlog!P24)</f>
        <v>0</v>
      </c>
      <c r="E24" s="24">
        <f>MAX(Bpredlog!R24,Bpredlog!S24)</f>
        <v>0</v>
      </c>
      <c r="F24" s="25" t="str">
        <f>Bpredlog!U24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97" t="str">
        <f>Bpredlog!B25</f>
        <v>Kovinić Filip</v>
      </c>
      <c r="C25" s="67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97" t="str">
        <f>Bpredlog!B26</f>
        <v>Lazarević Aleksandar</v>
      </c>
      <c r="C26" s="67"/>
      <c r="D26" s="23">
        <f>SUM(Bpredlog!D26,Bpredlog!E26,Bpredlog!O26,Bpredlog!P26)</f>
        <v>0</v>
      </c>
      <c r="E26" s="24">
        <f>MAX(Bpredlog!R26,Bpredlog!S26)</f>
        <v>0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7"/>
      <c r="C27" s="67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7"/>
      <c r="C28" s="67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7"/>
      <c r="C29" s="67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7"/>
      <c r="C30" s="67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97"/>
      <c r="C31" s="67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97"/>
      <c r="C32" s="67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97"/>
      <c r="C33" s="67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97"/>
      <c r="C34" s="67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97"/>
      <c r="C35" s="67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0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" workbookViewId="0">
      <selection activeCell="T18" sqref="T1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6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2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7" t="s">
        <v>218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8" t="s">
        <v>183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5" t="s">
        <v>184</v>
      </c>
      <c r="B3" s="66"/>
      <c r="C3" s="67"/>
      <c r="D3" s="79" t="s">
        <v>185</v>
      </c>
      <c r="E3" s="66"/>
      <c r="F3" s="66"/>
      <c r="G3" s="67"/>
      <c r="H3" s="80" t="s">
        <v>186</v>
      </c>
      <c r="I3" s="66"/>
      <c r="J3" s="66"/>
      <c r="K3" s="66"/>
      <c r="L3" s="66"/>
      <c r="M3" s="66"/>
      <c r="N3" s="66"/>
      <c r="O3" s="66"/>
      <c r="P3" s="67"/>
      <c r="Q3" s="81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8" t="s">
        <v>188</v>
      </c>
      <c r="B5" s="71" t="s">
        <v>189</v>
      </c>
      <c r="C5" s="82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3" t="s">
        <v>191</v>
      </c>
      <c r="U5" s="74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5" t="s">
        <v>193</v>
      </c>
      <c r="E6" s="66"/>
      <c r="F6" s="66"/>
      <c r="G6" s="66"/>
      <c r="H6" s="67"/>
      <c r="I6" s="75" t="s">
        <v>194</v>
      </c>
      <c r="J6" s="66"/>
      <c r="K6" s="67"/>
      <c r="L6" s="75" t="s">
        <v>195</v>
      </c>
      <c r="M6" s="66"/>
      <c r="N6" s="67"/>
      <c r="O6" s="75" t="s">
        <v>196</v>
      </c>
      <c r="P6" s="66"/>
      <c r="Q6" s="67"/>
      <c r="R6" s="75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85"/>
      <c r="B7" s="85"/>
      <c r="C7" s="32" t="s">
        <v>198</v>
      </c>
      <c r="D7" s="33" t="s">
        <v>199</v>
      </c>
      <c r="E7" s="33" t="s">
        <v>200</v>
      </c>
      <c r="F7" s="33" t="s">
        <v>201</v>
      </c>
      <c r="G7" s="33" t="s">
        <v>202</v>
      </c>
      <c r="H7" s="33" t="s">
        <v>203</v>
      </c>
      <c r="I7" s="33" t="s">
        <v>199</v>
      </c>
      <c r="J7" s="33" t="s">
        <v>200</v>
      </c>
      <c r="K7" s="33" t="s">
        <v>201</v>
      </c>
      <c r="L7" s="33" t="s">
        <v>199</v>
      </c>
      <c r="M7" s="33" t="s">
        <v>200</v>
      </c>
      <c r="N7" s="33" t="s">
        <v>201</v>
      </c>
      <c r="O7" s="33" t="s">
        <v>199</v>
      </c>
      <c r="P7" s="33" t="s">
        <v>200</v>
      </c>
      <c r="Q7" s="33" t="s">
        <v>201</v>
      </c>
      <c r="R7" s="33" t="s">
        <v>204</v>
      </c>
      <c r="S7" s="33" t="s">
        <v>205</v>
      </c>
      <c r="T7" s="85"/>
      <c r="U7" s="85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4" t="str">
        <f>'C'!J2</f>
        <v>Gerenčić Dimitrije</v>
      </c>
      <c r="C8" s="13"/>
      <c r="D8" s="35"/>
      <c r="E8" s="35"/>
      <c r="F8" s="13"/>
      <c r="G8" s="13"/>
      <c r="H8" s="13"/>
      <c r="I8" s="36"/>
      <c r="J8" s="36"/>
      <c r="K8" s="36"/>
      <c r="L8" s="36"/>
      <c r="M8" s="36"/>
      <c r="N8" s="36"/>
      <c r="O8" s="37">
        <v>29</v>
      </c>
      <c r="P8" s="38"/>
      <c r="Q8" s="36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6"/>
      <c r="J9" s="36"/>
      <c r="K9" s="36"/>
      <c r="L9" s="36"/>
      <c r="M9" s="36"/>
      <c r="N9" s="36"/>
      <c r="O9" s="37">
        <v>36</v>
      </c>
      <c r="P9" s="12"/>
      <c r="Q9" s="36"/>
      <c r="R9" s="13"/>
      <c r="S9" s="13"/>
      <c r="T9" s="13">
        <f t="shared" si="0"/>
        <v>36</v>
      </c>
      <c r="U9" s="13" t="str">
        <f t="shared" si="1"/>
        <v>F</v>
      </c>
      <c r="V9" s="4"/>
      <c r="W9" s="39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40">
        <v>29</v>
      </c>
      <c r="P10" s="12"/>
      <c r="Q10" s="10"/>
      <c r="R10" s="11"/>
      <c r="S10" s="13"/>
      <c r="T10" s="13">
        <f t="shared" si="0"/>
        <v>29</v>
      </c>
      <c r="U10" s="13" t="str">
        <f t="shared" si="1"/>
        <v>F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40">
        <v>40</v>
      </c>
      <c r="P12" s="12"/>
      <c r="Q12" s="10"/>
      <c r="R12" s="11"/>
      <c r="S12" s="13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40">
        <v>35</v>
      </c>
      <c r="P13" s="12"/>
      <c r="Q13" s="10"/>
      <c r="R13" s="11"/>
      <c r="S13" s="13"/>
      <c r="T13" s="13">
        <f t="shared" si="0"/>
        <v>35</v>
      </c>
      <c r="U13" s="13" t="str">
        <f t="shared" si="1"/>
        <v>F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40">
        <v>14</v>
      </c>
      <c r="P14" s="12"/>
      <c r="Q14" s="10"/>
      <c r="R14" s="11"/>
      <c r="S14" s="13"/>
      <c r="T14" s="13">
        <f t="shared" si="0"/>
        <v>14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40">
        <v>34</v>
      </c>
      <c r="P15" s="12"/>
      <c r="Q15" s="10"/>
      <c r="R15" s="11">
        <v>29</v>
      </c>
      <c r="S15" s="13"/>
      <c r="T15" s="13">
        <f t="shared" si="0"/>
        <v>63</v>
      </c>
      <c r="U15" s="13" t="str">
        <f t="shared" si="1"/>
        <v>D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40">
        <v>12</v>
      </c>
      <c r="P16" s="12"/>
      <c r="Q16" s="10"/>
      <c r="R16" s="11"/>
      <c r="S16" s="13"/>
      <c r="T16" s="13">
        <f t="shared" si="0"/>
        <v>12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40">
        <v>30</v>
      </c>
      <c r="P17" s="12"/>
      <c r="Q17" s="10"/>
      <c r="R17" s="11"/>
      <c r="S17" s="13"/>
      <c r="T17" s="13">
        <f t="shared" si="0"/>
        <v>30</v>
      </c>
      <c r="U17" s="13" t="str">
        <f t="shared" si="1"/>
        <v>F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40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40">
        <v>11</v>
      </c>
      <c r="P19" s="12"/>
      <c r="Q19" s="10"/>
      <c r="R19" s="11"/>
      <c r="S19" s="13"/>
      <c r="T19" s="13">
        <f t="shared" si="0"/>
        <v>11</v>
      </c>
      <c r="U19" s="13" t="str">
        <f t="shared" si="1"/>
        <v>F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40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30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3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40">
        <v>20</v>
      </c>
      <c r="P22" s="12"/>
      <c r="Q22" s="10"/>
      <c r="R22" s="11"/>
      <c r="S22" s="13"/>
      <c r="T22" s="13">
        <f t="shared" si="0"/>
        <v>20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40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40">
        <v>36</v>
      </c>
      <c r="P24" s="12"/>
      <c r="Q24" s="10"/>
      <c r="R24" s="11">
        <v>41</v>
      </c>
      <c r="S24" s="13"/>
      <c r="T24" s="13">
        <f t="shared" si="0"/>
        <v>77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40">
        <v>26</v>
      </c>
      <c r="P25" s="12"/>
      <c r="Q25" s="10"/>
      <c r="R25" s="11"/>
      <c r="S25" s="13"/>
      <c r="T25" s="13">
        <f t="shared" si="0"/>
        <v>26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40">
        <v>22</v>
      </c>
      <c r="P26" s="12"/>
      <c r="Q26" s="10"/>
      <c r="R26" s="11"/>
      <c r="S26" s="13"/>
      <c r="T26" s="13">
        <f t="shared" si="0"/>
        <v>22</v>
      </c>
      <c r="U26" s="13" t="str">
        <f t="shared" si="1"/>
        <v>F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3"/>
      <c r="T27" s="13">
        <f t="shared" si="0"/>
        <v>0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40">
        <v>19</v>
      </c>
      <c r="P28" s="12"/>
      <c r="Q28" s="10"/>
      <c r="R28" s="11"/>
      <c r="S28" s="13"/>
      <c r="T28" s="13">
        <f t="shared" si="0"/>
        <v>19</v>
      </c>
      <c r="U28" s="13" t="str">
        <f t="shared" si="1"/>
        <v>F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40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40">
        <v>35</v>
      </c>
      <c r="P30" s="12"/>
      <c r="Q30" s="10"/>
      <c r="R30" s="11"/>
      <c r="S30" s="13"/>
      <c r="T30" s="13">
        <f t="shared" si="0"/>
        <v>35</v>
      </c>
      <c r="U30" s="13" t="str">
        <f t="shared" si="1"/>
        <v>F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40">
        <v>18</v>
      </c>
      <c r="P31" s="12"/>
      <c r="Q31" s="10"/>
      <c r="R31" s="11"/>
      <c r="S31" s="13"/>
      <c r="T31" s="13">
        <f t="shared" si="0"/>
        <v>18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40">
        <v>25</v>
      </c>
      <c r="P32" s="12"/>
      <c r="Q32" s="10"/>
      <c r="R32" s="11"/>
      <c r="S32" s="13"/>
      <c r="T32" s="13">
        <f t="shared" si="0"/>
        <v>25</v>
      </c>
      <c r="U32" s="13" t="str">
        <f t="shared" si="1"/>
        <v>F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40">
        <v>29</v>
      </c>
      <c r="P33" s="12"/>
      <c r="Q33" s="10"/>
      <c r="R33" s="11"/>
      <c r="S33" s="13"/>
      <c r="T33" s="13">
        <f t="shared" si="0"/>
        <v>29</v>
      </c>
      <c r="U33" s="13" t="str">
        <f t="shared" si="1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40">
        <v>13</v>
      </c>
      <c r="P34" s="12"/>
      <c r="Q34" s="10"/>
      <c r="R34" s="11">
        <v>11</v>
      </c>
      <c r="S34" s="13"/>
      <c r="T34" s="13">
        <f t="shared" si="0"/>
        <v>24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40">
        <v>26</v>
      </c>
      <c r="P35" s="12"/>
      <c r="Q35" s="10"/>
      <c r="R35" s="11"/>
      <c r="S35" s="13"/>
      <c r="T35" s="13">
        <f t="shared" si="0"/>
        <v>26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218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208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184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80" t="str">
        <f>Cpredlog!B8</f>
        <v>Gerenčić Dimitrije</v>
      </c>
      <c r="C8" s="67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80" t="str">
        <f>Cpredlog!B9</f>
        <v>Radoman Miloš</v>
      </c>
      <c r="C9" s="67"/>
      <c r="D9" s="23">
        <f>SUM(Cpredlog!D9:Q9)</f>
        <v>36</v>
      </c>
      <c r="E9" s="24">
        <f>MAX(Cpredlog!R9:S9)</f>
        <v>0</v>
      </c>
      <c r="F9" s="25" t="str">
        <f>Cpredlog!U9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80" t="str">
        <f>Cpredlog!B10</f>
        <v>Radulović Marina</v>
      </c>
      <c r="C10" s="67"/>
      <c r="D10" s="23">
        <f>SUM(Cpredlog!D10:Q10)</f>
        <v>29</v>
      </c>
      <c r="E10" s="24">
        <f>MAX(Cpredlog!R10:S10)</f>
        <v>0</v>
      </c>
      <c r="F10" s="25" t="str">
        <f>Cpredlog!U10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80" t="str">
        <f>Cpredlog!B11</f>
        <v>Zečević Nikola</v>
      </c>
      <c r="C11" s="67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80" t="str">
        <f>Cpredlog!B12</f>
        <v>Savić Uroš</v>
      </c>
      <c r="C12" s="67"/>
      <c r="D12" s="23">
        <f>SUM(Cpredlog!D12:Q12)</f>
        <v>40</v>
      </c>
      <c r="E12" s="24">
        <f>MAX(Cpredlog!R12:S12)</f>
        <v>0</v>
      </c>
      <c r="F12" s="25" t="str">
        <f>Cpredlog!U12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80" t="str">
        <f>Cpredlog!B13</f>
        <v>Brzić Barbara</v>
      </c>
      <c r="C13" s="67"/>
      <c r="D13" s="23">
        <f>SUM(Cpredlog!D13:Q13)</f>
        <v>35</v>
      </c>
      <c r="E13" s="24">
        <f>MAX(Cpredlog!R13:S13)</f>
        <v>0</v>
      </c>
      <c r="F13" s="25" t="str">
        <f>Cpredlog!U13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80" t="str">
        <f>Cpredlog!B14</f>
        <v>Dragaš Vuksan</v>
      </c>
      <c r="C14" s="67"/>
      <c r="D14" s="23">
        <f>SUM(Cpredlog!D14:Q14)</f>
        <v>14</v>
      </c>
      <c r="E14" s="24">
        <f>MAX(Cpredlog!R14:S14)</f>
        <v>0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80" t="str">
        <f>Cpredlog!B15</f>
        <v>Vukićević Jovana</v>
      </c>
      <c r="C15" s="67"/>
      <c r="D15" s="23">
        <f>SUM(Cpredlog!D15:Q15)</f>
        <v>34</v>
      </c>
      <c r="E15" s="24">
        <f>MAX(Cpredlog!R15:S15)</f>
        <v>29</v>
      </c>
      <c r="F15" s="25" t="str">
        <f>Cpredlog!U15</f>
        <v>D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80" t="str">
        <f>Cpredlog!B16</f>
        <v>Mašković Anđela</v>
      </c>
      <c r="C16" s="67"/>
      <c r="D16" s="23">
        <f>SUM(Cpredlog!D16:Q16)</f>
        <v>12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80" t="str">
        <f>Cpredlog!B17</f>
        <v>Jovanović Petar</v>
      </c>
      <c r="C17" s="67"/>
      <c r="D17" s="23">
        <f>SUM(Cpredlog!D17:Q17)</f>
        <v>30</v>
      </c>
      <c r="E17" s="24">
        <f>MAX(Cpredlog!R17:S17)</f>
        <v>0</v>
      </c>
      <c r="F17" s="25" t="str">
        <f>Cpredlog!U17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80" t="str">
        <f>Cpredlog!B18</f>
        <v>Jašović Aleksandar</v>
      </c>
      <c r="C18" s="67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80" t="str">
        <f>Cpredlog!B19</f>
        <v>Vujović Gordana</v>
      </c>
      <c r="C19" s="67"/>
      <c r="D19" s="23">
        <f>SUM(Cpredlog!D19:Q19)</f>
        <v>11</v>
      </c>
      <c r="E19" s="24">
        <f>MAX(Cpredlog!R19:S19)</f>
        <v>0</v>
      </c>
      <c r="F19" s="25" t="str">
        <f>Cpredlog!U19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80" t="str">
        <f>Cpredlog!B20</f>
        <v>Stanojević Danilo</v>
      </c>
      <c r="C20" s="67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80" t="str">
        <f>Cpredlog!B21</f>
        <v>Drobnjak Savo</v>
      </c>
      <c r="C21" s="67"/>
      <c r="D21" s="23">
        <f>SUM(Cpredlog!D21:Q21)</f>
        <v>0</v>
      </c>
      <c r="E21" s="24">
        <f>MAX(Cpredlog!R21:S21)</f>
        <v>0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80" t="str">
        <f>Cpredlog!B22</f>
        <v>Fatić Mirela</v>
      </c>
      <c r="C22" s="67"/>
      <c r="D22" s="23">
        <f>SUM(Cpredlog!D22:Q22)</f>
        <v>20</v>
      </c>
      <c r="E22" s="24">
        <f>MAX(Cpredlog!R22:S22)</f>
        <v>0</v>
      </c>
      <c r="F22" s="25" t="str">
        <f>Cpredlog!U22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80" t="str">
        <f>Cpredlog!B23</f>
        <v>Božović Luka</v>
      </c>
      <c r="C23" s="67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80" t="str">
        <f>Cpredlog!B24</f>
        <v>Pavićević Andrija</v>
      </c>
      <c r="C24" s="67"/>
      <c r="D24" s="23">
        <f>SUM(Cpredlog!D24:Q24)</f>
        <v>36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80" t="str">
        <f>Cpredlog!B25</f>
        <v>Milović Matija</v>
      </c>
      <c r="C25" s="67"/>
      <c r="D25" s="23">
        <f>SUM(Cpredlog!D25:Q25)</f>
        <v>26</v>
      </c>
      <c r="E25" s="24">
        <f>MAX(Cpredlog!R25:S25)</f>
        <v>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80" t="str">
        <f>Cpredlog!B26</f>
        <v>Stevanović Boris</v>
      </c>
      <c r="C26" s="67"/>
      <c r="D26" s="23">
        <f>SUM(Cpredlog!D26:Q26)</f>
        <v>22</v>
      </c>
      <c r="E26" s="24">
        <f>MAX(Cpredlog!R26:S26)</f>
        <v>0</v>
      </c>
      <c r="F26" s="25" t="str">
        <f>Cpredlog!U26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80" t="str">
        <f>Cpredlog!B27</f>
        <v>Petrović Andrija</v>
      </c>
      <c r="C27" s="67"/>
      <c r="D27" s="23">
        <f>SUM(Cpredlog!D27:Q27)</f>
        <v>0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80" t="str">
        <f>Cpredlog!B28</f>
        <v>Selmanović Vedad</v>
      </c>
      <c r="C28" s="67"/>
      <c r="D28" s="23">
        <f>SUM(Cpredlog!D28:Q28)</f>
        <v>19</v>
      </c>
      <c r="E28" s="24">
        <f>MAX(Cpredlog!R28:S28)</f>
        <v>0</v>
      </c>
      <c r="F28" s="25" t="str">
        <f>Cpredlog!U28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80" t="str">
        <f>Cpredlog!B29</f>
        <v>Mandić Vido</v>
      </c>
      <c r="C29" s="67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80" t="str">
        <f>Cpredlog!B30</f>
        <v>Jovanović Vladimir</v>
      </c>
      <c r="C30" s="67"/>
      <c r="D30" s="23">
        <f>SUM(Cpredlog!D30:Q30)</f>
        <v>35</v>
      </c>
      <c r="E30" s="24">
        <f>MAX(Cpredlog!R30:S30)</f>
        <v>0</v>
      </c>
      <c r="F30" s="25" t="str">
        <f>Cpredlog!U30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80" t="str">
        <f>Cpredlog!B31</f>
        <v>Bojanović Sara</v>
      </c>
      <c r="C31" s="67"/>
      <c r="D31" s="23">
        <f>SUM(Cpredlog!D31:Q31)</f>
        <v>18</v>
      </c>
      <c r="E31" s="24">
        <f>MAX(Cpredlog!R31:S31)</f>
        <v>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80" t="str">
        <f>Cpredlog!B32</f>
        <v>Benić Teodora</v>
      </c>
      <c r="C32" s="67"/>
      <c r="D32" s="23">
        <f>SUM(Cpredlog!D32:Q32)</f>
        <v>25</v>
      </c>
      <c r="E32" s="24">
        <f>MAX(Cpredlog!R32:S32)</f>
        <v>0</v>
      </c>
      <c r="F32" s="25" t="str">
        <f>Cpredlog!U32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80" t="str">
        <f>Cpredlog!B33</f>
        <v>Golubović Mijajlo</v>
      </c>
      <c r="C33" s="67"/>
      <c r="D33" s="23">
        <f>SUM(Cpredlog!D33:Q33)</f>
        <v>29</v>
      </c>
      <c r="E33" s="24">
        <f>MAX(Cpredlog!R33:S33)</f>
        <v>0</v>
      </c>
      <c r="F33" s="25" t="str">
        <f>Cpredlog!U33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80" t="str">
        <f>Cpredlog!B34</f>
        <v>Radulović Ana</v>
      </c>
      <c r="C34" s="67"/>
      <c r="D34" s="23">
        <f>SUM(Cpredlog!D34:Q34)</f>
        <v>13</v>
      </c>
      <c r="E34" s="24">
        <f>MAX(Cpredlog!R34:S34)</f>
        <v>11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80" t="str">
        <f>Cpredlog!B35</f>
        <v>Cmiljanić Dunja</v>
      </c>
      <c r="C35" s="67"/>
      <c r="D35" s="23">
        <f>SUM(Cpredlog!D35:Q35)</f>
        <v>26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80" t="str">
        <f>Cpredlog!B36</f>
        <v>Vujović Slobodan</v>
      </c>
      <c r="C36" s="67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80"/>
      <c r="C37" s="67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80"/>
      <c r="C38" s="67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80"/>
      <c r="C39" s="67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30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4">
    <mergeCell ref="B35:C35"/>
    <mergeCell ref="B36:C36"/>
    <mergeCell ref="B37:C37"/>
    <mergeCell ref="B38:C38"/>
    <mergeCell ref="B39:C39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13" workbookViewId="0">
      <selection activeCell="U31" sqref="U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6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72"/>
      <c r="T1" s="66"/>
      <c r="U1" s="67"/>
      <c r="V1" s="4"/>
      <c r="W1" s="4"/>
      <c r="X1" s="4"/>
      <c r="Y1" s="4"/>
      <c r="Z1" s="4"/>
    </row>
    <row r="2" spans="1:26" ht="12.75" customHeight="1" x14ac:dyDescent="0.2">
      <c r="A2" s="77" t="s">
        <v>219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78" t="s">
        <v>220</v>
      </c>
      <c r="P2" s="66"/>
      <c r="Q2" s="66"/>
      <c r="R2" s="66"/>
      <c r="S2" s="66"/>
      <c r="T2" s="66"/>
      <c r="U2" s="67"/>
      <c r="V2" s="4"/>
      <c r="W2" s="4"/>
      <c r="X2" s="4"/>
      <c r="Y2" s="4"/>
      <c r="Z2" s="4"/>
    </row>
    <row r="3" spans="1:26" ht="21" customHeight="1" x14ac:dyDescent="0.2">
      <c r="A3" s="65" t="s">
        <v>221</v>
      </c>
      <c r="B3" s="66"/>
      <c r="C3" s="67"/>
      <c r="D3" s="79" t="s">
        <v>185</v>
      </c>
      <c r="E3" s="66"/>
      <c r="F3" s="66"/>
      <c r="G3" s="67"/>
      <c r="H3" s="80" t="s">
        <v>186</v>
      </c>
      <c r="I3" s="66"/>
      <c r="J3" s="66"/>
      <c r="K3" s="66"/>
      <c r="L3" s="66"/>
      <c r="M3" s="66"/>
      <c r="N3" s="66"/>
      <c r="O3" s="66"/>
      <c r="P3" s="67"/>
      <c r="Q3" s="81" t="s">
        <v>187</v>
      </c>
      <c r="R3" s="66"/>
      <c r="S3" s="66"/>
      <c r="T3" s="66"/>
      <c r="U3" s="67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8" t="s">
        <v>188</v>
      </c>
      <c r="B5" s="71" t="s">
        <v>189</v>
      </c>
      <c r="C5" s="82" t="s">
        <v>190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3" t="s">
        <v>191</v>
      </c>
      <c r="U5" s="74" t="s">
        <v>192</v>
      </c>
      <c r="V5" s="4"/>
      <c r="W5" s="4"/>
      <c r="X5" s="4"/>
      <c r="Y5" s="4"/>
      <c r="Z5" s="4"/>
    </row>
    <row r="6" spans="1:26" ht="21" customHeight="1" x14ac:dyDescent="0.2">
      <c r="A6" s="69"/>
      <c r="B6" s="69"/>
      <c r="C6" s="7"/>
      <c r="D6" s="75" t="s">
        <v>193</v>
      </c>
      <c r="E6" s="66"/>
      <c r="F6" s="66"/>
      <c r="G6" s="66"/>
      <c r="H6" s="67"/>
      <c r="I6" s="75" t="s">
        <v>194</v>
      </c>
      <c r="J6" s="66"/>
      <c r="K6" s="67"/>
      <c r="L6" s="75" t="s">
        <v>195</v>
      </c>
      <c r="M6" s="66"/>
      <c r="N6" s="67"/>
      <c r="O6" s="75" t="s">
        <v>196</v>
      </c>
      <c r="P6" s="66"/>
      <c r="Q6" s="67"/>
      <c r="R6" s="75" t="s">
        <v>197</v>
      </c>
      <c r="S6" s="67"/>
      <c r="T6" s="69"/>
      <c r="U6" s="69"/>
      <c r="V6" s="4"/>
      <c r="W6" s="4"/>
      <c r="X6" s="4"/>
      <c r="Y6" s="4"/>
      <c r="Z6" s="4"/>
    </row>
    <row r="7" spans="1:26" ht="21" customHeight="1" x14ac:dyDescent="0.2">
      <c r="A7" s="85"/>
      <c r="B7" s="85"/>
      <c r="C7" s="32" t="s">
        <v>198</v>
      </c>
      <c r="D7" s="33" t="s">
        <v>199</v>
      </c>
      <c r="E7" s="33" t="s">
        <v>200</v>
      </c>
      <c r="F7" s="33" t="s">
        <v>201</v>
      </c>
      <c r="G7" s="33" t="s">
        <v>202</v>
      </c>
      <c r="H7" s="33" t="s">
        <v>203</v>
      </c>
      <c r="I7" s="33" t="s">
        <v>199</v>
      </c>
      <c r="J7" s="33" t="s">
        <v>200</v>
      </c>
      <c r="K7" s="33" t="s">
        <v>201</v>
      </c>
      <c r="L7" s="33" t="s">
        <v>199</v>
      </c>
      <c r="M7" s="33" t="s">
        <v>200</v>
      </c>
      <c r="N7" s="33" t="s">
        <v>201</v>
      </c>
      <c r="O7" s="33" t="s">
        <v>199</v>
      </c>
      <c r="P7" s="33" t="s">
        <v>200</v>
      </c>
      <c r="Q7" s="33" t="s">
        <v>201</v>
      </c>
      <c r="R7" s="33" t="s">
        <v>204</v>
      </c>
      <c r="S7" s="33" t="s">
        <v>205</v>
      </c>
      <c r="T7" s="85"/>
      <c r="U7" s="85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5"/>
      <c r="E8" s="35"/>
      <c r="F8" s="13"/>
      <c r="G8" s="13"/>
      <c r="H8" s="13"/>
      <c r="I8" s="36"/>
      <c r="J8" s="36"/>
      <c r="K8" s="36"/>
      <c r="L8" s="36"/>
      <c r="M8" s="36"/>
      <c r="N8" s="36"/>
      <c r="O8" s="41">
        <v>10</v>
      </c>
      <c r="P8" s="42"/>
      <c r="Q8" s="36"/>
      <c r="R8" s="13"/>
      <c r="S8" s="11"/>
      <c r="T8" s="13">
        <f t="shared" ref="T8:T30" si="0">SUM(C8:Q8,MAX(R8,S8))</f>
        <v>10</v>
      </c>
      <c r="U8" s="13" t="str">
        <f t="shared" ref="U8:U30" si="1">IF(T8&gt;85,"A",IF(T8&gt;75,"B",IF(T8&gt;65,"C",IF(T8&gt;55,"D",IF(T8&gt;44,"E","F")))))</f>
        <v>F</v>
      </c>
      <c r="V8" s="4"/>
      <c r="W8" s="39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31">
        <v>14</v>
      </c>
      <c r="P9" s="12"/>
      <c r="Q9" s="10"/>
      <c r="R9" s="11"/>
      <c r="S9" s="11"/>
      <c r="T9" s="13">
        <f t="shared" si="0"/>
        <v>14</v>
      </c>
      <c r="U9" s="13" t="str">
        <f t="shared" si="1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1">
        <v>40</v>
      </c>
      <c r="P10" s="12"/>
      <c r="Q10" s="10"/>
      <c r="R10" s="11"/>
      <c r="S10" s="11"/>
      <c r="T10" s="13">
        <f t="shared" si="0"/>
        <v>40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31">
        <v>40</v>
      </c>
      <c r="P11" s="12"/>
      <c r="Q11" s="10"/>
      <c r="R11" s="11"/>
      <c r="S11" s="11"/>
      <c r="T11" s="13">
        <f t="shared" si="0"/>
        <v>40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31">
        <v>40</v>
      </c>
      <c r="P12" s="12"/>
      <c r="Q12" s="10"/>
      <c r="R12" s="11"/>
      <c r="S12" s="11"/>
      <c r="T12" s="13">
        <f t="shared" si="0"/>
        <v>40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1">
        <v>17</v>
      </c>
      <c r="P13" s="12"/>
      <c r="Q13" s="10"/>
      <c r="R13" s="11"/>
      <c r="S13" s="11"/>
      <c r="T13" s="13">
        <f t="shared" si="0"/>
        <v>17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31">
        <v>33</v>
      </c>
      <c r="P14" s="12"/>
      <c r="Q14" s="10"/>
      <c r="R14" s="11"/>
      <c r="S14" s="11"/>
      <c r="T14" s="13">
        <f t="shared" si="0"/>
        <v>33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0"/>
        <v>0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31">
        <v>22</v>
      </c>
      <c r="P16" s="31"/>
      <c r="Q16" s="10"/>
      <c r="R16" s="11"/>
      <c r="S16" s="11"/>
      <c r="T16" s="13">
        <f t="shared" si="0"/>
        <v>22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1">
        <v>17</v>
      </c>
      <c r="P17" s="12"/>
      <c r="Q17" s="10"/>
      <c r="R17" s="11"/>
      <c r="S17" s="11"/>
      <c r="T17" s="13">
        <f t="shared" si="0"/>
        <v>17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31">
        <v>10</v>
      </c>
      <c r="P18" s="31"/>
      <c r="Q18" s="10"/>
      <c r="R18" s="11"/>
      <c r="S18" s="11"/>
      <c r="T18" s="13">
        <f t="shared" si="0"/>
        <v>10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31">
        <v>21</v>
      </c>
      <c r="P19" s="31"/>
      <c r="Q19" s="10"/>
      <c r="R19" s="11"/>
      <c r="S19" s="11"/>
      <c r="T19" s="13">
        <f t="shared" si="0"/>
        <v>21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40">
        <v>40</v>
      </c>
      <c r="P20" s="12"/>
      <c r="Q20" s="10"/>
      <c r="R20" s="11"/>
      <c r="S20" s="11"/>
      <c r="T20" s="13">
        <f t="shared" si="0"/>
        <v>40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31">
        <v>26</v>
      </c>
      <c r="P21" s="12"/>
      <c r="Q21" s="10"/>
      <c r="R21" s="11"/>
      <c r="S21" s="11"/>
      <c r="T21" s="13">
        <f t="shared" si="0"/>
        <v>26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31">
        <v>10</v>
      </c>
      <c r="P22" s="12"/>
      <c r="Q22" s="10"/>
      <c r="R22" s="11"/>
      <c r="S22" s="11"/>
      <c r="T22" s="13">
        <f t="shared" si="0"/>
        <v>10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31">
        <v>13</v>
      </c>
      <c r="P23" s="12"/>
      <c r="Q23" s="10"/>
      <c r="R23" s="11"/>
      <c r="S23" s="11"/>
      <c r="T23" s="13">
        <f t="shared" si="0"/>
        <v>13</v>
      </c>
      <c r="U23" s="13" t="str">
        <f t="shared" si="1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1">
        <v>14</v>
      </c>
      <c r="P24" s="12"/>
      <c r="Q24" s="10"/>
      <c r="R24" s="11"/>
      <c r="S24" s="11"/>
      <c r="T24" s="13">
        <f t="shared" si="0"/>
        <v>14</v>
      </c>
      <c r="U24" s="13" t="str">
        <f t="shared" si="1"/>
        <v>F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1">
        <v>15</v>
      </c>
      <c r="P25" s="31"/>
      <c r="Q25" s="10"/>
      <c r="R25" s="11"/>
      <c r="S25" s="11"/>
      <c r="T25" s="13">
        <f t="shared" si="0"/>
        <v>15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31">
        <v>35</v>
      </c>
      <c r="P26" s="12"/>
      <c r="Q26" s="10"/>
      <c r="R26" s="11">
        <v>44</v>
      </c>
      <c r="S26" s="11"/>
      <c r="T26" s="13">
        <f t="shared" si="0"/>
        <v>79</v>
      </c>
      <c r="U26" s="13" t="str">
        <f t="shared" si="1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31">
        <v>27</v>
      </c>
      <c r="P27" s="12"/>
      <c r="Q27" s="10"/>
      <c r="R27" s="11"/>
      <c r="S27" s="11"/>
      <c r="T27" s="13">
        <f t="shared" si="0"/>
        <v>27</v>
      </c>
      <c r="U27" s="13" t="str">
        <f t="shared" si="1"/>
        <v>F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0"/>
        <v>0</v>
      </c>
      <c r="U28" s="13" t="str">
        <f t="shared" si="1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31">
        <v>14</v>
      </c>
      <c r="P29" s="12"/>
      <c r="Q29" s="10"/>
      <c r="R29" s="11"/>
      <c r="S29" s="11"/>
      <c r="T29" s="13">
        <f t="shared" si="0"/>
        <v>14</v>
      </c>
      <c r="U29" s="13" t="str">
        <f t="shared" si="1"/>
        <v>F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>
        <f t="shared" si="0"/>
        <v>0</v>
      </c>
      <c r="U30" s="13" t="str">
        <f t="shared" si="1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6" t="s">
        <v>207</v>
      </c>
      <c r="B1" s="66"/>
      <c r="C1" s="66"/>
      <c r="D1" s="66"/>
      <c r="E1" s="6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7" t="s">
        <v>219</v>
      </c>
      <c r="B2" s="66"/>
      <c r="C2" s="66"/>
      <c r="D2" s="66"/>
      <c r="E2" s="66"/>
      <c r="F2" s="6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8" t="s">
        <v>220</v>
      </c>
      <c r="B3" s="67"/>
      <c r="C3" s="89" t="s">
        <v>186</v>
      </c>
      <c r="D3" s="66"/>
      <c r="E3" s="66"/>
      <c r="F3" s="6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9" t="s">
        <v>221</v>
      </c>
      <c r="B4" s="66"/>
      <c r="C4" s="67"/>
      <c r="D4" s="89" t="s">
        <v>209</v>
      </c>
      <c r="E4" s="66"/>
      <c r="F4" s="6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0"/>
      <c r="B5" s="91"/>
      <c r="C5" s="91"/>
      <c r="D5" s="90"/>
      <c r="E5" s="91"/>
      <c r="F5" s="9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2" t="s">
        <v>188</v>
      </c>
      <c r="B6" s="93" t="s">
        <v>210</v>
      </c>
      <c r="C6" s="94"/>
      <c r="D6" s="83" t="s">
        <v>211</v>
      </c>
      <c r="E6" s="67"/>
      <c r="F6" s="84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5"/>
      <c r="B7" s="95"/>
      <c r="C7" s="96"/>
      <c r="D7" s="20" t="s">
        <v>213</v>
      </c>
      <c r="E7" s="21" t="s">
        <v>214</v>
      </c>
      <c r="F7" s="8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97" t="str">
        <f>Dpredlog!B8</f>
        <v>Sošić Slavko</v>
      </c>
      <c r="C8" s="67"/>
      <c r="D8" s="23">
        <f>SUM(Dpredlog!D8:Q8)</f>
        <v>10</v>
      </c>
      <c r="E8" s="43">
        <f>MAX(Dpredlog!R8:S8)</f>
        <v>0</v>
      </c>
      <c r="F8" s="25" t="str">
        <f>Dpredlog!U8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4" t="str">
        <f>Dpredlog!A9</f>
        <v>2/2019</v>
      </c>
      <c r="B9" s="97" t="str">
        <f>Dpredlog!B9</f>
        <v>Slijepčević Adisa</v>
      </c>
      <c r="C9" s="67"/>
      <c r="D9" s="23">
        <f>SUM(Dpredlog!D9:Q9)</f>
        <v>14</v>
      </c>
      <c r="E9" s="43">
        <f>MAX(Dpredlog!R9:S9)</f>
        <v>0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4" t="str">
        <f>Dpredlog!A10</f>
        <v>3/2019</v>
      </c>
      <c r="B10" s="97" t="str">
        <f>Dpredlog!B10</f>
        <v>Barović Ognjen</v>
      </c>
      <c r="C10" s="67"/>
      <c r="D10" s="23">
        <f>SUM(Dpredlog!D10:Q10)</f>
        <v>40</v>
      </c>
      <c r="E10" s="43">
        <f>MAX(Dpredlog!R10:S10)</f>
        <v>0</v>
      </c>
      <c r="F10" s="25" t="str">
        <f>Dpredlog!U10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4" t="str">
        <f>Dpredlog!A11</f>
        <v>4/2019</v>
      </c>
      <c r="B11" s="97" t="str">
        <f>Dpredlog!B11</f>
        <v>Bakić Časlav</v>
      </c>
      <c r="C11" s="67"/>
      <c r="D11" s="23">
        <f>SUM(Dpredlog!D11:Q11)</f>
        <v>40</v>
      </c>
      <c r="E11" s="43">
        <f>MAX(Dpredlog!R11:S11)</f>
        <v>0</v>
      </c>
      <c r="F11" s="25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4" t="str">
        <f>Dpredlog!A12</f>
        <v>5/2019</v>
      </c>
      <c r="B12" s="97" t="str">
        <f>Dpredlog!B12</f>
        <v>Asanovski Aleksandar</v>
      </c>
      <c r="C12" s="67"/>
      <c r="D12" s="23">
        <f>SUM(Dpredlog!D12:Q12)</f>
        <v>40</v>
      </c>
      <c r="E12" s="43">
        <f>MAX(Dpredlog!R12:S12)</f>
        <v>0</v>
      </c>
      <c r="F12" s="25" t="str">
        <f>Dpredlog!U12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4" t="str">
        <f>Dpredlog!A13</f>
        <v>6/2019</v>
      </c>
      <c r="B13" s="97" t="str">
        <f>Dpredlog!B13</f>
        <v>Brajković Matija</v>
      </c>
      <c r="C13" s="67"/>
      <c r="D13" s="23">
        <f>SUM(Dpredlog!D13:Q13)</f>
        <v>17</v>
      </c>
      <c r="E13" s="43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4" t="str">
        <f>Dpredlog!A14</f>
        <v>7/2019</v>
      </c>
      <c r="B14" s="97" t="str">
        <f>Dpredlog!B14</f>
        <v>Velič Jovana</v>
      </c>
      <c r="C14" s="67"/>
      <c r="D14" s="23">
        <f>SUM(Dpredlog!D14:Q14)</f>
        <v>33</v>
      </c>
      <c r="E14" s="43">
        <f>MAX(Dpredlog!R14:S14)</f>
        <v>0</v>
      </c>
      <c r="F14" s="25" t="str">
        <f>Dpredlog!U14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4" t="str">
        <f>Dpredlog!A15</f>
        <v>8/2019</v>
      </c>
      <c r="B15" s="97" t="str">
        <f>Dpredlog!B15</f>
        <v>Šubarić Ognjen</v>
      </c>
      <c r="C15" s="67"/>
      <c r="D15" s="23">
        <f>SUM(Dpredlog!D15:Q15)</f>
        <v>0</v>
      </c>
      <c r="E15" s="43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4" t="str">
        <f>Dpredlog!A16</f>
        <v>9/2019</v>
      </c>
      <c r="B16" s="97" t="str">
        <f>Dpredlog!B16</f>
        <v>Raković Ljubica</v>
      </c>
      <c r="C16" s="67"/>
      <c r="D16" s="23">
        <f>SUM(Dpredlog!D16:Q16)</f>
        <v>22</v>
      </c>
      <c r="E16" s="43">
        <f>MAX(Dpredlog!R16:S16)</f>
        <v>0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4" t="str">
        <f>Dpredlog!A17</f>
        <v>10/2019</v>
      </c>
      <c r="B17" s="97" t="str">
        <f>Dpredlog!B17</f>
        <v>Luković Aida</v>
      </c>
      <c r="C17" s="67"/>
      <c r="D17" s="23">
        <f>SUM(Dpredlog!D17:Q17)</f>
        <v>17</v>
      </c>
      <c r="E17" s="43">
        <f>MAX(Dpredlog!R17:S17)</f>
        <v>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4" t="str">
        <f>Dpredlog!A18</f>
        <v>13/2019</v>
      </c>
      <c r="B18" s="97" t="str">
        <f>Dpredlog!B18</f>
        <v>Bandović Katarina</v>
      </c>
      <c r="C18" s="67"/>
      <c r="D18" s="23">
        <f>SUM(Dpredlog!D18:Q18)</f>
        <v>10</v>
      </c>
      <c r="E18" s="43">
        <f>MAX(Dpredlog!R18:S18)</f>
        <v>0</v>
      </c>
      <c r="F18" s="25" t="str">
        <f>Dpredlog!U18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4" t="str">
        <f>Dpredlog!A19</f>
        <v>14/2019</v>
      </c>
      <c r="B19" s="97" t="str">
        <f>Dpredlog!B19</f>
        <v>Radonjić Filip</v>
      </c>
      <c r="C19" s="67"/>
      <c r="D19" s="23">
        <f>SUM(Dpredlog!D19:Q19)</f>
        <v>21</v>
      </c>
      <c r="E19" s="43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4" t="str">
        <f>Dpredlog!A20</f>
        <v>15/2019</v>
      </c>
      <c r="B20" s="97" t="str">
        <f>Dpredlog!B20</f>
        <v>Šuković Matija</v>
      </c>
      <c r="C20" s="67"/>
      <c r="D20" s="23">
        <f>SUM(Dpredlog!D20:Q20)</f>
        <v>40</v>
      </c>
      <c r="E20" s="43">
        <f>MAX(Dpredlog!R20:S20)</f>
        <v>0</v>
      </c>
      <c r="F20" s="25" t="str">
        <f>Dpredlog!U20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4" t="str">
        <f>Dpredlog!A21</f>
        <v>17/2019</v>
      </c>
      <c r="B21" s="97" t="str">
        <f>Dpredlog!B21</f>
        <v>Mišković Saša</v>
      </c>
      <c r="C21" s="67"/>
      <c r="D21" s="23">
        <f>SUM(Dpredlog!D21:Q21)</f>
        <v>26</v>
      </c>
      <c r="E21" s="43">
        <f>MAX(Dpredlog!R21:S21)</f>
        <v>0</v>
      </c>
      <c r="F21" s="25" t="str">
        <f>Dpredlog!U21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4" t="str">
        <f>Dpredlog!A22</f>
        <v>19/2019</v>
      </c>
      <c r="B22" s="97" t="str">
        <f>Dpredlog!B22</f>
        <v>Lutovac Maksim</v>
      </c>
      <c r="C22" s="67"/>
      <c r="D22" s="23">
        <f>SUM(Dpredlog!D22:Q22)</f>
        <v>10</v>
      </c>
      <c r="E22" s="43">
        <f>MAX(Dpredlog!R22:S22)</f>
        <v>0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4" t="str">
        <f>Dpredlog!A23</f>
        <v>20/2019</v>
      </c>
      <c r="B23" s="97" t="str">
        <f>Dpredlog!B23</f>
        <v>Lutovac Vuk</v>
      </c>
      <c r="C23" s="67"/>
      <c r="D23" s="23">
        <f>SUM(Dpredlog!D23:Q23)</f>
        <v>13</v>
      </c>
      <c r="E23" s="43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4" t="str">
        <f>Dpredlog!A24</f>
        <v>23/2019</v>
      </c>
      <c r="B24" s="97" t="str">
        <f>Dpredlog!B24</f>
        <v>Vlahović Jakša</v>
      </c>
      <c r="C24" s="67"/>
      <c r="D24" s="23">
        <f>SUM(Dpredlog!D24:Q24)</f>
        <v>14</v>
      </c>
      <c r="E24" s="43">
        <f>MAX(Dpredlog!R24:S24)</f>
        <v>0</v>
      </c>
      <c r="F24" s="25" t="str">
        <f>Dpredlog!U24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4" t="str">
        <f>Dpredlog!A25</f>
        <v>24/2019</v>
      </c>
      <c r="B25" s="97" t="str">
        <f>Dpredlog!B25</f>
        <v>Peruničić Marija</v>
      </c>
      <c r="C25" s="67"/>
      <c r="D25" s="23">
        <f>SUM(Dpredlog!D25:Q25)</f>
        <v>15</v>
      </c>
      <c r="E25" s="43">
        <f>MAX(Dpredlog!R25:S25)</f>
        <v>0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4" t="str">
        <f>Dpredlog!A26</f>
        <v>25/2019</v>
      </c>
      <c r="B26" s="97" t="str">
        <f>Dpredlog!B26</f>
        <v>Komnenović David</v>
      </c>
      <c r="C26" s="67"/>
      <c r="D26" s="23">
        <f>SUM(Dpredlog!D26:Q26)</f>
        <v>35</v>
      </c>
      <c r="E26" s="43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4" t="str">
        <f>Dpredlog!A27</f>
        <v>27/2019</v>
      </c>
      <c r="B27" s="97" t="str">
        <f>Dpredlog!B27</f>
        <v>Vućić Anđela</v>
      </c>
      <c r="C27" s="67"/>
      <c r="D27" s="23">
        <f>SUM(Dpredlog!D27:Q27)</f>
        <v>27</v>
      </c>
      <c r="E27" s="43">
        <f>MAX(Dpredlog!R27:S27)</f>
        <v>0</v>
      </c>
      <c r="F27" s="25" t="str">
        <f>Dpredlog!U27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4" t="str">
        <f>Dpredlog!A28</f>
        <v>30/2019</v>
      </c>
      <c r="B28" s="97" t="str">
        <f>Dpredlog!B28</f>
        <v>Jovanović Milutin</v>
      </c>
      <c r="C28" s="67"/>
      <c r="D28" s="23">
        <f>SUM(Dpredlog!D28:Q28)</f>
        <v>0</v>
      </c>
      <c r="E28" s="43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4" t="str">
        <f>Dpredlog!A29</f>
        <v>28/2018</v>
      </c>
      <c r="B29" s="97" t="str">
        <f>Dpredlog!B29</f>
        <v>Todorović Nikola</v>
      </c>
      <c r="C29" s="67"/>
      <c r="D29" s="23">
        <f>SUM(Dpredlog!D29:Q29)</f>
        <v>14</v>
      </c>
      <c r="E29" s="43">
        <f>MAX(Dpredlog!R29:S29)</f>
        <v>0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4" t="str">
        <f>Dpredlog!A30</f>
        <v>4/2012</v>
      </c>
      <c r="B30" s="97" t="str">
        <f>Dpredlog!B30</f>
        <v>Ranđić Nikola</v>
      </c>
      <c r="C30" s="67"/>
      <c r="D30" s="23">
        <f>SUM(Dpredlog!D30:Q30)</f>
        <v>0</v>
      </c>
      <c r="E30" s="43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4"/>
      <c r="B31" s="97"/>
      <c r="C31" s="67"/>
      <c r="D31" s="23"/>
      <c r="E31" s="43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97"/>
      <c r="C32" s="67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30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7"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  <mergeCell ref="B18:C18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98" t="s">
        <v>222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98" t="s">
        <v>223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00" t="s">
        <v>224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00" t="str">
        <f>CONCATENATE("Semestar: III(treći), akademska ",MY!Q2," godina")</f>
        <v>Semestar: III(treći), akademska 2020/21 godina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01" t="s">
        <v>225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02" t="s">
        <v>226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02" t="str">
        <f>CONCATENATE("po završetku ljetnjeg semestra akademske ",MY!Q2," godine")</f>
        <v>po završetku ljetnjeg semestra akademske 2020/21 godine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09" t="s">
        <v>227</v>
      </c>
      <c r="B15" s="112" t="s">
        <v>228</v>
      </c>
      <c r="C15" s="115" t="s">
        <v>229</v>
      </c>
      <c r="D15" s="118" t="s">
        <v>230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  <c r="P15" s="118" t="s">
        <v>231</v>
      </c>
      <c r="Q15" s="119"/>
      <c r="R15" s="119"/>
      <c r="S15" s="121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10"/>
      <c r="B16" s="113"/>
      <c r="C16" s="116"/>
      <c r="D16" s="122" t="s">
        <v>232</v>
      </c>
      <c r="E16" s="67"/>
      <c r="F16" s="103" t="s">
        <v>233</v>
      </c>
      <c r="G16" s="67"/>
      <c r="H16" s="103" t="s">
        <v>234</v>
      </c>
      <c r="I16" s="67"/>
      <c r="J16" s="103" t="s">
        <v>235</v>
      </c>
      <c r="K16" s="67"/>
      <c r="L16" s="103" t="s">
        <v>236</v>
      </c>
      <c r="M16" s="67"/>
      <c r="N16" s="103" t="s">
        <v>237</v>
      </c>
      <c r="O16" s="105"/>
      <c r="P16" s="106" t="s">
        <v>238</v>
      </c>
      <c r="Q16" s="105"/>
      <c r="R16" s="106" t="s">
        <v>239</v>
      </c>
      <c r="S16" s="107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11"/>
      <c r="B17" s="114"/>
      <c r="C17" s="117"/>
      <c r="D17" s="48" t="s">
        <v>227</v>
      </c>
      <c r="E17" s="48" t="s">
        <v>240</v>
      </c>
      <c r="F17" s="48" t="s">
        <v>227</v>
      </c>
      <c r="G17" s="48" t="s">
        <v>240</v>
      </c>
      <c r="H17" s="48" t="s">
        <v>227</v>
      </c>
      <c r="I17" s="48" t="s">
        <v>240</v>
      </c>
      <c r="J17" s="48" t="s">
        <v>227</v>
      </c>
      <c r="K17" s="48" t="s">
        <v>240</v>
      </c>
      <c r="L17" s="48" t="s">
        <v>227</v>
      </c>
      <c r="M17" s="48" t="s">
        <v>240</v>
      </c>
      <c r="N17" s="48" t="s">
        <v>227</v>
      </c>
      <c r="O17" s="49" t="s">
        <v>240</v>
      </c>
      <c r="P17" s="48" t="s">
        <v>227</v>
      </c>
      <c r="Q17" s="49" t="s">
        <v>240</v>
      </c>
      <c r="R17" s="48" t="s">
        <v>227</v>
      </c>
      <c r="S17" s="50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51">
        <v>1</v>
      </c>
      <c r="B18" s="52" t="s">
        <v>241</v>
      </c>
      <c r="C18" s="53">
        <f>COUNTIF(Apredlog!T8:T15,"&gt;0")</f>
        <v>3</v>
      </c>
      <c r="D18" s="54">
        <f>COUNTIF(Apredlog!$U8:$U15,"A")</f>
        <v>0</v>
      </c>
      <c r="E18" s="54">
        <f t="shared" ref="E18:E21" si="0">IF($C18=0,0,D18*100/$C18)</f>
        <v>0</v>
      </c>
      <c r="F18" s="54">
        <f>COUNTIF(Apredlog!$U8:$U15,"B")</f>
        <v>0</v>
      </c>
      <c r="G18" s="54">
        <f t="shared" ref="G18:G21" si="1">IF($C18=0,0,F18*100/$C18)</f>
        <v>0</v>
      </c>
      <c r="H18" s="54">
        <f>COUNTIF(Apredlog!$U8:$U15,"C")</f>
        <v>0</v>
      </c>
      <c r="I18" s="54">
        <f t="shared" ref="I18:I21" si="2">IF($C18=0,0,H18*100/$C18)</f>
        <v>0</v>
      </c>
      <c r="J18" s="54">
        <f>COUNTIF(Apredlog!$U8:$U15,"D")</f>
        <v>0</v>
      </c>
      <c r="K18" s="54">
        <f t="shared" ref="K18:K21" si="3">IF($C18=0,0,J18*100/$C18)</f>
        <v>0</v>
      </c>
      <c r="L18" s="54">
        <f>COUNTIF(Apredlog!$U8:$U15,"E")</f>
        <v>0</v>
      </c>
      <c r="M18" s="54">
        <f t="shared" ref="M18:M21" si="4">IF($C18=0,0,L18*100/$C18)</f>
        <v>0</v>
      </c>
      <c r="N18" s="54">
        <f t="shared" ref="N18:N21" si="5">C18-P18</f>
        <v>3</v>
      </c>
      <c r="O18" s="55">
        <f t="shared" ref="O18:O21" si="6">IF($C18=0,0,N18*100/$C18)</f>
        <v>100</v>
      </c>
      <c r="P18" s="54">
        <f t="shared" ref="P18:P21" si="7">SUM(D18,F18,H18,J18,L18)</f>
        <v>0</v>
      </c>
      <c r="Q18" s="55">
        <f t="shared" ref="Q18:Q21" si="8">IF(C18=0,0,P18*100/($P18+$R18))</f>
        <v>0</v>
      </c>
      <c r="R18" s="54">
        <f t="shared" ref="R18:R21" si="9">N18</f>
        <v>3</v>
      </c>
      <c r="S18" s="56">
        <f t="shared" ref="S18:S21" si="10">IF(C18=0,0,R18*100/($P18+$R18))</f>
        <v>100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51">
        <v>2</v>
      </c>
      <c r="B19" s="52" t="s">
        <v>242</v>
      </c>
      <c r="C19" s="53">
        <f>COUNTIF(Bpredlog!T8:T41,"&gt;0")</f>
        <v>5</v>
      </c>
      <c r="D19" s="54">
        <f>COUNTIF(Bpredlog!$U8:$U40,"A")</f>
        <v>0</v>
      </c>
      <c r="E19" s="54">
        <f t="shared" si="0"/>
        <v>0</v>
      </c>
      <c r="F19" s="54">
        <f>COUNTIF(Bpredlog!$U8:$U40,"B")</f>
        <v>0</v>
      </c>
      <c r="G19" s="54">
        <f t="shared" si="1"/>
        <v>0</v>
      </c>
      <c r="H19" s="54">
        <f>COUNTIF(Bpredlog!$U8:$U40,"C")</f>
        <v>0</v>
      </c>
      <c r="I19" s="54">
        <f t="shared" si="2"/>
        <v>0</v>
      </c>
      <c r="J19" s="54">
        <f>COUNTIF(Bpredlog!$U8:$U40,"D")</f>
        <v>1</v>
      </c>
      <c r="K19" s="54">
        <f t="shared" si="3"/>
        <v>20</v>
      </c>
      <c r="L19" s="54">
        <f>COUNTIF(Bpredlog!$U8:$U40,"E")</f>
        <v>0</v>
      </c>
      <c r="M19" s="54">
        <f t="shared" si="4"/>
        <v>0</v>
      </c>
      <c r="N19" s="54">
        <f t="shared" si="5"/>
        <v>4</v>
      </c>
      <c r="O19" s="57">
        <f t="shared" si="6"/>
        <v>80</v>
      </c>
      <c r="P19" s="54">
        <f t="shared" si="7"/>
        <v>1</v>
      </c>
      <c r="Q19" s="57">
        <f t="shared" si="8"/>
        <v>20</v>
      </c>
      <c r="R19" s="54">
        <f t="shared" si="9"/>
        <v>4</v>
      </c>
      <c r="S19" s="56">
        <f t="shared" si="10"/>
        <v>80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51">
        <v>3</v>
      </c>
      <c r="B20" s="52" t="s">
        <v>243</v>
      </c>
      <c r="C20" s="53">
        <f>COUNTIF(Cpredlog!T8:T39,"&gt;0")</f>
        <v>25</v>
      </c>
      <c r="D20" s="54">
        <f>COUNTIF(Cpredlog!$U8:$U39,"A")</f>
        <v>1</v>
      </c>
      <c r="E20" s="54">
        <f t="shared" si="0"/>
        <v>4</v>
      </c>
      <c r="F20" s="54">
        <f>COUNTIF(Cpredlog!$U8:$U39,"B")</f>
        <v>1</v>
      </c>
      <c r="G20" s="54">
        <f t="shared" si="1"/>
        <v>4</v>
      </c>
      <c r="H20" s="54">
        <f>COUNTIF(Cpredlog!$U8:$U39,"C")</f>
        <v>2</v>
      </c>
      <c r="I20" s="54">
        <f t="shared" si="2"/>
        <v>8</v>
      </c>
      <c r="J20" s="54">
        <f>COUNTIF(Cpredlog!$U8:$U39,"D")</f>
        <v>2</v>
      </c>
      <c r="K20" s="54">
        <f t="shared" si="3"/>
        <v>8</v>
      </c>
      <c r="L20" s="54">
        <f>COUNTIF(Cpredlog!$U8:$U39,"E")</f>
        <v>0</v>
      </c>
      <c r="M20" s="54">
        <f t="shared" si="4"/>
        <v>0</v>
      </c>
      <c r="N20" s="54">
        <f t="shared" si="5"/>
        <v>19</v>
      </c>
      <c r="O20" s="57">
        <f t="shared" si="6"/>
        <v>76</v>
      </c>
      <c r="P20" s="54">
        <f t="shared" si="7"/>
        <v>6</v>
      </c>
      <c r="Q20" s="57">
        <f t="shared" si="8"/>
        <v>24</v>
      </c>
      <c r="R20" s="54">
        <f t="shared" si="9"/>
        <v>19</v>
      </c>
      <c r="S20" s="56">
        <f t="shared" si="10"/>
        <v>76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51">
        <v>4</v>
      </c>
      <c r="B21" s="52" t="s">
        <v>244</v>
      </c>
      <c r="C21" s="53">
        <f>COUNTIF(Dpredlog!T8:T32,"&gt;0")</f>
        <v>20</v>
      </c>
      <c r="D21" s="54">
        <f>COUNTIF(Dpredlog!$U8:$U32,"A")</f>
        <v>0</v>
      </c>
      <c r="E21" s="54">
        <f t="shared" si="0"/>
        <v>0</v>
      </c>
      <c r="F21" s="54">
        <f>COUNTIF(Dpredlog!$U8:$U32,"B")</f>
        <v>1</v>
      </c>
      <c r="G21" s="54">
        <f t="shared" si="1"/>
        <v>5</v>
      </c>
      <c r="H21" s="54">
        <f>COUNTIF(Dpredlog!$U8:$U32,"C")</f>
        <v>0</v>
      </c>
      <c r="I21" s="54">
        <f t="shared" si="2"/>
        <v>0</v>
      </c>
      <c r="J21" s="54">
        <f>COUNTIF(Dpredlog!$U8:$U32,"D")</f>
        <v>0</v>
      </c>
      <c r="K21" s="54">
        <f t="shared" si="3"/>
        <v>0</v>
      </c>
      <c r="L21" s="54">
        <f>COUNTIF(Dpredlog!$U8:$U32,"E")</f>
        <v>0</v>
      </c>
      <c r="M21" s="54">
        <f t="shared" si="4"/>
        <v>0</v>
      </c>
      <c r="N21" s="54">
        <f t="shared" si="5"/>
        <v>19</v>
      </c>
      <c r="O21" s="58">
        <f t="shared" si="6"/>
        <v>95</v>
      </c>
      <c r="P21" s="54">
        <f t="shared" si="7"/>
        <v>1</v>
      </c>
      <c r="Q21" s="57">
        <f t="shared" si="8"/>
        <v>5</v>
      </c>
      <c r="R21" s="54">
        <f t="shared" si="9"/>
        <v>19</v>
      </c>
      <c r="S21" s="56">
        <f t="shared" si="10"/>
        <v>95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9">
        <v>5</v>
      </c>
      <c r="B22" s="60"/>
      <c r="C22" s="49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1"/>
      <c r="P22" s="48"/>
      <c r="Q22" s="61"/>
      <c r="R22" s="48"/>
      <c r="S22" s="50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62"/>
      <c r="B23" s="63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04" t="s">
        <v>245</v>
      </c>
      <c r="E24" s="99"/>
      <c r="F24" s="99"/>
      <c r="G24" s="99"/>
      <c r="H24" s="99"/>
      <c r="I24" s="99"/>
      <c r="J24" s="30"/>
      <c r="K24" s="30"/>
      <c r="L24" s="30"/>
      <c r="M24" s="30"/>
      <c r="N24" s="104" t="s">
        <v>246</v>
      </c>
      <c r="O24" s="99"/>
      <c r="P24" s="99"/>
      <c r="Q24" s="99"/>
      <c r="R24" s="30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04" t="str">
        <f>CONCATENATE("Podgorica,   jan. 20",RIGHT(MY!Q2,2),". god.")</f>
        <v>Podgorica,   jan. 2021. god.</v>
      </c>
      <c r="B25" s="99"/>
      <c r="C25" s="4"/>
      <c r="D25" s="104"/>
      <c r="E25" s="99"/>
      <c r="F25" s="99"/>
      <c r="G25" s="99"/>
      <c r="H25" s="99"/>
      <c r="I25" s="99"/>
      <c r="J25" s="30"/>
      <c r="K25" s="30"/>
      <c r="L25" s="30"/>
      <c r="M25" s="30"/>
      <c r="N25" s="104"/>
      <c r="O25" s="99"/>
      <c r="P25" s="99"/>
      <c r="Q25" s="99"/>
      <c r="R25" s="30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02" t="s">
        <v>247</v>
      </c>
      <c r="E26" s="99"/>
      <c r="F26" s="99"/>
      <c r="G26" s="99"/>
      <c r="H26" s="99"/>
      <c r="I26" s="99"/>
      <c r="J26" s="99"/>
      <c r="K26" s="30"/>
      <c r="L26" s="30"/>
      <c r="M26" s="30"/>
      <c r="N26" s="30"/>
      <c r="O26" s="30"/>
      <c r="P26" s="30"/>
      <c r="Q26" s="30"/>
      <c r="R26" s="30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02" t="s">
        <v>248</v>
      </c>
      <c r="E27" s="99"/>
      <c r="F27" s="99"/>
      <c r="G27" s="99"/>
      <c r="H27" s="99"/>
      <c r="I27" s="99"/>
      <c r="J27" s="99"/>
      <c r="K27" s="30"/>
      <c r="L27" s="30"/>
      <c r="M27" s="108" t="s">
        <v>249</v>
      </c>
      <c r="N27" s="99"/>
      <c r="O27" s="99"/>
      <c r="P27" s="99"/>
      <c r="Q27" s="99"/>
      <c r="R27" s="99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3" t="s">
        <v>250</v>
      </c>
      <c r="B1" s="124"/>
      <c r="C1" s="125"/>
      <c r="D1" s="4"/>
      <c r="E1" s="123" t="s">
        <v>250</v>
      </c>
      <c r="F1" s="124"/>
      <c r="G1" s="125"/>
      <c r="H1" s="4"/>
      <c r="I1" s="123" t="s">
        <v>250</v>
      </c>
      <c r="J1" s="124"/>
      <c r="K1" s="125"/>
      <c r="L1" s="4"/>
      <c r="M1" s="123" t="s">
        <v>251</v>
      </c>
      <c r="N1" s="124"/>
      <c r="O1" s="125"/>
      <c r="P1" s="4"/>
      <c r="Q1" s="64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30" t="str">
        <f>CONCATENATE("smjer: A ; sk. ",Q2)</f>
        <v>smjer: A ; sk. 2020/21</v>
      </c>
      <c r="C2" s="4"/>
      <c r="D2" s="4"/>
      <c r="E2" s="4"/>
      <c r="F2" s="30" t="str">
        <f>CONCATENATE("smjer: B ; sk. ",Q2)</f>
        <v>smjer: B ; sk. 2020/21</v>
      </c>
      <c r="G2" s="4"/>
      <c r="H2" s="4"/>
      <c r="I2" s="4"/>
      <c r="J2" s="30" t="str">
        <f>CONCATENATE("smjer: C ; sk. ",Q2)</f>
        <v>smjer: C ; sk. 2020/21</v>
      </c>
      <c r="K2" s="4"/>
      <c r="L2" s="4"/>
      <c r="M2" s="4"/>
      <c r="N2" s="30" t="str">
        <f>CONCATENATE("smjer: D ; sk. ",Q2)</f>
        <v>smjer: D ; sk. 2020/21</v>
      </c>
      <c r="O2" s="4"/>
      <c r="P2" s="4"/>
      <c r="Q2" s="30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F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F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30"/>
      <c r="M3" s="10" t="str">
        <f>Dpredlog!A8</f>
        <v>1/2019</v>
      </c>
      <c r="N3" s="10" t="str">
        <f>Dpredlog!B8</f>
        <v>Sošić Slavko</v>
      </c>
      <c r="O3" s="10" t="str">
        <f>Dpredlog!U8</f>
        <v>F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F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F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F</v>
      </c>
      <c r="L4" s="30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F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F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F</v>
      </c>
      <c r="L5" s="30"/>
      <c r="M5" s="10" t="str">
        <f>Dpredlog!A10</f>
        <v>3/2019</v>
      </c>
      <c r="N5" s="10" t="str">
        <f>Dpredlog!B10</f>
        <v>Barović Ognjen</v>
      </c>
      <c r="O5" s="10" t="str">
        <f>Dpredlog!U10</f>
        <v>F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F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30"/>
      <c r="M6" s="10" t="str">
        <f>Dpredlog!A11</f>
        <v>4/2019</v>
      </c>
      <c r="N6" s="10" t="str">
        <f>Dpredlog!B11</f>
        <v>Bakić Časlav</v>
      </c>
      <c r="O6" s="10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F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F</v>
      </c>
      <c r="L7" s="30"/>
      <c r="M7" s="10" t="str">
        <f>Dpredlog!A12</f>
        <v>5/2019</v>
      </c>
      <c r="N7" s="10" t="str">
        <f>Dpredlog!B12</f>
        <v>Asanovski Aleksandar</v>
      </c>
      <c r="O7" s="10" t="str">
        <f>Dpredlog!U12</f>
        <v>F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F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F</v>
      </c>
      <c r="L8" s="30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F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F</v>
      </c>
      <c r="L9" s="30"/>
      <c r="M9" s="10" t="str">
        <f>Dpredlog!A14</f>
        <v>7/2019</v>
      </c>
      <c r="N9" s="10" t="str">
        <f>Dpredlog!B14</f>
        <v>Velič Jovana</v>
      </c>
      <c r="O9" s="10" t="str">
        <f>Dpredlog!U14</f>
        <v>F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D</v>
      </c>
      <c r="L10" s="30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F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F</v>
      </c>
      <c r="L11" s="30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F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F</v>
      </c>
      <c r="L12" s="30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30"/>
      <c r="M13" s="10" t="str">
        <f>Dpredlog!A18</f>
        <v>13/2019</v>
      </c>
      <c r="N13" s="10" t="str">
        <f>Dpredlog!B18</f>
        <v>Bandović Katarina</v>
      </c>
      <c r="O13" s="10" t="str">
        <f>Dpredlog!U18</f>
        <v>F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F</v>
      </c>
      <c r="L14" s="30"/>
      <c r="M14" s="10" t="str">
        <f>Dpredlog!A19</f>
        <v>14/2019</v>
      </c>
      <c r="N14" s="10" t="str">
        <f>Dpredlog!B19</f>
        <v>Radonjić Filip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F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30"/>
      <c r="M15" s="10" t="str">
        <f>Dpredlog!A20</f>
        <v>15/2019</v>
      </c>
      <c r="N15" s="10" t="str">
        <f>Dpredlog!B20</f>
        <v>Šuković Matija</v>
      </c>
      <c r="O15" s="10" t="str">
        <f>Dpredlog!U20</f>
        <v>F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30"/>
      <c r="M16" s="10" t="str">
        <f>Dpredlog!A21</f>
        <v>17/2019</v>
      </c>
      <c r="N16" s="10" t="str">
        <f>Dpredlog!B21</f>
        <v>Mišković Saša</v>
      </c>
      <c r="O16" s="10" t="str">
        <f>Dpredlog!U21</f>
        <v>F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D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F</v>
      </c>
      <c r="L17" s="30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F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30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F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30"/>
      <c r="M19" s="10" t="str">
        <f>Dpredlog!A24</f>
        <v>23/2019</v>
      </c>
      <c r="N19" s="10" t="str">
        <f>Dpredlog!B24</f>
        <v>Vlahović Jakša</v>
      </c>
      <c r="O19" s="10" t="str">
        <f>Dpredlog!U24</f>
        <v>F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F</v>
      </c>
      <c r="L20" s="30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F</v>
      </c>
      <c r="L21" s="30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F</v>
      </c>
      <c r="L22" s="30"/>
      <c r="M22" s="10" t="str">
        <f>Dpredlog!A27</f>
        <v>27/2019</v>
      </c>
      <c r="N22" s="10" t="str">
        <f>Dpredlog!B27</f>
        <v>Vućić Anđela</v>
      </c>
      <c r="O22" s="10" t="str">
        <f>Dpredlog!U27</f>
        <v>F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F</v>
      </c>
      <c r="L23" s="30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30"/>
      <c r="M24" s="10" t="str">
        <f>Dpredlog!A29</f>
        <v>28/2018</v>
      </c>
      <c r="N24" s="10" t="str">
        <f>Dpredlog!B29</f>
        <v>Todorović Nikola</v>
      </c>
      <c r="O24" s="10" t="str">
        <f>Dpredlog!U29</f>
        <v>F</v>
      </c>
      <c r="P24" s="30"/>
      <c r="Q24" s="30"/>
      <c r="R24" s="30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30"/>
      <c r="I25" s="14" t="str">
        <f>Cpredlog!A30</f>
        <v>42/2019</v>
      </c>
      <c r="J25" s="14" t="str">
        <f>Cpredlog!B30</f>
        <v>Jovanović Vladimir</v>
      </c>
      <c r="K25" s="10" t="str">
        <f>Cpredlog!U30</f>
        <v>F</v>
      </c>
      <c r="L25" s="30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30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30"/>
      <c r="I26" s="14" t="str">
        <f>Cpredlog!A31</f>
        <v>43/2019</v>
      </c>
      <c r="J26" s="14" t="str">
        <f>Cpredlog!B31</f>
        <v>Bojanović Sara</v>
      </c>
      <c r="K26" s="10" t="str">
        <f>Cpredlog!U31</f>
        <v>F</v>
      </c>
      <c r="L26" s="30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30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30"/>
      <c r="I27" s="14" t="str">
        <f>Cpredlog!A32</f>
        <v>48/2019</v>
      </c>
      <c r="J27" s="14" t="str">
        <f>Cpredlog!B32</f>
        <v>Benić Teodora</v>
      </c>
      <c r="K27" s="10" t="str">
        <f>Cpredlog!U32</f>
        <v>F</v>
      </c>
      <c r="L27" s="30"/>
      <c r="M27" s="10"/>
      <c r="N27" s="10"/>
      <c r="O27" s="10"/>
      <c r="P27" s="4"/>
      <c r="Q27" s="4"/>
      <c r="R27" s="4"/>
      <c r="S27" s="4"/>
      <c r="T27" s="30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30"/>
      <c r="I28" s="14" t="str">
        <f>Cpredlog!A33</f>
        <v>4/2018</v>
      </c>
      <c r="J28" s="14" t="str">
        <f>Cpredlog!B33</f>
        <v>Golubović Mijajlo</v>
      </c>
      <c r="K28" s="10" t="str">
        <f>Cpredlog!U33</f>
        <v>F</v>
      </c>
      <c r="L28" s="30"/>
      <c r="M28" s="10"/>
      <c r="N28" s="10"/>
      <c r="O28" s="10"/>
      <c r="P28" s="4"/>
      <c r="Q28" s="4"/>
      <c r="R28" s="4"/>
      <c r="S28" s="4"/>
      <c r="T28" s="30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30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30"/>
      <c r="M29" s="10"/>
      <c r="N29" s="10"/>
      <c r="O29" s="10"/>
      <c r="P29" s="4"/>
      <c r="Q29" s="4"/>
      <c r="R29" s="4"/>
      <c r="S29" s="4"/>
      <c r="T29" s="30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30"/>
      <c r="I30" s="14" t="str">
        <f>Cpredlog!A35</f>
        <v>43/2018</v>
      </c>
      <c r="J30" s="14" t="str">
        <f>Cpredlog!B35</f>
        <v>Cmiljanić Dunja</v>
      </c>
      <c r="K30" s="10" t="str">
        <f>Cpredlog!U35</f>
        <v>F</v>
      </c>
      <c r="L30" s="30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30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30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2020-12-28T14:17:01Z</dcterms:created>
  <dcterms:modified xsi:type="dcterms:W3CDTF">2020-12-28T14:17:02Z</dcterms:modified>
</cp:coreProperties>
</file>