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384" firstSheet="2" activeTab="3"/>
  </bookViews>
  <sheets>
    <sheet name="Detalji 1" sheetId="1" state="hidden" r:id="rId1"/>
    <sheet name="Tabela 2" sheetId="2" state="hidden" r:id="rId2"/>
    <sheet name="Evidencija" sheetId="3" r:id="rId3"/>
    <sheet name="Zaključne" sheetId="4" r:id="rId4"/>
    <sheet name="Statistika" sheetId="5" r:id="rId5"/>
  </sheets>
  <definedNames>
    <definedName name="_xlnm._FilterDatabase" localSheetId="1" hidden="1">'Tabela 2'!$A$1:$AC$1</definedName>
    <definedName name="_xlnm.Print_Titles" localSheetId="2">Evidencija!$1:$7</definedName>
    <definedName name="_xlnm.Print_Titles" localSheetId="3">Zaključne!$1:$6</definedName>
  </definedNames>
  <calcPr calcId="152511"/>
</workbook>
</file>

<file path=xl/calcChain.xml><?xml version="1.0" encoding="utf-8"?>
<calcChain xmlns="http://schemas.openxmlformats.org/spreadsheetml/2006/main">
  <c r="F8" i="4" l="1"/>
  <c r="F9" i="4"/>
  <c r="F10" i="4"/>
  <c r="F11" i="4"/>
  <c r="F12" i="4"/>
  <c r="F13" i="4"/>
  <c r="F14" i="4"/>
  <c r="F7" i="4"/>
  <c r="E8" i="4"/>
  <c r="E9" i="4"/>
  <c r="E10" i="4"/>
  <c r="E11" i="4"/>
  <c r="E12" i="4"/>
  <c r="E13" i="4"/>
  <c r="E14" i="4"/>
  <c r="E7" i="4"/>
  <c r="D8" i="4"/>
  <c r="D9" i="4"/>
  <c r="D10" i="4"/>
  <c r="D11" i="4"/>
  <c r="D12" i="4"/>
  <c r="D13" i="4"/>
  <c r="D14" i="4"/>
  <c r="D7" i="4"/>
  <c r="P9" i="3"/>
  <c r="P10" i="3"/>
  <c r="P11" i="3"/>
  <c r="P12" i="3"/>
  <c r="P13" i="3"/>
  <c r="P14" i="3"/>
  <c r="P15" i="3"/>
  <c r="P8" i="3"/>
  <c r="O9" i="3"/>
  <c r="O10" i="3"/>
  <c r="O11" i="3"/>
  <c r="O12" i="3"/>
  <c r="O13" i="3"/>
  <c r="O14" i="3"/>
  <c r="O15" i="3"/>
  <c r="O8" i="3"/>
  <c r="M9" i="3"/>
  <c r="M10" i="3"/>
  <c r="M11" i="3"/>
  <c r="M12" i="3"/>
  <c r="M13" i="3"/>
  <c r="M14" i="3"/>
  <c r="M15" i="3"/>
  <c r="M8" i="3"/>
  <c r="J9" i="3"/>
  <c r="J10" i="3"/>
  <c r="J11" i="3"/>
  <c r="J12" i="3"/>
  <c r="J13" i="3"/>
  <c r="J14" i="3"/>
  <c r="J15" i="3"/>
  <c r="J8" i="3"/>
  <c r="AG3" i="2" l="1"/>
  <c r="AG4" i="2"/>
  <c r="AG6" i="2"/>
  <c r="AG7" i="2"/>
  <c r="AG9" i="2"/>
  <c r="AG2" i="2"/>
  <c r="AF3" i="2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" i="2"/>
  <c r="AE3" i="2"/>
  <c r="AE4" i="2"/>
  <c r="AE5" i="2"/>
  <c r="AE6" i="2"/>
  <c r="AE7" i="2"/>
  <c r="AE8" i="2"/>
  <c r="AE9" i="2"/>
  <c r="AE2" i="2"/>
  <c r="AD3" i="2"/>
  <c r="AD4" i="2"/>
  <c r="AD5" i="2"/>
  <c r="AD6" i="2"/>
  <c r="AD7" i="2"/>
  <c r="AD8" i="2"/>
  <c r="AD9" i="2"/>
  <c r="AD2" i="2"/>
  <c r="AC3" i="2"/>
  <c r="AC4" i="2"/>
  <c r="AC10" i="2"/>
  <c r="AC11" i="2"/>
  <c r="AC12" i="2"/>
  <c r="AC13" i="2"/>
  <c r="AC14" i="2"/>
  <c r="AC15" i="2"/>
  <c r="AC5" i="2"/>
  <c r="AC16" i="2"/>
  <c r="AC17" i="2"/>
  <c r="AC18" i="2"/>
  <c r="AC19" i="2"/>
  <c r="AC20" i="2"/>
  <c r="AC6" i="2"/>
  <c r="AC21" i="2"/>
  <c r="AC22" i="2"/>
  <c r="AC23" i="2"/>
  <c r="AC7" i="2"/>
  <c r="AC8" i="2"/>
  <c r="AC9" i="2"/>
  <c r="AC2" i="2"/>
  <c r="J2" i="2" l="1"/>
  <c r="A9" i="4"/>
  <c r="A10" i="4" s="1"/>
  <c r="A11" i="4" s="1"/>
  <c r="A12" i="4" s="1"/>
  <c r="A13" i="4" s="1"/>
  <c r="A14" i="4" s="1"/>
  <c r="A8" i="4"/>
  <c r="G3" i="2"/>
  <c r="G9" i="3" s="1"/>
  <c r="G4" i="2"/>
  <c r="G10" i="2"/>
  <c r="G11" i="2"/>
  <c r="G12" i="2"/>
  <c r="G13" i="2"/>
  <c r="G14" i="2"/>
  <c r="G15" i="2"/>
  <c r="G5" i="2"/>
  <c r="G16" i="2"/>
  <c r="G17" i="2"/>
  <c r="G18" i="2"/>
  <c r="G19" i="2"/>
  <c r="G20" i="2"/>
  <c r="G6" i="2"/>
  <c r="G21" i="2"/>
  <c r="G22" i="2"/>
  <c r="G23" i="2"/>
  <c r="G7" i="2"/>
  <c r="G8" i="2"/>
  <c r="G9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52" i="2"/>
  <c r="G53" i="2"/>
  <c r="G54" i="2"/>
  <c r="G55" i="2"/>
  <c r="G56" i="2"/>
  <c r="G2" i="2"/>
  <c r="J3" i="2"/>
  <c r="J4" i="2"/>
  <c r="J10" i="2"/>
  <c r="J11" i="2"/>
  <c r="J12" i="2"/>
  <c r="J13" i="2"/>
  <c r="J14" i="2"/>
  <c r="J15" i="2"/>
  <c r="J5" i="2"/>
  <c r="J16" i="2"/>
  <c r="J17" i="2"/>
  <c r="J18" i="2"/>
  <c r="J19" i="2"/>
  <c r="J20" i="2"/>
  <c r="J6" i="2"/>
  <c r="J21" i="2"/>
  <c r="J22" i="2"/>
  <c r="J23" i="2"/>
  <c r="J7" i="2"/>
  <c r="J8" i="2"/>
  <c r="J9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52" i="2"/>
  <c r="J53" i="2"/>
  <c r="J54" i="2"/>
  <c r="J55" i="2"/>
  <c r="J56" i="2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G12" i="3" l="1"/>
  <c r="G11" i="3"/>
  <c r="G14" i="3"/>
  <c r="G13" i="3"/>
  <c r="K2" i="2"/>
  <c r="K43" i="2"/>
  <c r="K35" i="2"/>
  <c r="K27" i="2"/>
  <c r="K22" i="2"/>
  <c r="K5" i="2"/>
  <c r="K3" i="2"/>
  <c r="K40" i="2"/>
  <c r="K32" i="2"/>
  <c r="K24" i="2"/>
  <c r="K20" i="2"/>
  <c r="K42" i="2"/>
  <c r="K34" i="2"/>
  <c r="K26" i="2"/>
  <c r="K21" i="2"/>
  <c r="K15" i="2"/>
  <c r="K52" i="2"/>
  <c r="K44" i="2"/>
  <c r="K36" i="2"/>
  <c r="K28" i="2"/>
  <c r="K23" i="2"/>
  <c r="K16" i="2"/>
  <c r="K4" i="2"/>
  <c r="K13" i="2"/>
  <c r="K41" i="2"/>
  <c r="K33" i="2"/>
  <c r="K25" i="2"/>
  <c r="K6" i="2"/>
  <c r="K14" i="2"/>
  <c r="K56" i="2"/>
  <c r="K53" i="2"/>
  <c r="K45" i="2"/>
  <c r="K37" i="2"/>
  <c r="K29" i="2"/>
  <c r="K7" i="2"/>
  <c r="K17" i="2"/>
  <c r="K10" i="2"/>
  <c r="G10" i="3"/>
  <c r="K55" i="2"/>
  <c r="K47" i="2"/>
  <c r="K39" i="2"/>
  <c r="K31" i="2"/>
  <c r="K9" i="2"/>
  <c r="K19" i="2"/>
  <c r="K12" i="2"/>
  <c r="K46" i="2"/>
  <c r="K30" i="2"/>
  <c r="K18" i="2"/>
  <c r="K38" i="2"/>
  <c r="G8" i="3"/>
  <c r="G15" i="3"/>
  <c r="K54" i="2"/>
  <c r="K8" i="2"/>
  <c r="K11" i="2"/>
  <c r="R3" i="2" l="1"/>
  <c r="R4" i="2"/>
  <c r="R10" i="2"/>
  <c r="R11" i="2"/>
  <c r="R12" i="2"/>
  <c r="R13" i="2"/>
  <c r="R14" i="2"/>
  <c r="N15" i="3" s="1"/>
  <c r="R15" i="2"/>
  <c r="R5" i="2"/>
  <c r="R16" i="2"/>
  <c r="R17" i="2"/>
  <c r="R18" i="2"/>
  <c r="R19" i="2"/>
  <c r="R20" i="2"/>
  <c r="R6" i="2"/>
  <c r="R21" i="2"/>
  <c r="R22" i="2"/>
  <c r="R23" i="2"/>
  <c r="R7" i="2"/>
  <c r="R8" i="2"/>
  <c r="R9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52" i="2"/>
  <c r="R53" i="2"/>
  <c r="R54" i="2"/>
  <c r="R55" i="2"/>
  <c r="R56" i="2"/>
  <c r="R2" i="2"/>
  <c r="O2" i="2"/>
  <c r="O3" i="2"/>
  <c r="O4" i="2"/>
  <c r="O10" i="2"/>
  <c r="O11" i="2"/>
  <c r="O12" i="2"/>
  <c r="O13" i="2"/>
  <c r="O14" i="2"/>
  <c r="O15" i="2"/>
  <c r="O5" i="2"/>
  <c r="O16" i="2"/>
  <c r="O17" i="2"/>
  <c r="O18" i="2"/>
  <c r="O19" i="2"/>
  <c r="O20" i="2"/>
  <c r="O6" i="2"/>
  <c r="O21" i="2"/>
  <c r="O22" i="2"/>
  <c r="O23" i="2"/>
  <c r="O7" i="2"/>
  <c r="O8" i="2"/>
  <c r="O9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52" i="2"/>
  <c r="O53" i="2"/>
  <c r="O54" i="2"/>
  <c r="O55" i="2"/>
  <c r="O56" i="2"/>
  <c r="S56" i="2" l="1"/>
  <c r="S55" i="2"/>
  <c r="S52" i="2"/>
  <c r="S54" i="2"/>
  <c r="S53" i="2"/>
  <c r="S40" i="2"/>
  <c r="S32" i="2"/>
  <c r="T24" i="2"/>
  <c r="S24" i="2"/>
  <c r="T20" i="2"/>
  <c r="S20" i="2"/>
  <c r="T13" i="2"/>
  <c r="S13" i="2"/>
  <c r="S42" i="2"/>
  <c r="T14" i="2"/>
  <c r="S14" i="2"/>
  <c r="S47" i="2"/>
  <c r="S39" i="2"/>
  <c r="S31" i="2"/>
  <c r="T9" i="2"/>
  <c r="S9" i="2"/>
  <c r="T19" i="2"/>
  <c r="S19" i="2"/>
  <c r="S12" i="2"/>
  <c r="S26" i="2"/>
  <c r="S33" i="2"/>
  <c r="S46" i="2"/>
  <c r="S30" i="2"/>
  <c r="T8" i="2"/>
  <c r="S8" i="2"/>
  <c r="T18" i="2"/>
  <c r="S18" i="2"/>
  <c r="T11" i="2"/>
  <c r="S11" i="2"/>
  <c r="S34" i="2"/>
  <c r="T21" i="2"/>
  <c r="S21" i="2"/>
  <c r="S25" i="2"/>
  <c r="S45" i="2"/>
  <c r="S37" i="2"/>
  <c r="S29" i="2"/>
  <c r="T7" i="2"/>
  <c r="S7" i="2"/>
  <c r="S17" i="2"/>
  <c r="T10" i="2"/>
  <c r="S10" i="2"/>
  <c r="T15" i="2"/>
  <c r="S15" i="2"/>
  <c r="T6" i="2"/>
  <c r="S6" i="2"/>
  <c r="S44" i="2"/>
  <c r="S36" i="2"/>
  <c r="S28" i="2"/>
  <c r="T23" i="2"/>
  <c r="S23" i="2"/>
  <c r="T16" i="2"/>
  <c r="S16" i="2"/>
  <c r="T4" i="2"/>
  <c r="S4" i="2"/>
  <c r="S41" i="2"/>
  <c r="S38" i="2"/>
  <c r="S43" i="2"/>
  <c r="S35" i="2"/>
  <c r="S27" i="2"/>
  <c r="T22" i="2"/>
  <c r="S22" i="2"/>
  <c r="S5" i="2"/>
  <c r="T3" i="2"/>
  <c r="S3" i="2"/>
  <c r="T2" i="2"/>
  <c r="S2" i="2"/>
  <c r="T12" i="2"/>
  <c r="T17" i="2"/>
  <c r="T5" i="2"/>
  <c r="U2" i="2" l="1"/>
  <c r="U3" i="2"/>
  <c r="U4" i="2"/>
  <c r="U10" i="2"/>
  <c r="U11" i="2"/>
  <c r="U12" i="2"/>
  <c r="U13" i="2"/>
  <c r="U14" i="2"/>
  <c r="U15" i="2"/>
  <c r="U5" i="2"/>
  <c r="U16" i="2"/>
  <c r="U17" i="2"/>
  <c r="U18" i="2"/>
  <c r="U19" i="2"/>
  <c r="U20" i="2"/>
  <c r="U6" i="2"/>
  <c r="U21" i="2"/>
  <c r="U22" i="2"/>
  <c r="U23" i="2"/>
  <c r="U7" i="2"/>
  <c r="U8" i="2"/>
  <c r="U9" i="2"/>
  <c r="U24" i="2"/>
  <c r="G7" i="4" l="1"/>
  <c r="G9" i="4"/>
  <c r="G8" i="4"/>
  <c r="G10" i="4"/>
  <c r="G13" i="4"/>
  <c r="G14" i="4"/>
  <c r="G12" i="4"/>
  <c r="G11" i="4"/>
  <c r="N15" i="5" l="1"/>
  <c r="R15" i="5" s="1"/>
  <c r="F15" i="5"/>
  <c r="H15" i="5"/>
  <c r="D15" i="5"/>
  <c r="J15" i="5"/>
  <c r="L15" i="5"/>
  <c r="C15" i="5" l="1"/>
  <c r="I15" i="5" s="1"/>
  <c r="P15" i="5"/>
  <c r="E15" i="5" l="1"/>
  <c r="K15" i="5"/>
  <c r="M15" i="5"/>
  <c r="Q15" i="5"/>
  <c r="G15" i="5"/>
  <c r="O15" i="5" l="1"/>
  <c r="S15" i="5" s="1"/>
</calcChain>
</file>

<file path=xl/sharedStrings.xml><?xml version="1.0" encoding="utf-8"?>
<sst xmlns="http://schemas.openxmlformats.org/spreadsheetml/2006/main" count="239" uniqueCount="171">
  <si>
    <t>Predmet</t>
  </si>
  <si>
    <t>DISKRETNA MATEMATIKA 1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</si>
  <si>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</si>
  <si>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</si>
  <si>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</si>
  <si>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</si>
  <si>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</si>
  <si>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</si>
  <si>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</si>
  <si>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</si>
  <si>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</si>
  <si>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</si>
  <si>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</si>
  <si>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</si>
  <si>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test</t>
  </si>
  <si>
    <t>popravni test</t>
  </si>
  <si>
    <t>Jovana</t>
  </si>
  <si>
    <t>1</t>
  </si>
  <si>
    <t>2019</t>
  </si>
  <si>
    <t>Marina</t>
  </si>
  <si>
    <t>5</t>
  </si>
  <si>
    <t>10</t>
  </si>
  <si>
    <t>Anđela</t>
  </si>
  <si>
    <t>16</t>
  </si>
  <si>
    <t>20</t>
  </si>
  <si>
    <t>23</t>
  </si>
  <si>
    <t>Fatić</t>
  </si>
  <si>
    <t>Milica</t>
  </si>
  <si>
    <t>2018</t>
  </si>
  <si>
    <t>12</t>
  </si>
  <si>
    <t>Nemanja</t>
  </si>
  <si>
    <t>Vuk</t>
  </si>
  <si>
    <t>2017</t>
  </si>
  <si>
    <t>2016</t>
  </si>
  <si>
    <t>Pavle</t>
  </si>
  <si>
    <t>Bošković</t>
  </si>
  <si>
    <t>Ivana</t>
  </si>
  <si>
    <t>kolokvijum</t>
  </si>
  <si>
    <t>zavrsni teorija</t>
  </si>
  <si>
    <t>zavrsni zadaci</t>
  </si>
  <si>
    <t>ukupno</t>
  </si>
  <si>
    <t>A</t>
  </si>
  <si>
    <t>B</t>
  </si>
  <si>
    <t>C</t>
  </si>
  <si>
    <t>D</t>
  </si>
  <si>
    <t>E</t>
  </si>
  <si>
    <t>F</t>
  </si>
  <si>
    <t>predlog ocjene</t>
  </si>
  <si>
    <t>Redovni završni (ukupno)</t>
  </si>
  <si>
    <t>Popravni zavrsni zadaci</t>
  </si>
  <si>
    <t>Popravni zavrsni teorija</t>
  </si>
  <si>
    <t>Popravni zavrsni (ukupno)</t>
  </si>
  <si>
    <t>popravni kol.</t>
  </si>
  <si>
    <t>OBRAZAC za evidenciju osvojenih poena na predmetu i predlog ocjene, studijske 2020/2021. zimski semestar</t>
  </si>
  <si>
    <t>STUDIJE: Osnovne akademske</t>
  </si>
  <si>
    <t>PREDMET: Matematika I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</si>
  <si>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</si>
  <si>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</si>
  <si>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</si>
  <si>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</si>
  <si>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</si>
  <si>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</si>
  <si>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</si>
  <si>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</si>
  <si>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Kolokvijumi</t>
  </si>
  <si>
    <t>Završni ispit</t>
  </si>
  <si>
    <t>I</t>
  </si>
  <si>
    <t>II</t>
  </si>
  <si>
    <t>III</t>
  </si>
  <si>
    <t>Redovni</t>
  </si>
  <si>
    <t>Popravni</t>
  </si>
  <si>
    <t>kolokvijum konacno</t>
  </si>
  <si>
    <t>Testovi</t>
  </si>
  <si>
    <t>Diskretna matematika I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</si>
  <si>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</si>
  <si>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</si>
  <si>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</si>
  <si>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</si>
  <si>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</si>
  <si>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</si>
  <si>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</si>
  <si>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</si>
  <si>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</si>
  <si>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</si>
  <si>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</si>
  <si>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</si>
  <si>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PREDMET:</t>
    </r>
    <r>
      <rPr>
        <sz val="11"/>
        <color theme="1"/>
        <rFont val="Arial"/>
        <family val="2"/>
      </rPr>
      <t xml:space="preserve"> Diskretna matematika I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</si>
  <si>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</si>
  <si>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</si>
  <si>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</si>
  <si>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r>
      <t>Semestar:</t>
    </r>
    <r>
      <rPr>
        <sz val="11"/>
        <rFont val="Arial"/>
        <family val="2"/>
      </rPr>
      <t xml:space="preserve"> I</t>
    </r>
  </si>
  <si>
    <t>I Z V J E Š T A J</t>
  </si>
  <si>
    <t>statističke analize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</si>
  <si>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</si>
  <si>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</si>
  <si>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</si>
  <si>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</si>
  <si>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</si>
  <si>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</si>
  <si>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</si>
  <si>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</si>
  <si>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</si>
  <si>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</si>
  <si>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</si>
  <si>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</si>
  <si>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</si>
  <si>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</si>
  <si>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</si>
  <si>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program:Diskretna matematika I</t>
  </si>
  <si>
    <t>NASTAVNIK: Prof. dr Žana Vukićević-Kovijanić</t>
  </si>
  <si>
    <r>
      <t>NASTAVNIK:</t>
    </r>
    <r>
      <rPr>
        <sz val="11"/>
        <color theme="1"/>
        <rFont val="Arial"/>
        <family val="2"/>
      </rPr>
      <t xml:space="preserve"> Prof. dr Žana Vukićević-Kovijanić</t>
    </r>
  </si>
  <si>
    <t>Prof. dr Žana Vukićević-Kovijanić</t>
  </si>
  <si>
    <t>_____________________________</t>
  </si>
  <si>
    <t>Danica</t>
  </si>
  <si>
    <t>Duković</t>
  </si>
  <si>
    <t>21</t>
  </si>
  <si>
    <t>Uskoković</t>
  </si>
  <si>
    <t>22</t>
  </si>
  <si>
    <t>Maša</t>
  </si>
  <si>
    <t>Laban</t>
  </si>
  <si>
    <t>Kovačević</t>
  </si>
  <si>
    <t>Lazar</t>
  </si>
  <si>
    <t>Pejović</t>
  </si>
  <si>
    <t>Semra</t>
  </si>
  <si>
    <t>Jonuz</t>
  </si>
  <si>
    <t>Zečević</t>
  </si>
  <si>
    <t>Ralević</t>
  </si>
  <si>
    <t>8</t>
  </si>
  <si>
    <t>Adnana</t>
  </si>
  <si>
    <t>Kurmemović</t>
  </si>
  <si>
    <t>9</t>
  </si>
  <si>
    <t>Radović</t>
  </si>
  <si>
    <t>Željka</t>
  </si>
  <si>
    <t>Ćinćur</t>
  </si>
  <si>
    <t>4</t>
  </si>
  <si>
    <t>Anja</t>
  </si>
  <si>
    <t>Ostojić</t>
  </si>
  <si>
    <t>Junčaj</t>
  </si>
  <si>
    <t>Sanja</t>
  </si>
  <si>
    <t>Strunjaš</t>
  </si>
  <si>
    <t>Klikovac</t>
  </si>
  <si>
    <t>704</t>
  </si>
  <si>
    <t>Obradović</t>
  </si>
  <si>
    <t>706</t>
  </si>
  <si>
    <t>Marija</t>
  </si>
  <si>
    <t>Ćirić</t>
  </si>
  <si>
    <t>7013</t>
  </si>
  <si>
    <t>Bukilić</t>
  </si>
  <si>
    <t xml:space="preserve">Anida </t>
  </si>
  <si>
    <t>Vesković</t>
  </si>
  <si>
    <t xml:space="preserve">Milica </t>
  </si>
  <si>
    <t>Đukanović</t>
  </si>
  <si>
    <t xml:space="preserve">Almina </t>
  </si>
  <si>
    <t>Drpljanin</t>
  </si>
  <si>
    <t xml:space="preserve">Jasna </t>
  </si>
  <si>
    <r>
      <t>STUDIJSKI PROGRAM:</t>
    </r>
    <r>
      <rPr>
        <sz val="11"/>
        <color theme="1"/>
        <rFont val="Arial"/>
        <family val="2"/>
      </rPr>
      <t xml:space="preserve"> Matematika</t>
    </r>
  </si>
  <si>
    <t>STUDIJSKI PROGRAM: Matematika</t>
  </si>
  <si>
    <t xml:space="preserve">test </t>
  </si>
  <si>
    <t>septembar kolokvijum</t>
  </si>
  <si>
    <t>septembar zavrsni zadaci</t>
  </si>
  <si>
    <t>septembar 1 teorija</t>
  </si>
  <si>
    <t>septembar2 kolokvijum</t>
  </si>
  <si>
    <t>septembar 2 zavrsni zadaci</t>
  </si>
  <si>
    <t>septembar 2 teorija</t>
  </si>
  <si>
    <t>indikator</t>
  </si>
  <si>
    <t>zavrsni sept 2</t>
  </si>
  <si>
    <t>zavrsni septembar 1</t>
  </si>
  <si>
    <t>Ocjena</t>
  </si>
  <si>
    <t>zavrsni- konacno</t>
  </si>
  <si>
    <t>kolokvijum-konacno</t>
  </si>
  <si>
    <t>po završetku septembarskog roka studijske 2020/2021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</si>
</sst>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5"/>
      <color rgb="FFFF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6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14" xfId="0" applyFont="1" applyBorder="1" applyAlignment="1">
      <alignment horizontal="center"/>
    </xf>
    <xf numFmtId="0" fontId="25" fillId="0" borderId="0" xfId="0" applyFont="1" applyAlignment="1">
      <alignment wrapText="1"/>
    </xf>
    <xf numFmtId="0" fontId="26" fillId="0" borderId="0" xfId="0" applyFont="1"/>
    <xf numFmtId="0" fontId="19" fillId="0" borderId="0" xfId="0" applyFont="1"/>
    <xf numFmtId="0" fontId="23" fillId="0" borderId="22" xfId="0" applyNumberFormat="1" applyFont="1" applyBorder="1" applyAlignment="1"/>
    <xf numFmtId="0" fontId="23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3" fillId="0" borderId="39" xfId="0" applyFont="1" applyBorder="1" applyAlignment="1">
      <alignment horizontal="center" vertical="center" wrapText="1"/>
    </xf>
    <xf numFmtId="0" fontId="23" fillId="0" borderId="39" xfId="0" applyNumberFormat="1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2" fillId="0" borderId="14" xfId="0" applyNumberFormat="1" applyFont="1" applyBorder="1" applyAlignment="1"/>
    <xf numFmtId="0" fontId="27" fillId="0" borderId="14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1" fillId="0" borderId="0" xfId="0" applyFont="1" applyAlignment="1">
      <alignment wrapText="1"/>
    </xf>
    <xf numFmtId="0" fontId="20" fillId="0" borderId="18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2" fillId="0" borderId="51" xfId="0" applyFont="1" applyBorder="1" applyAlignment="1">
      <alignment horizontal="left"/>
    </xf>
    <xf numFmtId="0" fontId="21" fillId="0" borderId="49" xfId="0" applyFont="1" applyBorder="1"/>
    <xf numFmtId="0" fontId="21" fillId="0" borderId="50" xfId="0" applyFont="1" applyBorder="1"/>
    <xf numFmtId="0" fontId="22" fillId="0" borderId="11" xfId="0" applyFont="1" applyBorder="1" applyAlignment="1">
      <alignment horizontal="left"/>
    </xf>
    <xf numFmtId="0" fontId="21" fillId="0" borderId="11" xfId="0" applyFont="1" applyBorder="1"/>
    <xf numFmtId="0" fontId="21" fillId="0" borderId="21" xfId="0" applyFont="1" applyBorder="1"/>
    <xf numFmtId="0" fontId="22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23" fillId="0" borderId="15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2" fillId="0" borderId="13" xfId="0" applyFont="1" applyBorder="1" applyAlignment="1">
      <alignment horizontal="left"/>
    </xf>
    <xf numFmtId="0" fontId="22" fillId="0" borderId="23" xfId="0" applyFont="1" applyBorder="1" applyAlignment="1">
      <alignment horizontal="left"/>
    </xf>
    <xf numFmtId="0" fontId="23" fillId="0" borderId="14" xfId="0" applyNumberFormat="1" applyFont="1" applyBorder="1" applyAlignment="1">
      <alignment horizontal="center"/>
    </xf>
    <xf numFmtId="0" fontId="21" fillId="0" borderId="14" xfId="0" applyNumberFormat="1" applyFont="1" applyBorder="1"/>
    <xf numFmtId="0" fontId="23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wrapText="1"/>
    </xf>
    <xf numFmtId="0" fontId="24" fillId="0" borderId="14" xfId="0" applyFont="1" applyBorder="1" applyAlignment="1">
      <alignment horizontal="center"/>
    </xf>
    <xf numFmtId="0" fontId="21" fillId="0" borderId="14" xfId="0" applyFont="1" applyBorder="1"/>
    <xf numFmtId="0" fontId="23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/>
    </xf>
    <xf numFmtId="0" fontId="23" fillId="0" borderId="31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/>
    </xf>
    <xf numFmtId="0" fontId="24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/>
    </xf>
    <xf numFmtId="0" fontId="22" fillId="0" borderId="24" xfId="0" applyFont="1" applyBorder="1" applyAlignment="1">
      <alignment horizontal="left" vertical="center"/>
    </xf>
    <xf numFmtId="0" fontId="21" fillId="0" borderId="25" xfId="0" applyFont="1" applyBorder="1"/>
    <xf numFmtId="0" fontId="21" fillId="0" borderId="12" xfId="0" applyFont="1" applyBorder="1"/>
    <xf numFmtId="0" fontId="22" fillId="0" borderId="10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1" fillId="0" borderId="27" xfId="0" applyFont="1" applyBorder="1"/>
    <xf numFmtId="0" fontId="21" fillId="0" borderId="28" xfId="0" applyFont="1" applyBorder="1"/>
    <xf numFmtId="0" fontId="22" fillId="0" borderId="29" xfId="0" applyFont="1" applyBorder="1" applyAlignment="1">
      <alignment horizontal="left" vertical="center" wrapText="1"/>
    </xf>
    <xf numFmtId="0" fontId="21" fillId="0" borderId="30" xfId="0" applyFont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Font="1" applyAlignment="1"/>
    <xf numFmtId="0" fontId="28" fillId="0" borderId="0" xfId="0" applyFont="1" applyAlignment="1">
      <alignment horizontal="center" vertical="center"/>
    </xf>
    <xf numFmtId="0" fontId="21" fillId="0" borderId="40" xfId="0" applyFont="1" applyBorder="1"/>
    <xf numFmtId="0" fontId="21" fillId="0" borderId="37" xfId="0" applyFont="1" applyBorder="1"/>
    <xf numFmtId="0" fontId="21" fillId="0" borderId="41" xfId="0" applyFont="1" applyBorder="1"/>
    <xf numFmtId="0" fontId="21" fillId="0" borderId="38" xfId="0" applyFont="1" applyBorder="1"/>
    <xf numFmtId="0" fontId="23" fillId="0" borderId="33" xfId="0" applyFont="1" applyBorder="1" applyAlignment="1">
      <alignment horizontal="center" vertical="center" wrapText="1"/>
    </xf>
    <xf numFmtId="0" fontId="21" fillId="0" borderId="34" xfId="0" applyFont="1" applyBorder="1"/>
    <xf numFmtId="0" fontId="21" fillId="0" borderId="35" xfId="0" applyFont="1" applyBorder="1"/>
    <xf numFmtId="0" fontId="21" fillId="0" borderId="43" xfId="0" applyFont="1" applyBorder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5" sqref="F5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1</v>
      </c>
    </row>
    <row r="2" spans="1:6" ht="14.7" customHeight="1" x14ac:dyDescent="0.3">
      <c r="A2" t="s">
        <v>2</v>
      </c>
      <c r="B2" t="s">
        <v>3</v>
      </c>
    </row>
    <row r="3" spans="1:6" ht="14.7" customHeight="1" x14ac:dyDescent="0.3">
      <c r="A3" t="s">
        <v>4</v>
      </c>
      <c r="B3" t="s">
        <v>5</v>
      </c>
    </row>
    <row r="4" spans="1:6" ht="14.7" customHeight="1" x14ac:dyDescent="0.3">
      <c r="A4" t="s">
        <v>6</v>
      </c>
      <c r="B4" t="s">
        <v>7</v>
      </c>
      <c r="E4">
        <v>0</v>
      </c>
      <c r="F4" t="s">
        <v>46</v>
      </c>
    </row>
    <row r="5" spans="1:6" ht="14.7" customHeight="1" x14ac:dyDescent="0.3">
      <c r="A5" t="s">
        <v>8</v>
      </c>
      <c r="B5" t="s">
        <v>9</v>
      </c>
      <c r="E5">
        <v>45</v>
      </c>
      <c r="F5" s="1" t="s">
        <v>45</v>
      </c>
    </row>
    <row r="6" spans="1:6" ht="14.7" customHeight="1" x14ac:dyDescent="0.3">
      <c r="E6">
        <v>60</v>
      </c>
      <c r="F6" s="1" t="s">
        <v>44</v>
      </c>
    </row>
    <row r="7" spans="1:6" ht="14.7" customHeight="1" x14ac:dyDescent="0.3">
      <c r="E7">
        <v>70</v>
      </c>
      <c r="F7" s="1" t="s">
        <v>43</v>
      </c>
    </row>
    <row r="8" spans="1:6" ht="14.7" customHeight="1" x14ac:dyDescent="0.3">
      <c r="E8">
        <v>80</v>
      </c>
      <c r="F8" s="1" t="s">
        <v>42</v>
      </c>
    </row>
    <row r="9" spans="1:6" ht="14.7" customHeight="1" x14ac:dyDescent="0.3">
      <c r="E9">
        <v>90</v>
      </c>
      <c r="F9" s="1" t="s">
        <v>41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F5" sqref="F5"/>
    </sheetView>
  </sheetViews>
  <sheetFormatPr defaultColWidth="8.6640625" defaultRowHeight="14.7" customHeight="1" x14ac:dyDescent="0.3"/>
  <cols>
    <col min="1" max="1" width="6.6640625" bestFit="1" customWidth="1"/>
    <col min="2" max="3" width="11.109375" bestFit="1" customWidth="1"/>
    <col min="4" max="4" width="12.33203125" customWidth="1"/>
    <col min="5" max="5" width="6.6640625" hidden="1" customWidth="1"/>
    <col min="6" max="6" width="9.33203125" hidden="1" customWidth="1"/>
    <col min="7" max="7" width="9.33203125" customWidth="1"/>
    <col min="8" max="8" width="11.6640625" hidden="1" customWidth="1"/>
    <col min="9" max="9" width="9.109375" hidden="1" customWidth="1"/>
    <col min="10" max="10" width="9.109375" style="8" customWidth="1"/>
    <col min="11" max="12" width="9.109375" style="8" hidden="1" customWidth="1"/>
    <col min="13" max="13" width="9" hidden="1" customWidth="1"/>
    <col min="14" max="14" width="9.33203125" hidden="1" customWidth="1"/>
    <col min="15" max="15" width="11.109375" hidden="1" customWidth="1"/>
    <col min="16" max="17" width="8.6640625" hidden="1" customWidth="1"/>
    <col min="18" max="18" width="8.88671875" hidden="1" customWidth="1"/>
    <col min="19" max="19" width="8.88671875" customWidth="1"/>
    <col min="21" max="21" width="16.6640625" customWidth="1"/>
    <col min="23" max="23" width="0" hidden="1" customWidth="1"/>
    <col min="24" max="24" width="11" hidden="1" customWidth="1"/>
    <col min="25" max="26" width="11" customWidth="1"/>
    <col min="27" max="27" width="11.109375" hidden="1" customWidth="1"/>
    <col min="28" max="28" width="11.6640625" hidden="1" customWidth="1"/>
    <col min="29" max="29" width="0" hidden="1" customWidth="1"/>
  </cols>
  <sheetData>
    <row r="1" spans="1:34" ht="52.2" customHeight="1" x14ac:dyDescent="0.4">
      <c r="A1" t="s">
        <v>10</v>
      </c>
      <c r="B1" t="s">
        <v>11</v>
      </c>
      <c r="C1" s="1" t="s">
        <v>12</v>
      </c>
      <c r="D1" s="1" t="s">
        <v>13</v>
      </c>
      <c r="E1" s="1" t="s">
        <v>14</v>
      </c>
      <c r="F1" s="4" t="s">
        <v>15</v>
      </c>
      <c r="G1" s="7" t="s">
        <v>157</v>
      </c>
      <c r="H1" s="2" t="s">
        <v>37</v>
      </c>
      <c r="I1" s="4" t="s">
        <v>52</v>
      </c>
      <c r="J1" s="7" t="s">
        <v>71</v>
      </c>
      <c r="K1" s="7" t="s">
        <v>84</v>
      </c>
      <c r="L1" s="7"/>
      <c r="M1" s="4" t="s">
        <v>38</v>
      </c>
      <c r="N1" s="4" t="s">
        <v>39</v>
      </c>
      <c r="O1" s="4" t="s">
        <v>48</v>
      </c>
      <c r="P1" s="4" t="s">
        <v>50</v>
      </c>
      <c r="Q1" s="4" t="s">
        <v>49</v>
      </c>
      <c r="R1" s="4" t="s">
        <v>51</v>
      </c>
      <c r="S1" s="7" t="s">
        <v>85</v>
      </c>
      <c r="T1" s="1" t="s">
        <v>40</v>
      </c>
      <c r="U1" s="1" t="s">
        <v>47</v>
      </c>
      <c r="V1" s="5" t="s">
        <v>158</v>
      </c>
      <c r="W1" s="5" t="s">
        <v>159</v>
      </c>
      <c r="X1" s="5" t="s">
        <v>160</v>
      </c>
      <c r="Y1" s="5" t="s">
        <v>166</v>
      </c>
      <c r="Z1" s="5" t="s">
        <v>161</v>
      </c>
      <c r="AA1" s="5" t="s">
        <v>162</v>
      </c>
      <c r="AB1" s="5" t="s">
        <v>163</v>
      </c>
      <c r="AC1" s="5" t="s">
        <v>164</v>
      </c>
      <c r="AD1" s="5" t="s">
        <v>165</v>
      </c>
      <c r="AE1" s="30" t="s">
        <v>168</v>
      </c>
      <c r="AF1" s="30" t="s">
        <v>169</v>
      </c>
      <c r="AG1" s="30" t="s">
        <v>40</v>
      </c>
      <c r="AH1" t="s">
        <v>167</v>
      </c>
    </row>
    <row r="2" spans="1:34" ht="14.7" customHeight="1" x14ac:dyDescent="0.3">
      <c r="A2" t="s">
        <v>24</v>
      </c>
      <c r="B2" t="s">
        <v>9</v>
      </c>
      <c r="C2" t="s">
        <v>113</v>
      </c>
      <c r="D2" t="s">
        <v>114</v>
      </c>
      <c r="E2">
        <v>12</v>
      </c>
      <c r="F2">
        <v>5</v>
      </c>
      <c r="G2">
        <f t="shared" ref="G2:G47" si="0">IF(AND(E2="",F2=""),"",MAX(E2:F2))</f>
        <v>12</v>
      </c>
      <c r="H2">
        <v>1</v>
      </c>
      <c r="I2">
        <v>2</v>
      </c>
      <c r="J2" s="9">
        <f t="shared" ref="J2:J47" si="1">IF(AND(H2="",I2=""),"",MAX(H2:I2))</f>
        <v>2</v>
      </c>
      <c r="K2" s="9">
        <f t="shared" ref="K2:K47" si="2">IF(AND(G2="",J2=""),"",SUM(G2,J2))</f>
        <v>14</v>
      </c>
      <c r="L2" s="9"/>
      <c r="O2" t="str">
        <f t="shared" ref="O2:O47" si="3">IF(AND(M2="",N2=""),"",M2+N2)</f>
        <v/>
      </c>
      <c r="P2">
        <v>10</v>
      </c>
      <c r="Q2">
        <v>0</v>
      </c>
      <c r="R2">
        <f t="shared" ref="R2:R47" si="4">IF(AND(P2="",Q2=""),"",P2+Q2)</f>
        <v>10</v>
      </c>
      <c r="S2">
        <f t="shared" ref="S2:S47" si="5">IF(AND(O2="",R2=""),"",MAX(O2,R2))</f>
        <v>10</v>
      </c>
      <c r="T2" s="26">
        <f t="shared" ref="T2:T24" si="6">+MAX(E2:F2)+MAX(H2:I2)+MAX(O2,R2)</f>
        <v>24</v>
      </c>
      <c r="U2" s="27" t="str">
        <f>+VLOOKUP(T2,'Detalji 1'!$E$4:$F$9,2,TRUE)</f>
        <v>F</v>
      </c>
      <c r="V2">
        <v>1</v>
      </c>
      <c r="W2">
        <v>0</v>
      </c>
      <c r="X2">
        <v>8</v>
      </c>
      <c r="Y2">
        <v>8</v>
      </c>
      <c r="Z2">
        <v>0</v>
      </c>
      <c r="AC2">
        <f t="shared" ref="AC2:AC23" si="7">IF(AND(V2="",W2="",X2="",Z2="",AA2="",AB2=""),0,1)</f>
        <v>1</v>
      </c>
      <c r="AD2" t="str">
        <f>IF(AA2="","",AA2+AB2)</f>
        <v/>
      </c>
      <c r="AE2">
        <f>IF(AD2="",IF(Y2="",S2,Y2),AD2)</f>
        <v>8</v>
      </c>
      <c r="AF2">
        <f>IF(Z2="",IF(V2="",J2,V2),Z2)</f>
        <v>0</v>
      </c>
      <c r="AG2">
        <f>G2+AE2+AF2</f>
        <v>20</v>
      </c>
      <c r="AH2" t="s">
        <v>46</v>
      </c>
    </row>
    <row r="3" spans="1:34" ht="14.7" customHeight="1" x14ac:dyDescent="0.3">
      <c r="A3" t="s">
        <v>115</v>
      </c>
      <c r="B3" t="s">
        <v>9</v>
      </c>
      <c r="C3" t="s">
        <v>27</v>
      </c>
      <c r="D3" t="s">
        <v>116</v>
      </c>
      <c r="E3">
        <v>10</v>
      </c>
      <c r="F3">
        <v>4</v>
      </c>
      <c r="G3">
        <f t="shared" si="0"/>
        <v>10</v>
      </c>
      <c r="H3">
        <v>18</v>
      </c>
      <c r="J3" s="9">
        <f t="shared" si="1"/>
        <v>18</v>
      </c>
      <c r="K3" s="9">
        <f t="shared" si="2"/>
        <v>28</v>
      </c>
      <c r="L3" s="9"/>
      <c r="O3" t="str">
        <f t="shared" si="3"/>
        <v/>
      </c>
      <c r="P3">
        <v>2</v>
      </c>
      <c r="Q3">
        <v>5</v>
      </c>
      <c r="R3">
        <f t="shared" si="4"/>
        <v>7</v>
      </c>
      <c r="S3">
        <f t="shared" si="5"/>
        <v>7</v>
      </c>
      <c r="T3" s="26">
        <f t="shared" si="6"/>
        <v>35</v>
      </c>
      <c r="U3" s="27" t="str">
        <f>+VLOOKUP(T3,'Detalji 1'!$E$4:$F$9,2,TRUE)</f>
        <v>F</v>
      </c>
      <c r="AA3">
        <v>4</v>
      </c>
      <c r="AB3">
        <v>2</v>
      </c>
      <c r="AC3">
        <f t="shared" si="7"/>
        <v>1</v>
      </c>
      <c r="AD3">
        <f t="shared" ref="AD3:AD9" si="8">IF(AA3="","",AA3+AB3)</f>
        <v>6</v>
      </c>
      <c r="AE3">
        <f t="shared" ref="AE3:AE9" si="9">IF(AD3="",IF(Y3="",S3,Y3),AD3)</f>
        <v>6</v>
      </c>
      <c r="AF3">
        <f t="shared" ref="AF3:AF24" si="10">IF(Z3="",IF(V3="",J3,V3),Z3)</f>
        <v>18</v>
      </c>
      <c r="AG3">
        <f t="shared" ref="AG3:AG9" si="11">G3+AE3+AF3</f>
        <v>34</v>
      </c>
      <c r="AH3" t="s">
        <v>46</v>
      </c>
    </row>
    <row r="4" spans="1:34" ht="14.7" customHeight="1" x14ac:dyDescent="0.3">
      <c r="A4" t="s">
        <v>117</v>
      </c>
      <c r="B4" t="s">
        <v>9</v>
      </c>
      <c r="C4" t="s">
        <v>118</v>
      </c>
      <c r="D4" t="s">
        <v>119</v>
      </c>
      <c r="E4">
        <v>11</v>
      </c>
      <c r="F4">
        <v>5</v>
      </c>
      <c r="G4">
        <f t="shared" si="0"/>
        <v>11</v>
      </c>
      <c r="H4">
        <v>10</v>
      </c>
      <c r="I4">
        <v>11</v>
      </c>
      <c r="J4" s="9">
        <f t="shared" si="1"/>
        <v>11</v>
      </c>
      <c r="K4" s="9">
        <f t="shared" si="2"/>
        <v>22</v>
      </c>
      <c r="L4" s="9"/>
      <c r="O4" t="str">
        <f t="shared" si="3"/>
        <v/>
      </c>
      <c r="P4">
        <v>7</v>
      </c>
      <c r="Q4">
        <v>6</v>
      </c>
      <c r="R4">
        <f t="shared" si="4"/>
        <v>13</v>
      </c>
      <c r="S4">
        <f t="shared" si="5"/>
        <v>13</v>
      </c>
      <c r="T4" s="26">
        <f t="shared" si="6"/>
        <v>35</v>
      </c>
      <c r="U4" s="27" t="str">
        <f>+VLOOKUP(T4,'Detalji 1'!$E$4:$F$9,2,TRUE)</f>
        <v>F</v>
      </c>
      <c r="AA4">
        <v>10</v>
      </c>
      <c r="AB4">
        <v>3</v>
      </c>
      <c r="AC4">
        <f t="shared" si="7"/>
        <v>1</v>
      </c>
      <c r="AD4">
        <f t="shared" si="8"/>
        <v>13</v>
      </c>
      <c r="AE4">
        <f t="shared" si="9"/>
        <v>13</v>
      </c>
      <c r="AF4">
        <f t="shared" si="10"/>
        <v>11</v>
      </c>
      <c r="AG4">
        <f t="shared" si="11"/>
        <v>35</v>
      </c>
      <c r="AH4" t="s">
        <v>46</v>
      </c>
    </row>
    <row r="5" spans="1:34" ht="14.7" customHeight="1" x14ac:dyDescent="0.3">
      <c r="A5" t="s">
        <v>130</v>
      </c>
      <c r="B5" t="s">
        <v>28</v>
      </c>
      <c r="C5" t="s">
        <v>31</v>
      </c>
      <c r="D5" t="s">
        <v>131</v>
      </c>
      <c r="F5">
        <v>8</v>
      </c>
      <c r="G5">
        <f t="shared" si="0"/>
        <v>8</v>
      </c>
      <c r="H5">
        <v>7</v>
      </c>
      <c r="J5" s="9">
        <f t="shared" si="1"/>
        <v>7</v>
      </c>
      <c r="K5" s="9">
        <f t="shared" si="2"/>
        <v>15</v>
      </c>
      <c r="L5" s="9"/>
      <c r="O5" t="str">
        <f t="shared" si="3"/>
        <v/>
      </c>
      <c r="R5" t="str">
        <f t="shared" si="4"/>
        <v/>
      </c>
      <c r="S5" t="str">
        <f t="shared" si="5"/>
        <v/>
      </c>
      <c r="T5" s="26">
        <f t="shared" si="6"/>
        <v>15</v>
      </c>
      <c r="U5" s="27" t="str">
        <f>+VLOOKUP(T5,'Detalji 1'!$E$4:$F$9,2,TRUE)</f>
        <v>F</v>
      </c>
      <c r="V5">
        <v>12</v>
      </c>
      <c r="AC5">
        <f t="shared" si="7"/>
        <v>1</v>
      </c>
      <c r="AD5" t="str">
        <f t="shared" si="8"/>
        <v/>
      </c>
      <c r="AE5" t="str">
        <f t="shared" si="9"/>
        <v/>
      </c>
      <c r="AF5">
        <f t="shared" si="10"/>
        <v>12</v>
      </c>
      <c r="AG5">
        <v>20</v>
      </c>
      <c r="AH5" t="s">
        <v>46</v>
      </c>
    </row>
    <row r="6" spans="1:34" ht="14.7" customHeight="1" x14ac:dyDescent="0.3">
      <c r="A6" t="s">
        <v>117</v>
      </c>
      <c r="B6" t="s">
        <v>32</v>
      </c>
      <c r="C6" t="s">
        <v>36</v>
      </c>
      <c r="D6" t="s">
        <v>26</v>
      </c>
      <c r="E6">
        <v>10</v>
      </c>
      <c r="F6">
        <v>1</v>
      </c>
      <c r="G6">
        <f t="shared" si="0"/>
        <v>10</v>
      </c>
      <c r="H6">
        <v>7</v>
      </c>
      <c r="I6">
        <v>6</v>
      </c>
      <c r="J6" s="9">
        <f t="shared" si="1"/>
        <v>7</v>
      </c>
      <c r="K6" s="9">
        <f t="shared" si="2"/>
        <v>17</v>
      </c>
      <c r="L6" s="9"/>
      <c r="O6" t="str">
        <f t="shared" si="3"/>
        <v/>
      </c>
      <c r="R6" t="str">
        <f t="shared" si="4"/>
        <v/>
      </c>
      <c r="S6" t="str">
        <f t="shared" si="5"/>
        <v/>
      </c>
      <c r="T6" s="26">
        <f t="shared" si="6"/>
        <v>17</v>
      </c>
      <c r="U6" s="27" t="str">
        <f>+VLOOKUP(T6,'Detalji 1'!$E$4:$F$9,2,TRUE)</f>
        <v>F</v>
      </c>
      <c r="V6">
        <v>12</v>
      </c>
      <c r="X6">
        <v>5</v>
      </c>
      <c r="Y6">
        <v>5</v>
      </c>
      <c r="AA6">
        <v>4</v>
      </c>
      <c r="AB6">
        <v>0.5</v>
      </c>
      <c r="AC6">
        <f t="shared" si="7"/>
        <v>1</v>
      </c>
      <c r="AD6">
        <f t="shared" si="8"/>
        <v>4.5</v>
      </c>
      <c r="AE6">
        <f t="shared" si="9"/>
        <v>4.5</v>
      </c>
      <c r="AF6">
        <f t="shared" si="10"/>
        <v>12</v>
      </c>
      <c r="AG6">
        <f t="shared" si="11"/>
        <v>26.5</v>
      </c>
      <c r="AH6" t="s">
        <v>46</v>
      </c>
    </row>
    <row r="7" spans="1:34" ht="14.7" customHeight="1" x14ac:dyDescent="0.3">
      <c r="A7" s="25">
        <v>4</v>
      </c>
      <c r="B7" s="25">
        <v>2015</v>
      </c>
      <c r="C7" t="s">
        <v>148</v>
      </c>
      <c r="D7" t="s">
        <v>149</v>
      </c>
      <c r="E7">
        <v>4</v>
      </c>
      <c r="F7">
        <v>5</v>
      </c>
      <c r="G7">
        <f t="shared" si="0"/>
        <v>5</v>
      </c>
      <c r="H7">
        <v>11</v>
      </c>
      <c r="I7">
        <v>7</v>
      </c>
      <c r="J7" s="9">
        <f t="shared" si="1"/>
        <v>11</v>
      </c>
      <c r="K7" s="9">
        <f t="shared" si="2"/>
        <v>16</v>
      </c>
      <c r="L7" s="9"/>
      <c r="O7" t="str">
        <f t="shared" si="3"/>
        <v/>
      </c>
      <c r="Q7">
        <v>0</v>
      </c>
      <c r="R7">
        <f t="shared" si="4"/>
        <v>0</v>
      </c>
      <c r="S7">
        <f t="shared" si="5"/>
        <v>0</v>
      </c>
      <c r="T7" s="26">
        <f t="shared" si="6"/>
        <v>16</v>
      </c>
      <c r="U7" s="27" t="str">
        <f>+VLOOKUP(T7,'Detalji 1'!$E$4:$F$9,2,TRUE)</f>
        <v>F</v>
      </c>
      <c r="V7">
        <v>13</v>
      </c>
      <c r="W7">
        <v>0</v>
      </c>
      <c r="Y7">
        <v>0</v>
      </c>
      <c r="Z7">
        <v>10</v>
      </c>
      <c r="AA7">
        <v>0</v>
      </c>
      <c r="AB7">
        <v>12</v>
      </c>
      <c r="AC7">
        <f t="shared" si="7"/>
        <v>1</v>
      </c>
      <c r="AD7">
        <f t="shared" si="8"/>
        <v>12</v>
      </c>
      <c r="AE7">
        <f t="shared" si="9"/>
        <v>12</v>
      </c>
      <c r="AF7">
        <f t="shared" si="10"/>
        <v>10</v>
      </c>
      <c r="AG7">
        <f t="shared" si="11"/>
        <v>27</v>
      </c>
      <c r="AH7" t="s">
        <v>46</v>
      </c>
    </row>
    <row r="8" spans="1:34" ht="14.7" customHeight="1" x14ac:dyDescent="0.3">
      <c r="A8" s="25">
        <v>2</v>
      </c>
      <c r="B8" s="25">
        <v>2013</v>
      </c>
      <c r="C8" t="s">
        <v>150</v>
      </c>
      <c r="D8" t="s">
        <v>151</v>
      </c>
      <c r="E8">
        <v>4</v>
      </c>
      <c r="F8">
        <v>4</v>
      </c>
      <c r="G8">
        <f t="shared" si="0"/>
        <v>4</v>
      </c>
      <c r="H8">
        <v>4</v>
      </c>
      <c r="I8">
        <v>3</v>
      </c>
      <c r="J8" s="9">
        <f t="shared" si="1"/>
        <v>4</v>
      </c>
      <c r="K8" s="9">
        <f t="shared" si="2"/>
        <v>8</v>
      </c>
      <c r="L8" s="9"/>
      <c r="O8" t="str">
        <f t="shared" si="3"/>
        <v/>
      </c>
      <c r="R8" t="str">
        <f t="shared" si="4"/>
        <v/>
      </c>
      <c r="S8" t="str">
        <f t="shared" si="5"/>
        <v/>
      </c>
      <c r="T8" s="26">
        <f t="shared" si="6"/>
        <v>8</v>
      </c>
      <c r="U8" s="27" t="str">
        <f>+VLOOKUP(T8,'Detalji 1'!$E$4:$F$9,2,TRUE)</f>
        <v>F</v>
      </c>
      <c r="V8">
        <v>13</v>
      </c>
      <c r="AC8">
        <f t="shared" si="7"/>
        <v>1</v>
      </c>
      <c r="AD8" t="str">
        <f t="shared" si="8"/>
        <v/>
      </c>
      <c r="AE8" t="str">
        <f t="shared" si="9"/>
        <v/>
      </c>
      <c r="AF8">
        <f t="shared" si="10"/>
        <v>13</v>
      </c>
      <c r="AG8">
        <v>17</v>
      </c>
      <c r="AH8" t="s">
        <v>46</v>
      </c>
    </row>
    <row r="9" spans="1:34" ht="14.7" customHeight="1" x14ac:dyDescent="0.3">
      <c r="A9" s="25">
        <v>8</v>
      </c>
      <c r="B9" s="25">
        <v>2012</v>
      </c>
      <c r="C9" t="s">
        <v>152</v>
      </c>
      <c r="D9" t="s">
        <v>153</v>
      </c>
      <c r="E9">
        <v>7</v>
      </c>
      <c r="F9">
        <v>3</v>
      </c>
      <c r="G9">
        <f t="shared" si="0"/>
        <v>7</v>
      </c>
      <c r="H9">
        <v>3</v>
      </c>
      <c r="I9">
        <v>9</v>
      </c>
      <c r="J9" s="9">
        <f t="shared" si="1"/>
        <v>9</v>
      </c>
      <c r="K9" s="9">
        <f t="shared" si="2"/>
        <v>16</v>
      </c>
      <c r="L9" s="9"/>
      <c r="O9" t="str">
        <f t="shared" si="3"/>
        <v/>
      </c>
      <c r="R9" t="str">
        <f t="shared" si="4"/>
        <v/>
      </c>
      <c r="S9" t="str">
        <f t="shared" si="5"/>
        <v/>
      </c>
      <c r="T9" s="26">
        <f t="shared" si="6"/>
        <v>16</v>
      </c>
      <c r="U9" s="27" t="str">
        <f>+VLOOKUP(T9,'Detalji 1'!$E$4:$F$9,2,TRUE)</f>
        <v>F</v>
      </c>
      <c r="Z9">
        <v>1</v>
      </c>
      <c r="AA9">
        <v>0</v>
      </c>
      <c r="AB9">
        <v>7</v>
      </c>
      <c r="AC9">
        <f t="shared" si="7"/>
        <v>1</v>
      </c>
      <c r="AD9">
        <f t="shared" si="8"/>
        <v>7</v>
      </c>
      <c r="AE9">
        <f t="shared" si="9"/>
        <v>7</v>
      </c>
      <c r="AF9">
        <f t="shared" si="10"/>
        <v>1</v>
      </c>
      <c r="AG9">
        <f t="shared" si="11"/>
        <v>15</v>
      </c>
      <c r="AH9" t="s">
        <v>46</v>
      </c>
    </row>
    <row r="10" spans="1:34" ht="14.7" hidden="1" customHeight="1" x14ac:dyDescent="0.3">
      <c r="A10" t="s">
        <v>25</v>
      </c>
      <c r="B10" t="s">
        <v>9</v>
      </c>
      <c r="C10" t="s">
        <v>30</v>
      </c>
      <c r="D10" t="s">
        <v>120</v>
      </c>
      <c r="E10">
        <v>13</v>
      </c>
      <c r="G10">
        <f t="shared" si="0"/>
        <v>13</v>
      </c>
      <c r="I10">
        <v>2</v>
      </c>
      <c r="J10" s="9">
        <f t="shared" si="1"/>
        <v>2</v>
      </c>
      <c r="K10" s="9">
        <f t="shared" si="2"/>
        <v>15</v>
      </c>
      <c r="L10" s="9"/>
      <c r="O10" t="str">
        <f t="shared" si="3"/>
        <v/>
      </c>
      <c r="R10" t="str">
        <f t="shared" si="4"/>
        <v/>
      </c>
      <c r="S10" t="str">
        <f t="shared" si="5"/>
        <v/>
      </c>
      <c r="T10" s="26">
        <f t="shared" si="6"/>
        <v>15</v>
      </c>
      <c r="U10" s="27" t="str">
        <f>+VLOOKUP(T10,'Detalji 1'!$E$4:$F$9,2,TRUE)</f>
        <v>F</v>
      </c>
      <c r="AC10">
        <f t="shared" si="7"/>
        <v>0</v>
      </c>
      <c r="AF10">
        <f t="shared" si="10"/>
        <v>2</v>
      </c>
      <c r="AH10" t="s">
        <v>46</v>
      </c>
    </row>
    <row r="11" spans="1:34" ht="14.7" hidden="1" customHeight="1" x14ac:dyDescent="0.3">
      <c r="A11" t="s">
        <v>29</v>
      </c>
      <c r="B11" t="s">
        <v>18</v>
      </c>
      <c r="C11" t="s">
        <v>121</v>
      </c>
      <c r="D11" t="s">
        <v>122</v>
      </c>
      <c r="E11">
        <v>1</v>
      </c>
      <c r="F11">
        <v>0</v>
      </c>
      <c r="G11">
        <f t="shared" si="0"/>
        <v>1</v>
      </c>
      <c r="J11" s="9" t="str">
        <f t="shared" si="1"/>
        <v/>
      </c>
      <c r="K11" s="9">
        <f t="shared" si="2"/>
        <v>1</v>
      </c>
      <c r="L11" s="9"/>
      <c r="O11" t="str">
        <f t="shared" si="3"/>
        <v/>
      </c>
      <c r="R11" t="str">
        <f t="shared" si="4"/>
        <v/>
      </c>
      <c r="S11" t="str">
        <f t="shared" si="5"/>
        <v/>
      </c>
      <c r="T11" s="26">
        <f t="shared" si="6"/>
        <v>1</v>
      </c>
      <c r="U11" s="27" t="str">
        <f>+VLOOKUP(T11,'Detalji 1'!$E$4:$F$9,2,TRUE)</f>
        <v>F</v>
      </c>
      <c r="AC11">
        <f t="shared" si="7"/>
        <v>0</v>
      </c>
      <c r="AF11" t="str">
        <f t="shared" si="10"/>
        <v/>
      </c>
      <c r="AH11" t="s">
        <v>46</v>
      </c>
    </row>
    <row r="12" spans="1:34" ht="14.7" hidden="1" customHeight="1" x14ac:dyDescent="0.3">
      <c r="A12" t="s">
        <v>23</v>
      </c>
      <c r="B12" t="s">
        <v>18</v>
      </c>
      <c r="C12" t="s">
        <v>123</v>
      </c>
      <c r="D12" t="s">
        <v>124</v>
      </c>
      <c r="E12">
        <v>4</v>
      </c>
      <c r="F12">
        <v>9</v>
      </c>
      <c r="G12">
        <f t="shared" si="0"/>
        <v>9</v>
      </c>
      <c r="H12">
        <v>9</v>
      </c>
      <c r="I12">
        <v>5</v>
      </c>
      <c r="J12" s="9">
        <f t="shared" si="1"/>
        <v>9</v>
      </c>
      <c r="K12" s="9">
        <f t="shared" si="2"/>
        <v>18</v>
      </c>
      <c r="L12" s="9"/>
      <c r="O12" t="str">
        <f t="shared" si="3"/>
        <v/>
      </c>
      <c r="P12">
        <v>7</v>
      </c>
      <c r="Q12">
        <v>3</v>
      </c>
      <c r="R12">
        <f t="shared" si="4"/>
        <v>10</v>
      </c>
      <c r="S12">
        <f t="shared" si="5"/>
        <v>10</v>
      </c>
      <c r="T12" s="26">
        <f t="shared" si="6"/>
        <v>28</v>
      </c>
      <c r="U12" s="27" t="str">
        <f>+VLOOKUP(T12,'Detalji 1'!$E$4:$F$9,2,TRUE)</f>
        <v>F</v>
      </c>
      <c r="AC12">
        <f t="shared" si="7"/>
        <v>0</v>
      </c>
      <c r="AF12">
        <f t="shared" si="10"/>
        <v>9</v>
      </c>
      <c r="AH12" t="s">
        <v>46</v>
      </c>
    </row>
    <row r="13" spans="1:34" ht="14.7" hidden="1" customHeight="1" x14ac:dyDescent="0.3">
      <c r="A13" t="s">
        <v>17</v>
      </c>
      <c r="B13" t="s">
        <v>28</v>
      </c>
      <c r="C13" t="s">
        <v>22</v>
      </c>
      <c r="D13" t="s">
        <v>125</v>
      </c>
      <c r="E13">
        <v>4</v>
      </c>
      <c r="F13">
        <v>5</v>
      </c>
      <c r="G13">
        <f t="shared" si="0"/>
        <v>5</v>
      </c>
      <c r="H13">
        <v>9</v>
      </c>
      <c r="J13" s="9">
        <f t="shared" si="1"/>
        <v>9</v>
      </c>
      <c r="K13" s="9">
        <f t="shared" si="2"/>
        <v>14</v>
      </c>
      <c r="L13" s="9"/>
      <c r="O13" t="str">
        <f t="shared" si="3"/>
        <v/>
      </c>
      <c r="R13" t="str">
        <f t="shared" si="4"/>
        <v/>
      </c>
      <c r="S13" t="str">
        <f t="shared" si="5"/>
        <v/>
      </c>
      <c r="T13" s="26">
        <f t="shared" si="6"/>
        <v>14</v>
      </c>
      <c r="U13" s="27" t="str">
        <f>+VLOOKUP(T13,'Detalji 1'!$E$4:$F$9,2,TRUE)</f>
        <v>F</v>
      </c>
      <c r="AC13">
        <f t="shared" si="7"/>
        <v>0</v>
      </c>
      <c r="AF13">
        <f t="shared" si="10"/>
        <v>9</v>
      </c>
      <c r="AH13" t="s">
        <v>46</v>
      </c>
    </row>
    <row r="14" spans="1:34" ht="14.7" hidden="1" customHeight="1" x14ac:dyDescent="0.3">
      <c r="A14" t="s">
        <v>20</v>
      </c>
      <c r="B14" t="s">
        <v>28</v>
      </c>
      <c r="C14" t="s">
        <v>27</v>
      </c>
      <c r="D14" t="s">
        <v>126</v>
      </c>
      <c r="E14">
        <v>4</v>
      </c>
      <c r="F14">
        <v>12</v>
      </c>
      <c r="G14">
        <f t="shared" si="0"/>
        <v>12</v>
      </c>
      <c r="H14">
        <v>11</v>
      </c>
      <c r="I14">
        <v>6</v>
      </c>
      <c r="J14" s="9">
        <f t="shared" si="1"/>
        <v>11</v>
      </c>
      <c r="K14" s="9">
        <f t="shared" si="2"/>
        <v>23</v>
      </c>
      <c r="L14" s="9"/>
      <c r="M14">
        <v>16</v>
      </c>
      <c r="N14">
        <v>8</v>
      </c>
      <c r="O14">
        <f t="shared" si="3"/>
        <v>24</v>
      </c>
      <c r="R14" t="str">
        <f t="shared" si="4"/>
        <v/>
      </c>
      <c r="S14">
        <f t="shared" si="5"/>
        <v>24</v>
      </c>
      <c r="T14" s="26">
        <f t="shared" si="6"/>
        <v>47</v>
      </c>
      <c r="U14" s="27" t="str">
        <f>+VLOOKUP(T14,'Detalji 1'!$E$4:$F$9,2,TRUE)</f>
        <v>E</v>
      </c>
      <c r="AC14">
        <f t="shared" si="7"/>
        <v>0</v>
      </c>
      <c r="AF14">
        <f t="shared" si="10"/>
        <v>11</v>
      </c>
      <c r="AH14" t="s">
        <v>46</v>
      </c>
    </row>
    <row r="15" spans="1:34" ht="14.7" hidden="1" customHeight="1" x14ac:dyDescent="0.3">
      <c r="A15" t="s">
        <v>127</v>
      </c>
      <c r="B15" t="s">
        <v>28</v>
      </c>
      <c r="C15" t="s">
        <v>128</v>
      </c>
      <c r="D15" t="s">
        <v>129</v>
      </c>
      <c r="E15">
        <v>4</v>
      </c>
      <c r="F15">
        <v>5</v>
      </c>
      <c r="G15">
        <f t="shared" si="0"/>
        <v>5</v>
      </c>
      <c r="J15" s="9" t="str">
        <f t="shared" si="1"/>
        <v/>
      </c>
      <c r="K15" s="9">
        <f t="shared" si="2"/>
        <v>5</v>
      </c>
      <c r="L15" s="9"/>
      <c r="O15" t="str">
        <f t="shared" si="3"/>
        <v/>
      </c>
      <c r="R15" t="str">
        <f t="shared" si="4"/>
        <v/>
      </c>
      <c r="S15" t="str">
        <f t="shared" si="5"/>
        <v/>
      </c>
      <c r="T15" s="26">
        <f t="shared" si="6"/>
        <v>5</v>
      </c>
      <c r="U15" s="27" t="str">
        <f>+VLOOKUP(T15,'Detalji 1'!$E$4:$F$9,2,TRUE)</f>
        <v>F</v>
      </c>
      <c r="AC15">
        <f t="shared" si="7"/>
        <v>0</v>
      </c>
      <c r="AF15" t="str">
        <f t="shared" si="10"/>
        <v/>
      </c>
      <c r="AH15" t="s">
        <v>46</v>
      </c>
    </row>
    <row r="16" spans="1:34" ht="14.7" hidden="1" customHeight="1" x14ac:dyDescent="0.3">
      <c r="A16" t="s">
        <v>21</v>
      </c>
      <c r="B16" t="s">
        <v>28</v>
      </c>
      <c r="C16" t="s">
        <v>132</v>
      </c>
      <c r="D16" t="s">
        <v>133</v>
      </c>
      <c r="E16">
        <v>2</v>
      </c>
      <c r="F16">
        <v>0</v>
      </c>
      <c r="G16">
        <f t="shared" si="0"/>
        <v>2</v>
      </c>
      <c r="I16">
        <v>0</v>
      </c>
      <c r="J16" s="9">
        <f t="shared" si="1"/>
        <v>0</v>
      </c>
      <c r="K16" s="9">
        <f t="shared" si="2"/>
        <v>2</v>
      </c>
      <c r="L16" s="9"/>
      <c r="O16" t="str">
        <f t="shared" si="3"/>
        <v/>
      </c>
      <c r="R16" t="str">
        <f t="shared" si="4"/>
        <v/>
      </c>
      <c r="S16" t="str">
        <f t="shared" si="5"/>
        <v/>
      </c>
      <c r="T16" s="26">
        <f t="shared" si="6"/>
        <v>2</v>
      </c>
      <c r="U16" s="27" t="str">
        <f>+VLOOKUP(T16,'Detalji 1'!$E$4:$F$9,2,TRUE)</f>
        <v>F</v>
      </c>
      <c r="AC16">
        <f t="shared" si="7"/>
        <v>0</v>
      </c>
      <c r="AF16">
        <f t="shared" si="10"/>
        <v>0</v>
      </c>
      <c r="AH16" t="s">
        <v>46</v>
      </c>
    </row>
    <row r="17" spans="1:34" ht="14.7" hidden="1" customHeight="1" x14ac:dyDescent="0.3">
      <c r="A17" t="s">
        <v>134</v>
      </c>
      <c r="B17" t="s">
        <v>32</v>
      </c>
      <c r="C17" t="s">
        <v>135</v>
      </c>
      <c r="D17" t="s">
        <v>136</v>
      </c>
      <c r="F17">
        <v>0</v>
      </c>
      <c r="G17">
        <f t="shared" si="0"/>
        <v>0</v>
      </c>
      <c r="J17" s="9" t="str">
        <f t="shared" si="1"/>
        <v/>
      </c>
      <c r="K17" s="9">
        <f t="shared" si="2"/>
        <v>0</v>
      </c>
      <c r="L17" s="9"/>
      <c r="O17" t="str">
        <f t="shared" si="3"/>
        <v/>
      </c>
      <c r="R17" t="str">
        <f t="shared" si="4"/>
        <v/>
      </c>
      <c r="S17" t="str">
        <f t="shared" si="5"/>
        <v/>
      </c>
      <c r="T17" s="26">
        <f t="shared" si="6"/>
        <v>0</v>
      </c>
      <c r="U17" s="27" t="str">
        <f>+VLOOKUP(T17,'Detalji 1'!$E$4:$F$9,2,TRUE)</f>
        <v>F</v>
      </c>
      <c r="AC17">
        <f t="shared" si="7"/>
        <v>0</v>
      </c>
      <c r="AF17" t="str">
        <f t="shared" si="10"/>
        <v/>
      </c>
      <c r="AH17" t="s">
        <v>46</v>
      </c>
    </row>
    <row r="18" spans="1:34" ht="14.7" hidden="1" customHeight="1" x14ac:dyDescent="0.3">
      <c r="A18" t="s">
        <v>20</v>
      </c>
      <c r="B18" t="s">
        <v>32</v>
      </c>
      <c r="C18" t="s">
        <v>19</v>
      </c>
      <c r="D18" t="s">
        <v>137</v>
      </c>
      <c r="E18">
        <v>2</v>
      </c>
      <c r="F18">
        <v>4</v>
      </c>
      <c r="G18">
        <f t="shared" si="0"/>
        <v>4</v>
      </c>
      <c r="H18">
        <v>6</v>
      </c>
      <c r="I18">
        <v>4</v>
      </c>
      <c r="J18" s="9">
        <f t="shared" si="1"/>
        <v>6</v>
      </c>
      <c r="K18" s="9">
        <f t="shared" si="2"/>
        <v>10</v>
      </c>
      <c r="L18" s="9"/>
      <c r="O18" t="str">
        <f t="shared" si="3"/>
        <v/>
      </c>
      <c r="R18" t="str">
        <f t="shared" si="4"/>
        <v/>
      </c>
      <c r="S18" t="str">
        <f t="shared" si="5"/>
        <v/>
      </c>
      <c r="T18" s="26">
        <f t="shared" si="6"/>
        <v>10</v>
      </c>
      <c r="U18" s="27" t="str">
        <f>+VLOOKUP(T18,'Detalji 1'!$E$4:$F$9,2,TRUE)</f>
        <v>F</v>
      </c>
      <c r="AC18">
        <f t="shared" si="7"/>
        <v>0</v>
      </c>
      <c r="AF18">
        <f t="shared" si="10"/>
        <v>6</v>
      </c>
      <c r="AH18" t="s">
        <v>46</v>
      </c>
    </row>
    <row r="19" spans="1:34" ht="14.7" hidden="1" customHeight="1" x14ac:dyDescent="0.3">
      <c r="A19" t="s">
        <v>21</v>
      </c>
      <c r="B19" t="s">
        <v>32</v>
      </c>
      <c r="C19" t="s">
        <v>138</v>
      </c>
      <c r="D19" t="s">
        <v>139</v>
      </c>
      <c r="E19">
        <v>8</v>
      </c>
      <c r="F19">
        <v>5</v>
      </c>
      <c r="G19">
        <f t="shared" si="0"/>
        <v>8</v>
      </c>
      <c r="H19">
        <v>12</v>
      </c>
      <c r="I19">
        <v>3</v>
      </c>
      <c r="J19" s="9">
        <f t="shared" si="1"/>
        <v>12</v>
      </c>
      <c r="K19" s="9">
        <f t="shared" si="2"/>
        <v>20</v>
      </c>
      <c r="L19" s="9"/>
      <c r="M19">
        <v>16</v>
      </c>
      <c r="N19">
        <v>5</v>
      </c>
      <c r="O19">
        <f t="shared" si="3"/>
        <v>21</v>
      </c>
      <c r="P19">
        <v>18</v>
      </c>
      <c r="Q19">
        <v>7</v>
      </c>
      <c r="R19">
        <f t="shared" si="4"/>
        <v>25</v>
      </c>
      <c r="S19">
        <f t="shared" si="5"/>
        <v>25</v>
      </c>
      <c r="T19" s="26">
        <f t="shared" si="6"/>
        <v>45</v>
      </c>
      <c r="U19" s="27" t="str">
        <f>+VLOOKUP(T19,'Detalji 1'!$E$4:$F$9,2,TRUE)</f>
        <v>E</v>
      </c>
      <c r="AC19">
        <f t="shared" si="7"/>
        <v>0</v>
      </c>
      <c r="AF19">
        <f t="shared" si="10"/>
        <v>12</v>
      </c>
      <c r="AH19" t="s">
        <v>46</v>
      </c>
    </row>
    <row r="20" spans="1:34" ht="14.7" hidden="1" customHeight="1" x14ac:dyDescent="0.3">
      <c r="A20" t="s">
        <v>115</v>
      </c>
      <c r="B20" t="s">
        <v>32</v>
      </c>
      <c r="C20" t="s">
        <v>16</v>
      </c>
      <c r="D20" t="s">
        <v>140</v>
      </c>
      <c r="F20">
        <v>0</v>
      </c>
      <c r="G20">
        <f t="shared" si="0"/>
        <v>0</v>
      </c>
      <c r="J20" s="9" t="str">
        <f t="shared" si="1"/>
        <v/>
      </c>
      <c r="K20" s="9">
        <f t="shared" si="2"/>
        <v>0</v>
      </c>
      <c r="L20" s="9"/>
      <c r="O20" t="str">
        <f t="shared" si="3"/>
        <v/>
      </c>
      <c r="R20" t="str">
        <f t="shared" si="4"/>
        <v/>
      </c>
      <c r="S20" t="str">
        <f t="shared" si="5"/>
        <v/>
      </c>
      <c r="T20" s="26">
        <f t="shared" si="6"/>
        <v>0</v>
      </c>
      <c r="U20" s="27" t="str">
        <f>+VLOOKUP(T20,'Detalji 1'!$E$4:$F$9,2,TRUE)</f>
        <v>F</v>
      </c>
      <c r="AC20">
        <f t="shared" si="7"/>
        <v>0</v>
      </c>
      <c r="AF20" t="str">
        <f t="shared" si="10"/>
        <v/>
      </c>
      <c r="AH20" t="s">
        <v>46</v>
      </c>
    </row>
    <row r="21" spans="1:34" ht="14.7" hidden="1" customHeight="1" x14ac:dyDescent="0.3">
      <c r="A21" t="s">
        <v>141</v>
      </c>
      <c r="B21" t="s">
        <v>33</v>
      </c>
      <c r="C21" t="s">
        <v>27</v>
      </c>
      <c r="D21" t="s">
        <v>142</v>
      </c>
      <c r="G21" t="str">
        <f t="shared" si="0"/>
        <v/>
      </c>
      <c r="J21" s="9" t="str">
        <f t="shared" si="1"/>
        <v/>
      </c>
      <c r="K21" s="9" t="str">
        <f t="shared" si="2"/>
        <v/>
      </c>
      <c r="L21" s="9"/>
      <c r="O21" t="str">
        <f t="shared" si="3"/>
        <v/>
      </c>
      <c r="R21" t="str">
        <f t="shared" si="4"/>
        <v/>
      </c>
      <c r="S21" t="str">
        <f t="shared" si="5"/>
        <v/>
      </c>
      <c r="T21" s="26">
        <f t="shared" si="6"/>
        <v>0</v>
      </c>
      <c r="U21" s="27" t="str">
        <f>+VLOOKUP(T21,'Detalji 1'!$E$4:$F$9,2,TRUE)</f>
        <v>F</v>
      </c>
      <c r="AC21">
        <f t="shared" si="7"/>
        <v>0</v>
      </c>
      <c r="AF21" t="str">
        <f t="shared" si="10"/>
        <v/>
      </c>
      <c r="AH21" t="s">
        <v>46</v>
      </c>
    </row>
    <row r="22" spans="1:34" ht="14.7" hidden="1" customHeight="1" x14ac:dyDescent="0.3">
      <c r="A22" t="s">
        <v>143</v>
      </c>
      <c r="B22" t="s">
        <v>33</v>
      </c>
      <c r="C22" t="s">
        <v>144</v>
      </c>
      <c r="D22" t="s">
        <v>145</v>
      </c>
      <c r="F22">
        <v>0</v>
      </c>
      <c r="G22">
        <f t="shared" si="0"/>
        <v>0</v>
      </c>
      <c r="J22" s="9" t="str">
        <f t="shared" si="1"/>
        <v/>
      </c>
      <c r="K22" s="9">
        <f t="shared" si="2"/>
        <v>0</v>
      </c>
      <c r="L22" s="9"/>
      <c r="O22" t="str">
        <f t="shared" si="3"/>
        <v/>
      </c>
      <c r="R22" t="str">
        <f t="shared" si="4"/>
        <v/>
      </c>
      <c r="S22" t="str">
        <f t="shared" si="5"/>
        <v/>
      </c>
      <c r="T22" s="26">
        <f t="shared" si="6"/>
        <v>0</v>
      </c>
      <c r="U22" s="27" t="str">
        <f>+VLOOKUP(T22,'Detalji 1'!$E$4:$F$9,2,TRUE)</f>
        <v>F</v>
      </c>
      <c r="AC22">
        <f t="shared" si="7"/>
        <v>0</v>
      </c>
      <c r="AF22" t="str">
        <f t="shared" si="10"/>
        <v/>
      </c>
      <c r="AH22" t="s">
        <v>46</v>
      </c>
    </row>
    <row r="23" spans="1:34" ht="14.7" hidden="1" customHeight="1" x14ac:dyDescent="0.3">
      <c r="A23" t="s">
        <v>146</v>
      </c>
      <c r="B23" t="s">
        <v>33</v>
      </c>
      <c r="C23" t="s">
        <v>34</v>
      </c>
      <c r="D23" t="s">
        <v>147</v>
      </c>
      <c r="G23" t="str">
        <f t="shared" si="0"/>
        <v/>
      </c>
      <c r="J23" s="9" t="str">
        <f t="shared" si="1"/>
        <v/>
      </c>
      <c r="K23" s="9" t="str">
        <f t="shared" si="2"/>
        <v/>
      </c>
      <c r="L23" s="9"/>
      <c r="O23" t="str">
        <f t="shared" si="3"/>
        <v/>
      </c>
      <c r="R23" t="str">
        <f t="shared" si="4"/>
        <v/>
      </c>
      <c r="S23" t="str">
        <f t="shared" si="5"/>
        <v/>
      </c>
      <c r="T23" s="26">
        <f t="shared" si="6"/>
        <v>0</v>
      </c>
      <c r="U23" s="27" t="str">
        <f>+VLOOKUP(T23,'Detalji 1'!$E$4:$F$9,2,TRUE)</f>
        <v>F</v>
      </c>
      <c r="AC23">
        <f t="shared" si="7"/>
        <v>0</v>
      </c>
      <c r="AF23" t="str">
        <f t="shared" si="10"/>
        <v/>
      </c>
      <c r="AH23" t="s">
        <v>46</v>
      </c>
    </row>
    <row r="24" spans="1:34" ht="14.7" hidden="1" customHeight="1" x14ac:dyDescent="0.3">
      <c r="A24" s="25">
        <v>19</v>
      </c>
      <c r="B24" s="25">
        <v>12</v>
      </c>
      <c r="C24" t="s">
        <v>154</v>
      </c>
      <c r="D24" t="s">
        <v>35</v>
      </c>
      <c r="F24">
        <v>6</v>
      </c>
      <c r="G24">
        <f t="shared" si="0"/>
        <v>6</v>
      </c>
      <c r="H24">
        <v>3</v>
      </c>
      <c r="I24">
        <v>0</v>
      </c>
      <c r="J24" s="9">
        <f t="shared" si="1"/>
        <v>3</v>
      </c>
      <c r="K24" s="9">
        <f t="shared" si="2"/>
        <v>9</v>
      </c>
      <c r="L24" s="9"/>
      <c r="O24" t="str">
        <f t="shared" si="3"/>
        <v/>
      </c>
      <c r="R24" t="str">
        <f t="shared" si="4"/>
        <v/>
      </c>
      <c r="S24" t="str">
        <f t="shared" si="5"/>
        <v/>
      </c>
      <c r="T24" s="26">
        <f t="shared" si="6"/>
        <v>9</v>
      </c>
      <c r="U24" s="27" t="str">
        <f>+VLOOKUP(T24,'Detalji 1'!$E$4:$F$9,2,TRUE)</f>
        <v>F</v>
      </c>
      <c r="AF24">
        <f t="shared" si="10"/>
        <v>3</v>
      </c>
      <c r="AH24" t="s">
        <v>46</v>
      </c>
    </row>
    <row r="25" spans="1:34" ht="14.7" customHeight="1" x14ac:dyDescent="0.3">
      <c r="G25" t="str">
        <f t="shared" si="0"/>
        <v/>
      </c>
      <c r="J25" s="9" t="str">
        <f t="shared" si="1"/>
        <v/>
      </c>
      <c r="K25" s="9" t="str">
        <f t="shared" si="2"/>
        <v/>
      </c>
      <c r="L25" s="9"/>
      <c r="O25" t="str">
        <f t="shared" si="3"/>
        <v/>
      </c>
      <c r="R25" t="str">
        <f t="shared" si="4"/>
        <v/>
      </c>
      <c r="S25" t="str">
        <f t="shared" si="5"/>
        <v/>
      </c>
      <c r="T25" s="1"/>
      <c r="U25" s="2"/>
    </row>
    <row r="26" spans="1:34" ht="14.7" customHeight="1" x14ac:dyDescent="0.3">
      <c r="G26" t="str">
        <f t="shared" si="0"/>
        <v/>
      </c>
      <c r="J26" s="9" t="str">
        <f t="shared" si="1"/>
        <v/>
      </c>
      <c r="K26" s="9" t="str">
        <f t="shared" si="2"/>
        <v/>
      </c>
      <c r="L26" s="9"/>
      <c r="O26" t="str">
        <f t="shared" si="3"/>
        <v/>
      </c>
      <c r="Q26" s="5"/>
      <c r="R26" t="str">
        <f t="shared" si="4"/>
        <v/>
      </c>
      <c r="S26" t="str">
        <f t="shared" si="5"/>
        <v/>
      </c>
      <c r="U26" s="3"/>
    </row>
    <row r="27" spans="1:34" ht="14.7" customHeight="1" x14ac:dyDescent="0.3">
      <c r="G27" t="str">
        <f t="shared" si="0"/>
        <v/>
      </c>
      <c r="J27" s="9" t="str">
        <f t="shared" si="1"/>
        <v/>
      </c>
      <c r="K27" s="9" t="str">
        <f t="shared" si="2"/>
        <v/>
      </c>
      <c r="L27" s="9"/>
      <c r="O27" t="str">
        <f t="shared" si="3"/>
        <v/>
      </c>
      <c r="R27" t="str">
        <f t="shared" si="4"/>
        <v/>
      </c>
      <c r="S27" t="str">
        <f t="shared" si="5"/>
        <v/>
      </c>
      <c r="U27" s="3"/>
    </row>
    <row r="28" spans="1:34" ht="14.7" customHeight="1" x14ac:dyDescent="0.3">
      <c r="G28" t="str">
        <f t="shared" si="0"/>
        <v/>
      </c>
      <c r="J28" s="9" t="str">
        <f t="shared" si="1"/>
        <v/>
      </c>
      <c r="K28" s="9" t="str">
        <f t="shared" si="2"/>
        <v/>
      </c>
      <c r="L28" s="9"/>
      <c r="O28" t="str">
        <f t="shared" si="3"/>
        <v/>
      </c>
      <c r="R28" t="str">
        <f t="shared" si="4"/>
        <v/>
      </c>
      <c r="S28" t="str">
        <f t="shared" si="5"/>
        <v/>
      </c>
      <c r="T28" s="1"/>
      <c r="U28" s="2"/>
    </row>
    <row r="29" spans="1:34" ht="14.7" customHeight="1" x14ac:dyDescent="0.3">
      <c r="G29" t="str">
        <f t="shared" si="0"/>
        <v/>
      </c>
      <c r="J29" s="9" t="str">
        <f t="shared" si="1"/>
        <v/>
      </c>
      <c r="K29" s="9" t="str">
        <f t="shared" si="2"/>
        <v/>
      </c>
      <c r="L29" s="9"/>
      <c r="O29" t="str">
        <f t="shared" si="3"/>
        <v/>
      </c>
      <c r="R29" t="str">
        <f t="shared" si="4"/>
        <v/>
      </c>
      <c r="S29" t="str">
        <f t="shared" si="5"/>
        <v/>
      </c>
      <c r="T29" s="1"/>
      <c r="U29" s="2"/>
    </row>
    <row r="30" spans="1:34" ht="14.7" customHeight="1" x14ac:dyDescent="0.3">
      <c r="G30" t="str">
        <f t="shared" si="0"/>
        <v/>
      </c>
      <c r="J30" s="9" t="str">
        <f t="shared" si="1"/>
        <v/>
      </c>
      <c r="K30" s="9" t="str">
        <f t="shared" si="2"/>
        <v/>
      </c>
      <c r="L30" s="9"/>
      <c r="O30" t="str">
        <f t="shared" si="3"/>
        <v/>
      </c>
      <c r="R30" t="str">
        <f t="shared" si="4"/>
        <v/>
      </c>
      <c r="S30" t="str">
        <f t="shared" si="5"/>
        <v/>
      </c>
      <c r="U30" s="3"/>
    </row>
    <row r="31" spans="1:34" ht="14.7" customHeight="1" x14ac:dyDescent="0.3">
      <c r="G31" t="str">
        <f t="shared" si="0"/>
        <v/>
      </c>
      <c r="J31" s="9" t="str">
        <f t="shared" si="1"/>
        <v/>
      </c>
      <c r="K31" s="9" t="str">
        <f t="shared" si="2"/>
        <v/>
      </c>
      <c r="L31" s="9"/>
      <c r="O31" t="str">
        <f t="shared" si="3"/>
        <v/>
      </c>
      <c r="R31" t="str">
        <f t="shared" si="4"/>
        <v/>
      </c>
      <c r="S31" t="str">
        <f t="shared" si="5"/>
        <v/>
      </c>
      <c r="U31" s="3"/>
    </row>
    <row r="32" spans="1:34" ht="14.7" customHeight="1" x14ac:dyDescent="0.3">
      <c r="G32" t="str">
        <f t="shared" si="0"/>
        <v/>
      </c>
      <c r="J32" s="9" t="str">
        <f t="shared" si="1"/>
        <v/>
      </c>
      <c r="K32" s="9" t="str">
        <f t="shared" si="2"/>
        <v/>
      </c>
      <c r="L32" s="9"/>
      <c r="O32" t="str">
        <f t="shared" si="3"/>
        <v/>
      </c>
      <c r="R32" t="str">
        <f t="shared" si="4"/>
        <v/>
      </c>
      <c r="S32" t="str">
        <f t="shared" si="5"/>
        <v/>
      </c>
      <c r="U32" s="3"/>
    </row>
    <row r="33" spans="7:21" ht="14.7" customHeight="1" x14ac:dyDescent="0.3">
      <c r="G33" t="str">
        <f t="shared" si="0"/>
        <v/>
      </c>
      <c r="J33" s="9" t="str">
        <f t="shared" si="1"/>
        <v/>
      </c>
      <c r="K33" s="9" t="str">
        <f t="shared" si="2"/>
        <v/>
      </c>
      <c r="L33" s="9"/>
      <c r="O33" t="str">
        <f t="shared" si="3"/>
        <v/>
      </c>
      <c r="R33" t="str">
        <f t="shared" si="4"/>
        <v/>
      </c>
      <c r="S33" t="str">
        <f t="shared" si="5"/>
        <v/>
      </c>
      <c r="T33" s="1"/>
      <c r="U33" s="2"/>
    </row>
    <row r="34" spans="7:21" ht="14.7" customHeight="1" x14ac:dyDescent="0.3">
      <c r="G34" t="str">
        <f t="shared" si="0"/>
        <v/>
      </c>
      <c r="J34" s="9" t="str">
        <f t="shared" si="1"/>
        <v/>
      </c>
      <c r="K34" s="9" t="str">
        <f t="shared" si="2"/>
        <v/>
      </c>
      <c r="L34" s="9"/>
      <c r="O34" t="str">
        <f t="shared" si="3"/>
        <v/>
      </c>
      <c r="R34" t="str">
        <f t="shared" si="4"/>
        <v/>
      </c>
      <c r="S34" t="str">
        <f t="shared" si="5"/>
        <v/>
      </c>
      <c r="T34" s="1"/>
      <c r="U34" s="2"/>
    </row>
    <row r="35" spans="7:21" ht="14.7" customHeight="1" x14ac:dyDescent="0.3">
      <c r="G35" t="str">
        <f t="shared" si="0"/>
        <v/>
      </c>
      <c r="J35" s="9" t="str">
        <f t="shared" si="1"/>
        <v/>
      </c>
      <c r="K35" s="9" t="str">
        <f t="shared" si="2"/>
        <v/>
      </c>
      <c r="L35" s="9"/>
      <c r="O35" t="str">
        <f t="shared" si="3"/>
        <v/>
      </c>
      <c r="R35" t="str">
        <f t="shared" si="4"/>
        <v/>
      </c>
      <c r="S35" t="str">
        <f t="shared" si="5"/>
        <v/>
      </c>
      <c r="T35" s="1"/>
      <c r="U35" s="2"/>
    </row>
    <row r="36" spans="7:21" ht="14.7" customHeight="1" x14ac:dyDescent="0.3">
      <c r="G36" t="str">
        <f t="shared" si="0"/>
        <v/>
      </c>
      <c r="J36" s="9" t="str">
        <f t="shared" si="1"/>
        <v/>
      </c>
      <c r="K36" s="9" t="str">
        <f t="shared" si="2"/>
        <v/>
      </c>
      <c r="L36" s="9"/>
      <c r="O36" t="str">
        <f t="shared" si="3"/>
        <v/>
      </c>
      <c r="R36" t="str">
        <f t="shared" si="4"/>
        <v/>
      </c>
      <c r="S36" t="str">
        <f t="shared" si="5"/>
        <v/>
      </c>
      <c r="U36" s="3"/>
    </row>
    <row r="37" spans="7:21" ht="14.7" customHeight="1" x14ac:dyDescent="0.3">
      <c r="G37" t="str">
        <f t="shared" si="0"/>
        <v/>
      </c>
      <c r="J37" s="9" t="str">
        <f t="shared" si="1"/>
        <v/>
      </c>
      <c r="K37" s="9" t="str">
        <f t="shared" si="2"/>
        <v/>
      </c>
      <c r="L37" s="9"/>
      <c r="O37" t="str">
        <f t="shared" si="3"/>
        <v/>
      </c>
      <c r="R37" t="str">
        <f t="shared" si="4"/>
        <v/>
      </c>
      <c r="S37" t="str">
        <f t="shared" si="5"/>
        <v/>
      </c>
      <c r="U37" s="3"/>
    </row>
    <row r="38" spans="7:21" ht="14.7" customHeight="1" x14ac:dyDescent="0.3">
      <c r="G38" t="str">
        <f t="shared" si="0"/>
        <v/>
      </c>
      <c r="J38" s="9" t="str">
        <f t="shared" si="1"/>
        <v/>
      </c>
      <c r="K38" s="9" t="str">
        <f t="shared" si="2"/>
        <v/>
      </c>
      <c r="L38" s="9"/>
      <c r="O38" t="str">
        <f t="shared" si="3"/>
        <v/>
      </c>
      <c r="R38" t="str">
        <f t="shared" si="4"/>
        <v/>
      </c>
      <c r="S38" t="str">
        <f t="shared" si="5"/>
        <v/>
      </c>
      <c r="U38" s="3"/>
    </row>
    <row r="39" spans="7:21" ht="14.7" customHeight="1" x14ac:dyDescent="0.3">
      <c r="G39" t="str">
        <f t="shared" si="0"/>
        <v/>
      </c>
      <c r="J39" s="9" t="str">
        <f t="shared" si="1"/>
        <v/>
      </c>
      <c r="K39" s="9" t="str">
        <f t="shared" si="2"/>
        <v/>
      </c>
      <c r="L39" s="9"/>
      <c r="O39" t="str">
        <f t="shared" si="3"/>
        <v/>
      </c>
      <c r="R39" t="str">
        <f t="shared" si="4"/>
        <v/>
      </c>
      <c r="S39" t="str">
        <f t="shared" si="5"/>
        <v/>
      </c>
      <c r="U39" s="3"/>
    </row>
    <row r="40" spans="7:21" ht="14.7" customHeight="1" x14ac:dyDescent="0.3">
      <c r="G40" t="str">
        <f t="shared" si="0"/>
        <v/>
      </c>
      <c r="J40" s="9" t="str">
        <f t="shared" si="1"/>
        <v/>
      </c>
      <c r="K40" s="9" t="str">
        <f t="shared" si="2"/>
        <v/>
      </c>
      <c r="L40" s="9"/>
      <c r="O40" t="str">
        <f t="shared" si="3"/>
        <v/>
      </c>
      <c r="R40" t="str">
        <f t="shared" si="4"/>
        <v/>
      </c>
      <c r="S40" t="str">
        <f t="shared" si="5"/>
        <v/>
      </c>
      <c r="U40" s="3"/>
    </row>
    <row r="41" spans="7:21" ht="14.7" customHeight="1" x14ac:dyDescent="0.3">
      <c r="G41" t="str">
        <f t="shared" si="0"/>
        <v/>
      </c>
      <c r="J41" s="9" t="str">
        <f t="shared" si="1"/>
        <v/>
      </c>
      <c r="K41" s="9" t="str">
        <f t="shared" si="2"/>
        <v/>
      </c>
      <c r="L41" s="9"/>
      <c r="O41" t="str">
        <f t="shared" si="3"/>
        <v/>
      </c>
      <c r="R41" t="str">
        <f t="shared" si="4"/>
        <v/>
      </c>
      <c r="S41" t="str">
        <f t="shared" si="5"/>
        <v/>
      </c>
      <c r="U41" s="3"/>
    </row>
    <row r="42" spans="7:21" ht="14.7" customHeight="1" x14ac:dyDescent="0.3">
      <c r="G42" t="str">
        <f t="shared" si="0"/>
        <v/>
      </c>
      <c r="J42" s="9" t="str">
        <f t="shared" si="1"/>
        <v/>
      </c>
      <c r="K42" s="9" t="str">
        <f t="shared" si="2"/>
        <v/>
      </c>
      <c r="L42" s="9"/>
      <c r="O42" t="str">
        <f t="shared" si="3"/>
        <v/>
      </c>
      <c r="R42" t="str">
        <f t="shared" si="4"/>
        <v/>
      </c>
      <c r="S42" t="str">
        <f t="shared" si="5"/>
        <v/>
      </c>
      <c r="U42" s="3"/>
    </row>
    <row r="43" spans="7:21" ht="14.7" customHeight="1" x14ac:dyDescent="0.3">
      <c r="G43" t="str">
        <f t="shared" si="0"/>
        <v/>
      </c>
      <c r="J43" s="9" t="str">
        <f t="shared" si="1"/>
        <v/>
      </c>
      <c r="K43" s="9" t="str">
        <f t="shared" si="2"/>
        <v/>
      </c>
      <c r="L43" s="9"/>
      <c r="O43" t="str">
        <f t="shared" si="3"/>
        <v/>
      </c>
      <c r="R43" t="str">
        <f t="shared" si="4"/>
        <v/>
      </c>
      <c r="S43" t="str">
        <f t="shared" si="5"/>
        <v/>
      </c>
      <c r="U43" s="3"/>
    </row>
    <row r="44" spans="7:21" ht="14.7" customHeight="1" x14ac:dyDescent="0.3">
      <c r="G44" t="str">
        <f t="shared" si="0"/>
        <v/>
      </c>
      <c r="J44" s="9" t="str">
        <f t="shared" si="1"/>
        <v/>
      </c>
      <c r="K44" s="9" t="str">
        <f t="shared" si="2"/>
        <v/>
      </c>
      <c r="L44" s="9"/>
      <c r="O44" t="str">
        <f t="shared" si="3"/>
        <v/>
      </c>
      <c r="R44" t="str">
        <f t="shared" si="4"/>
        <v/>
      </c>
      <c r="S44" t="str">
        <f t="shared" si="5"/>
        <v/>
      </c>
      <c r="U44" s="3"/>
    </row>
    <row r="45" spans="7:21" ht="14.7" customHeight="1" x14ac:dyDescent="0.3">
      <c r="G45" t="str">
        <f t="shared" si="0"/>
        <v/>
      </c>
      <c r="J45" s="9" t="str">
        <f t="shared" si="1"/>
        <v/>
      </c>
      <c r="K45" s="9" t="str">
        <f t="shared" si="2"/>
        <v/>
      </c>
      <c r="L45" s="9"/>
      <c r="O45" t="str">
        <f t="shared" si="3"/>
        <v/>
      </c>
      <c r="R45" t="str">
        <f t="shared" si="4"/>
        <v/>
      </c>
      <c r="S45" t="str">
        <f t="shared" si="5"/>
        <v/>
      </c>
      <c r="U45" s="3"/>
    </row>
    <row r="46" spans="7:21" ht="14.7" customHeight="1" x14ac:dyDescent="0.3">
      <c r="G46" t="str">
        <f t="shared" si="0"/>
        <v/>
      </c>
      <c r="J46" s="9" t="str">
        <f t="shared" si="1"/>
        <v/>
      </c>
      <c r="K46" s="9" t="str">
        <f t="shared" si="2"/>
        <v/>
      </c>
      <c r="L46" s="9"/>
      <c r="O46" t="str">
        <f t="shared" si="3"/>
        <v/>
      </c>
      <c r="R46" t="str">
        <f t="shared" si="4"/>
        <v/>
      </c>
      <c r="S46" t="str">
        <f t="shared" si="5"/>
        <v/>
      </c>
      <c r="U46" s="3"/>
    </row>
    <row r="47" spans="7:21" ht="14.7" customHeight="1" x14ac:dyDescent="0.3">
      <c r="G47" t="str">
        <f t="shared" si="0"/>
        <v/>
      </c>
      <c r="J47" s="9" t="str">
        <f t="shared" si="1"/>
        <v/>
      </c>
      <c r="K47" s="9" t="str">
        <f t="shared" si="2"/>
        <v/>
      </c>
      <c r="L47" s="9"/>
      <c r="O47" t="str">
        <f t="shared" si="3"/>
        <v/>
      </c>
      <c r="R47" t="str">
        <f t="shared" si="4"/>
        <v/>
      </c>
      <c r="S47" t="str">
        <f t="shared" si="5"/>
        <v/>
      </c>
      <c r="U47" s="3"/>
    </row>
    <row r="48" spans="7:21" ht="14.7" customHeight="1" x14ac:dyDescent="0.3">
      <c r="J48" s="9"/>
      <c r="K48" s="9"/>
      <c r="L48" s="9"/>
      <c r="T48" s="1"/>
      <c r="U48" s="2"/>
    </row>
    <row r="49" spans="7:21" ht="14.7" customHeight="1" x14ac:dyDescent="0.3">
      <c r="J49" s="9"/>
      <c r="K49" s="9"/>
      <c r="L49" s="9"/>
      <c r="U49" s="3"/>
    </row>
    <row r="50" spans="7:21" ht="14.7" customHeight="1" x14ac:dyDescent="0.3">
      <c r="J50" s="9"/>
      <c r="K50" s="9"/>
      <c r="L50" s="9"/>
      <c r="U50" s="3"/>
    </row>
    <row r="51" spans="7:21" ht="14.7" customHeight="1" x14ac:dyDescent="0.3">
      <c r="J51" s="9"/>
      <c r="K51" s="9"/>
      <c r="L51" s="9"/>
      <c r="U51" s="3"/>
    </row>
    <row r="52" spans="7:21" ht="14.7" customHeight="1" x14ac:dyDescent="0.3">
      <c r="G52" t="str">
        <f t="shared" ref="G52:G56" si="12">IF(AND(E52="",F52=""),"",MAX(E52:F52))</f>
        <v/>
      </c>
      <c r="J52" s="9" t="str">
        <f t="shared" ref="J52:J56" si="13">IF(AND(H52="",I52=""),"",MAX(H52:I52))</f>
        <v/>
      </c>
      <c r="K52" s="9" t="str">
        <f t="shared" ref="K52:K56" si="14">IF(AND(G52="",J52=""),"",SUM(G52,J52))</f>
        <v/>
      </c>
      <c r="L52" s="9"/>
      <c r="O52" t="str">
        <f t="shared" ref="O52:O56" si="15">IF(AND(M52="",N52=""),"",M52+N52)</f>
        <v/>
      </c>
      <c r="R52" t="str">
        <f t="shared" ref="R52:R56" si="16">IF(AND(P52="",Q52=""),"",P52+Q52)</f>
        <v/>
      </c>
      <c r="S52" t="str">
        <f t="shared" ref="S52:S56" si="17">IF(AND(O52="",R52=""),"",MAX(O52,R52))</f>
        <v/>
      </c>
      <c r="U52" s="3"/>
    </row>
    <row r="53" spans="7:21" ht="14.7" customHeight="1" x14ac:dyDescent="0.3">
      <c r="G53" t="str">
        <f t="shared" si="12"/>
        <v/>
      </c>
      <c r="J53" s="9" t="str">
        <f t="shared" si="13"/>
        <v/>
      </c>
      <c r="K53" s="9" t="str">
        <f t="shared" si="14"/>
        <v/>
      </c>
      <c r="L53" s="9"/>
      <c r="O53" t="str">
        <f t="shared" si="15"/>
        <v/>
      </c>
      <c r="R53" t="str">
        <f t="shared" si="16"/>
        <v/>
      </c>
      <c r="S53" t="str">
        <f t="shared" si="17"/>
        <v/>
      </c>
      <c r="U53" s="3"/>
    </row>
    <row r="54" spans="7:21" ht="14.7" customHeight="1" x14ac:dyDescent="0.3">
      <c r="G54" t="str">
        <f t="shared" si="12"/>
        <v/>
      </c>
      <c r="J54" s="9" t="str">
        <f t="shared" si="13"/>
        <v/>
      </c>
      <c r="K54" s="9" t="str">
        <f t="shared" si="14"/>
        <v/>
      </c>
      <c r="L54" s="9"/>
      <c r="O54" t="str">
        <f t="shared" si="15"/>
        <v/>
      </c>
      <c r="R54" t="str">
        <f t="shared" si="16"/>
        <v/>
      </c>
      <c r="S54" t="str">
        <f t="shared" si="17"/>
        <v/>
      </c>
      <c r="U54" s="3"/>
    </row>
    <row r="55" spans="7:21" ht="14.7" customHeight="1" x14ac:dyDescent="0.3">
      <c r="G55" t="str">
        <f t="shared" si="12"/>
        <v/>
      </c>
      <c r="J55" s="9" t="str">
        <f t="shared" si="13"/>
        <v/>
      </c>
      <c r="K55" s="9" t="str">
        <f t="shared" si="14"/>
        <v/>
      </c>
      <c r="L55" s="9"/>
      <c r="O55" t="str">
        <f t="shared" si="15"/>
        <v/>
      </c>
      <c r="R55" t="str">
        <f t="shared" si="16"/>
        <v/>
      </c>
      <c r="S55" t="str">
        <f t="shared" si="17"/>
        <v/>
      </c>
      <c r="U55" s="3"/>
    </row>
    <row r="56" spans="7:21" ht="14.7" customHeight="1" x14ac:dyDescent="0.3">
      <c r="G56" t="str">
        <f t="shared" si="12"/>
        <v/>
      </c>
      <c r="J56" s="9" t="str">
        <f t="shared" si="13"/>
        <v/>
      </c>
      <c r="K56" s="9" t="str">
        <f t="shared" si="14"/>
        <v/>
      </c>
      <c r="L56" s="9"/>
      <c r="O56" t="str">
        <f t="shared" si="15"/>
        <v/>
      </c>
      <c r="R56" t="str">
        <f t="shared" si="16"/>
        <v/>
      </c>
      <c r="S56" t="str">
        <f t="shared" si="17"/>
        <v/>
      </c>
      <c r="U56" s="3"/>
    </row>
  </sheetData>
  <conditionalFormatting sqref="T2:T24">
    <cfRule type="expression" dxfId="4" priority="2">
      <formula>AND(T2&gt;44,T2&lt;100)</formula>
    </cfRule>
    <cfRule type="expression" dxfId="3" priority="6">
      <formula>"&gt;44"</formula>
    </cfRule>
    <cfRule type="expression" dxfId="2" priority="7">
      <formula>"""&gt;44"""</formula>
    </cfRule>
    <cfRule type="expression" dxfId="1" priority="8">
      <formula>"""&gt;44"""</formula>
    </cfRule>
  </conditionalFormatting>
  <conditionalFormatting sqref="U2:U24">
    <cfRule type="expression" dxfId="0" priority="1">
      <formula>OR(U2="E",U2="D",U2="C")</formula>
    </cfRule>
  </conditionalFormatting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activeCell="P8" sqref="P8:P15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77734375" customWidth="1"/>
    <col min="7" max="9" width="4.77734375" customWidth="1"/>
    <col min="11" max="11" width="5.77734375" customWidth="1"/>
    <col min="12" max="12" width="5.21875" customWidth="1"/>
    <col min="13" max="13" width="7" customWidth="1"/>
    <col min="14" max="14" width="8.21875" customWidth="1"/>
    <col min="15" max="15" width="7.109375" customWidth="1"/>
    <col min="16" max="16" width="10" customWidth="1"/>
  </cols>
  <sheetData>
    <row r="1" spans="1:16" ht="15.6" x14ac:dyDescent="0.3">
      <c r="A1" s="31" t="s">
        <v>53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</row>
    <row r="2" spans="1:16" x14ac:dyDescent="0.3">
      <c r="A2" s="34" t="s">
        <v>156</v>
      </c>
      <c r="B2" s="35"/>
      <c r="C2" s="35"/>
      <c r="D2" s="35"/>
      <c r="E2" s="35"/>
      <c r="F2" s="35"/>
      <c r="G2" s="35"/>
      <c r="H2" s="35"/>
      <c r="I2" s="36"/>
      <c r="J2" s="37" t="s">
        <v>54</v>
      </c>
      <c r="K2" s="38"/>
      <c r="L2" s="38"/>
      <c r="M2" s="38"/>
      <c r="N2" s="38"/>
      <c r="O2" s="38"/>
      <c r="P2" s="39"/>
    </row>
    <row r="3" spans="1:16" ht="28.8" customHeight="1" x14ac:dyDescent="0.3">
      <c r="A3" s="23" t="s">
        <v>55</v>
      </c>
      <c r="B3" s="24" t="s">
        <v>73</v>
      </c>
      <c r="C3" s="40" t="s">
        <v>74</v>
      </c>
      <c r="D3" s="40"/>
      <c r="E3" s="40"/>
      <c r="F3" s="40"/>
      <c r="G3" s="40"/>
      <c r="H3" s="40"/>
      <c r="I3" s="40"/>
      <c r="J3" s="41" t="s">
        <v>109</v>
      </c>
      <c r="K3" s="42"/>
      <c r="L3" s="42"/>
      <c r="M3" s="43"/>
      <c r="N3" s="41" t="s">
        <v>56</v>
      </c>
      <c r="O3" s="42"/>
      <c r="P3" s="44"/>
    </row>
    <row r="4" spans="1:16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51"/>
      <c r="O4" s="51"/>
      <c r="P4" s="52"/>
    </row>
    <row r="5" spans="1:16" x14ac:dyDescent="0.3">
      <c r="A5" s="53" t="s">
        <v>57</v>
      </c>
      <c r="B5" s="55" t="s">
        <v>58</v>
      </c>
      <c r="C5" s="57" t="s">
        <v>59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9" t="s">
        <v>60</v>
      </c>
      <c r="P5" s="55" t="s">
        <v>61</v>
      </c>
    </row>
    <row r="6" spans="1:16" ht="28.2" customHeight="1" x14ac:dyDescent="0.3">
      <c r="A6" s="54"/>
      <c r="B6" s="56"/>
      <c r="C6" s="55" t="s">
        <v>62</v>
      </c>
      <c r="D6" s="45" t="s">
        <v>63</v>
      </c>
      <c r="E6" s="46"/>
      <c r="F6" s="47"/>
      <c r="G6" s="48" t="s">
        <v>72</v>
      </c>
      <c r="H6" s="49"/>
      <c r="I6" s="50"/>
      <c r="J6" s="61" t="s">
        <v>64</v>
      </c>
      <c r="K6" s="58"/>
      <c r="L6" s="58"/>
      <c r="M6" s="61" t="s">
        <v>65</v>
      </c>
      <c r="N6" s="58"/>
      <c r="O6" s="60"/>
      <c r="P6" s="56"/>
    </row>
    <row r="7" spans="1:16" x14ac:dyDescent="0.3">
      <c r="A7" s="54"/>
      <c r="B7" s="56"/>
      <c r="C7" s="56"/>
      <c r="D7" s="6" t="s">
        <v>66</v>
      </c>
      <c r="E7" s="6" t="s">
        <v>67</v>
      </c>
      <c r="F7" s="6" t="s">
        <v>68</v>
      </c>
      <c r="G7" s="6" t="s">
        <v>66</v>
      </c>
      <c r="H7" s="6" t="s">
        <v>67</v>
      </c>
      <c r="I7" s="6" t="s">
        <v>68</v>
      </c>
      <c r="J7" s="6" t="s">
        <v>66</v>
      </c>
      <c r="K7" s="6" t="s">
        <v>67</v>
      </c>
      <c r="L7" s="6" t="s">
        <v>68</v>
      </c>
      <c r="M7" s="6" t="s">
        <v>69</v>
      </c>
      <c r="N7" s="6" t="s">
        <v>70</v>
      </c>
      <c r="O7" s="60"/>
      <c r="P7" s="56"/>
    </row>
    <row r="8" spans="1:16" x14ac:dyDescent="0.3">
      <c r="A8" s="12" t="str">
        <f>CONCATENATE(CONCATENATE('Tabela 2'!A2,"/"),'Tabela 2'!B2)</f>
        <v>20/2020</v>
      </c>
      <c r="B8" s="12" t="str">
        <f>CONCATENATE(CONCATENATE('Tabela 2'!C2," "),'Tabela 2'!D2)</f>
        <v>Danica Duković</v>
      </c>
      <c r="C8" s="12"/>
      <c r="D8" s="12"/>
      <c r="E8" s="12"/>
      <c r="F8" s="12"/>
      <c r="G8" s="12">
        <f>'Tabela 2'!G2</f>
        <v>12</v>
      </c>
      <c r="H8" s="12"/>
      <c r="I8" s="12"/>
      <c r="J8" s="12">
        <f>'Tabela 2'!AF2</f>
        <v>0</v>
      </c>
      <c r="K8" s="12"/>
      <c r="L8" s="12"/>
      <c r="M8" s="12">
        <f>'Tabela 2'!AF2</f>
        <v>0</v>
      </c>
      <c r="N8" s="12"/>
      <c r="O8" s="12">
        <f>'Tabela 2'!AG2</f>
        <v>20</v>
      </c>
      <c r="P8" s="13" t="str">
        <f>'Tabela 2'!AH2</f>
        <v>F</v>
      </c>
    </row>
    <row r="9" spans="1:16" x14ac:dyDescent="0.3">
      <c r="A9" s="12" t="str">
        <f>CONCATENATE(CONCATENATE('Tabela 2'!A3,"/"),'Tabela 2'!B3)</f>
        <v>21/2020</v>
      </c>
      <c r="B9" s="12" t="str">
        <f>CONCATENATE(CONCATENATE('Tabela 2'!C3," "),'Tabela 2'!D3)</f>
        <v>Milica Uskoković</v>
      </c>
      <c r="C9" s="12"/>
      <c r="D9" s="12"/>
      <c r="E9" s="12"/>
      <c r="F9" s="12"/>
      <c r="G9" s="12">
        <f>'Tabela 2'!G3</f>
        <v>10</v>
      </c>
      <c r="H9" s="12"/>
      <c r="I9" s="12"/>
      <c r="J9" s="12">
        <f>'Tabela 2'!AF3</f>
        <v>18</v>
      </c>
      <c r="K9" s="12"/>
      <c r="L9" s="12"/>
      <c r="M9" s="12">
        <f>'Tabela 2'!AF3</f>
        <v>18</v>
      </c>
      <c r="N9" s="12"/>
      <c r="O9" s="12">
        <f>'Tabela 2'!AG3</f>
        <v>34</v>
      </c>
      <c r="P9" s="13" t="str">
        <f>'Tabela 2'!AH3</f>
        <v>F</v>
      </c>
    </row>
    <row r="10" spans="1:16" x14ac:dyDescent="0.3">
      <c r="A10" s="12" t="str">
        <f>CONCATENATE(CONCATENATE('Tabela 2'!A4,"/"),'Tabela 2'!B4)</f>
        <v>22/2020</v>
      </c>
      <c r="B10" s="12" t="str">
        <f>CONCATENATE(CONCATENATE('Tabela 2'!C4," "),'Tabela 2'!D4)</f>
        <v>Maša Laban</v>
      </c>
      <c r="C10" s="12"/>
      <c r="D10" s="12"/>
      <c r="E10" s="12"/>
      <c r="F10" s="12"/>
      <c r="G10" s="12">
        <f>'Tabela 2'!G4</f>
        <v>11</v>
      </c>
      <c r="H10" s="12"/>
      <c r="I10" s="12"/>
      <c r="J10" s="12">
        <f>'Tabela 2'!AF4</f>
        <v>11</v>
      </c>
      <c r="K10" s="12"/>
      <c r="L10" s="12"/>
      <c r="M10" s="12">
        <f>'Tabela 2'!AF4</f>
        <v>11</v>
      </c>
      <c r="N10" s="12"/>
      <c r="O10" s="12">
        <f>'Tabela 2'!AG4</f>
        <v>35</v>
      </c>
      <c r="P10" s="13" t="str">
        <f>'Tabela 2'!AH4</f>
        <v>F</v>
      </c>
    </row>
    <row r="11" spans="1:16" x14ac:dyDescent="0.3">
      <c r="A11" s="12" t="str">
        <f>CONCATENATE(CONCATENATE('Tabela 2'!A5,"/"),'Tabela 2'!B5)</f>
        <v>9/2018</v>
      </c>
      <c r="B11" s="12" t="str">
        <f>CONCATENATE(CONCATENATE('Tabela 2'!C5," "),'Tabela 2'!D5)</f>
        <v>Vuk Radović</v>
      </c>
      <c r="C11" s="12"/>
      <c r="D11" s="12"/>
      <c r="E11" s="12"/>
      <c r="F11" s="12"/>
      <c r="G11" s="12">
        <f>'Tabela 2'!G5</f>
        <v>8</v>
      </c>
      <c r="H11" s="12"/>
      <c r="I11" s="12"/>
      <c r="J11" s="12">
        <f>'Tabela 2'!AF5</f>
        <v>12</v>
      </c>
      <c r="K11" s="12"/>
      <c r="L11" s="12"/>
      <c r="M11" s="12">
        <f>'Tabela 2'!AF5</f>
        <v>12</v>
      </c>
      <c r="N11" s="12"/>
      <c r="O11" s="12">
        <f>'Tabela 2'!AG5</f>
        <v>20</v>
      </c>
      <c r="P11" s="13" t="str">
        <f>'Tabela 2'!AH5</f>
        <v>F</v>
      </c>
    </row>
    <row r="12" spans="1:16" x14ac:dyDescent="0.3">
      <c r="A12" s="12" t="str">
        <f>CONCATENATE(CONCATENATE('Tabela 2'!A6,"/"),'Tabela 2'!B6)</f>
        <v>22/2017</v>
      </c>
      <c r="B12" s="12" t="str">
        <f>CONCATENATE(CONCATENATE('Tabela 2'!C6," "),'Tabela 2'!D6)</f>
        <v>Ivana Fatić</v>
      </c>
      <c r="C12" s="12"/>
      <c r="D12" s="12"/>
      <c r="E12" s="12"/>
      <c r="F12" s="12"/>
      <c r="G12" s="12">
        <f>'Tabela 2'!G6</f>
        <v>10</v>
      </c>
      <c r="H12" s="12"/>
      <c r="I12" s="12"/>
      <c r="J12" s="12">
        <f>'Tabela 2'!AF6</f>
        <v>12</v>
      </c>
      <c r="K12" s="12"/>
      <c r="L12" s="12"/>
      <c r="M12" s="12">
        <f>'Tabela 2'!AF6</f>
        <v>12</v>
      </c>
      <c r="N12" s="12"/>
      <c r="O12" s="12">
        <f>'Tabela 2'!AG6</f>
        <v>26.5</v>
      </c>
      <c r="P12" s="13" t="str">
        <f>'Tabela 2'!AH6</f>
        <v>F</v>
      </c>
    </row>
    <row r="13" spans="1:16" x14ac:dyDescent="0.3">
      <c r="A13" s="12" t="str">
        <f>CONCATENATE(CONCATENATE('Tabela 2'!A7,"/"),'Tabela 2'!B7)</f>
        <v>4/2015</v>
      </c>
      <c r="B13" s="12" t="str">
        <f>CONCATENATE(CONCATENATE('Tabela 2'!C7," "),'Tabela 2'!D7)</f>
        <v>Anida  Vesković</v>
      </c>
      <c r="C13" s="12"/>
      <c r="D13" s="12"/>
      <c r="E13" s="12"/>
      <c r="F13" s="12"/>
      <c r="G13" s="12">
        <f>'Tabela 2'!G7</f>
        <v>5</v>
      </c>
      <c r="H13" s="12"/>
      <c r="I13" s="12"/>
      <c r="J13" s="12">
        <f>'Tabela 2'!AF7</f>
        <v>10</v>
      </c>
      <c r="K13" s="12"/>
      <c r="L13" s="12"/>
      <c r="M13" s="12">
        <f>'Tabela 2'!AF7</f>
        <v>10</v>
      </c>
      <c r="N13" s="12"/>
      <c r="O13" s="12">
        <f>'Tabela 2'!AG7</f>
        <v>27</v>
      </c>
      <c r="P13" s="13" t="str">
        <f>'Tabela 2'!AH7</f>
        <v>F</v>
      </c>
    </row>
    <row r="14" spans="1:16" x14ac:dyDescent="0.3">
      <c r="A14" s="12" t="str">
        <f>CONCATENATE(CONCATENATE('Tabela 2'!A8,"/"),'Tabela 2'!B8)</f>
        <v>2/2013</v>
      </c>
      <c r="B14" s="12" t="str">
        <f>CONCATENATE(CONCATENATE('Tabela 2'!C8," "),'Tabela 2'!D8)</f>
        <v>Milica  Đukanović</v>
      </c>
      <c r="C14" s="12"/>
      <c r="D14" s="12"/>
      <c r="E14" s="12"/>
      <c r="F14" s="12"/>
      <c r="G14" s="12">
        <f>'Tabela 2'!G8</f>
        <v>4</v>
      </c>
      <c r="H14" s="12"/>
      <c r="I14" s="12"/>
      <c r="J14" s="12">
        <f>'Tabela 2'!AF8</f>
        <v>13</v>
      </c>
      <c r="K14" s="12"/>
      <c r="L14" s="12"/>
      <c r="M14" s="12">
        <f>'Tabela 2'!AF8</f>
        <v>13</v>
      </c>
      <c r="N14" s="12"/>
      <c r="O14" s="12">
        <f>'Tabela 2'!AG8</f>
        <v>17</v>
      </c>
      <c r="P14" s="13" t="str">
        <f>'Tabela 2'!AH8</f>
        <v>F</v>
      </c>
    </row>
    <row r="15" spans="1:16" x14ac:dyDescent="0.3">
      <c r="A15" s="12" t="str">
        <f>CONCATENATE(CONCATENATE('Tabela 2'!A9,"/"),'Tabela 2'!B9)</f>
        <v>8/2012</v>
      </c>
      <c r="B15" s="12" t="str">
        <f>CONCATENATE(CONCATENATE('Tabela 2'!C9," "),'Tabela 2'!D9)</f>
        <v>Almina  Drpljanin</v>
      </c>
      <c r="C15" s="12"/>
      <c r="D15" s="12"/>
      <c r="E15" s="12"/>
      <c r="F15" s="12"/>
      <c r="G15" s="12">
        <f>'Tabela 2'!G9</f>
        <v>7</v>
      </c>
      <c r="H15" s="12"/>
      <c r="I15" s="12"/>
      <c r="J15" s="12">
        <f>'Tabela 2'!AF9</f>
        <v>1</v>
      </c>
      <c r="K15" s="12"/>
      <c r="L15" s="12"/>
      <c r="M15" s="12">
        <f>'Tabela 2'!AF9</f>
        <v>1</v>
      </c>
      <c r="N15" s="12" t="str">
        <f>'Tabela 2'!R9</f>
        <v/>
      </c>
      <c r="O15" s="12">
        <f>'Tabela 2'!AG9</f>
        <v>15</v>
      </c>
      <c r="P15" s="13" t="str">
        <f>'Tabela 2'!AH9</f>
        <v>F</v>
      </c>
    </row>
    <row r="16" spans="1:16" x14ac:dyDescent="0.3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</row>
    <row r="17" spans="1:16" x14ac:dyDescent="0.3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</row>
    <row r="18" spans="1:16" x14ac:dyDescent="0.3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</row>
    <row r="19" spans="1:16" x14ac:dyDescent="0.3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</row>
    <row r="20" spans="1:16" x14ac:dyDescent="0.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</row>
    <row r="21" spans="1:16" x14ac:dyDescent="0.3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</row>
    <row r="22" spans="1:16" x14ac:dyDescent="0.3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/>
    </row>
    <row r="23" spans="1:16" x14ac:dyDescent="0.3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</row>
    <row r="24" spans="1:16" x14ac:dyDescent="0.3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</row>
    <row r="25" spans="1:16" x14ac:dyDescent="0.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9"/>
    </row>
    <row r="26" spans="1:16" x14ac:dyDescent="0.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9"/>
    </row>
    <row r="27" spans="1:16" x14ac:dyDescent="0.3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</row>
    <row r="28" spans="1:16" x14ac:dyDescent="0.3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/>
    </row>
    <row r="29" spans="1:16" x14ac:dyDescent="0.3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9"/>
    </row>
    <row r="30" spans="1:16" x14ac:dyDescent="0.3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/>
    </row>
    <row r="31" spans="1:16" x14ac:dyDescent="0.3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/>
    </row>
    <row r="32" spans="1:16" x14ac:dyDescent="0.3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9"/>
    </row>
    <row r="33" spans="1:16" x14ac:dyDescent="0.3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9"/>
    </row>
    <row r="34" spans="1:16" x14ac:dyDescent="0.3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</row>
    <row r="35" spans="1:16" x14ac:dyDescent="0.3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</row>
    <row r="36" spans="1:16" x14ac:dyDescent="0.3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/>
    </row>
    <row r="37" spans="1:16" x14ac:dyDescent="0.3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9"/>
    </row>
    <row r="38" spans="1:16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9"/>
    </row>
    <row r="39" spans="1:16" x14ac:dyDescent="0.3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9"/>
    </row>
    <row r="40" spans="1:16" x14ac:dyDescent="0.3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/>
    </row>
    <row r="41" spans="1:16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9"/>
    </row>
    <row r="42" spans="1:16" x14ac:dyDescent="0.3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9"/>
    </row>
    <row r="43" spans="1:16" x14ac:dyDescent="0.3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/>
    </row>
    <row r="44" spans="1:16" x14ac:dyDescent="0.3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</row>
    <row r="45" spans="1:16" x14ac:dyDescent="0.3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</row>
    <row r="46" spans="1:16" x14ac:dyDescent="0.3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9"/>
    </row>
    <row r="47" spans="1:16" x14ac:dyDescent="0.3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9"/>
    </row>
    <row r="48" spans="1:16" x14ac:dyDescent="0.3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9"/>
    </row>
    <row r="49" spans="1:16" x14ac:dyDescent="0.3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</row>
    <row r="50" spans="1:16" x14ac:dyDescent="0.3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9"/>
    </row>
    <row r="51" spans="1:16" x14ac:dyDescent="0.3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/>
    </row>
    <row r="52" spans="1:16" x14ac:dyDescent="0.3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9"/>
    </row>
    <row r="53" spans="1:16" x14ac:dyDescent="0.3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9"/>
    </row>
    <row r="54" spans="1:16" x14ac:dyDescent="0.3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9"/>
    </row>
    <row r="55" spans="1:16" x14ac:dyDescent="0.3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9"/>
    </row>
    <row r="56" spans="1:16" x14ac:dyDescent="0.3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/>
    </row>
    <row r="57" spans="1:16" x14ac:dyDescent="0.3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9"/>
    </row>
    <row r="58" spans="1:16" x14ac:dyDescent="0.3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9"/>
    </row>
    <row r="59" spans="1:16" x14ac:dyDescent="0.3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9"/>
    </row>
    <row r="60" spans="1:16" x14ac:dyDescent="0.3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9"/>
    </row>
    <row r="61" spans="1:16" x14ac:dyDescent="0.3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9"/>
    </row>
    <row r="62" spans="1:16" x14ac:dyDescent="0.3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9"/>
    </row>
  </sheetData>
  <mergeCells count="17"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workbookViewId="0">
      <selection activeCell="F7" sqref="F7:F14"/>
    </sheetView>
  </sheetViews>
  <sheetFormatPr defaultRowHeight="14.4" x14ac:dyDescent="0.3"/>
  <cols>
    <col min="2" max="2" width="12.88671875" customWidth="1"/>
    <col min="3" max="3" width="21.109375" customWidth="1"/>
    <col min="4" max="4" width="9.7773437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71" t="s">
        <v>155</v>
      </c>
      <c r="B1" s="38"/>
      <c r="C1" s="38"/>
      <c r="D1" s="38"/>
      <c r="E1" s="38"/>
      <c r="F1" s="38"/>
      <c r="G1" s="72"/>
    </row>
    <row r="2" spans="1:7" ht="27.6" customHeight="1" x14ac:dyDescent="0.3">
      <c r="A2" s="71" t="s">
        <v>75</v>
      </c>
      <c r="B2" s="38"/>
      <c r="C2" s="73"/>
      <c r="D2" s="74" t="s">
        <v>110</v>
      </c>
      <c r="E2" s="38"/>
      <c r="F2" s="38"/>
      <c r="G2" s="72"/>
    </row>
    <row r="3" spans="1:7" ht="15" thickBot="1" x14ac:dyDescent="0.35">
      <c r="A3" s="75" t="s">
        <v>86</v>
      </c>
      <c r="B3" s="76"/>
      <c r="C3" s="77"/>
      <c r="D3" s="78" t="s">
        <v>76</v>
      </c>
      <c r="E3" s="76"/>
      <c r="F3" s="76"/>
      <c r="G3" s="79"/>
    </row>
    <row r="4" spans="1:7" ht="15" thickBot="1" x14ac:dyDescent="0.35">
      <c r="A4" s="14"/>
      <c r="B4" s="14"/>
      <c r="C4" s="14"/>
      <c r="D4" s="14"/>
      <c r="E4" s="15"/>
      <c r="F4" s="14"/>
      <c r="G4" s="14"/>
    </row>
    <row r="5" spans="1:7" x14ac:dyDescent="0.3">
      <c r="A5" s="62" t="s">
        <v>77</v>
      </c>
      <c r="B5" s="64" t="s">
        <v>78</v>
      </c>
      <c r="C5" s="64" t="s">
        <v>58</v>
      </c>
      <c r="D5" s="66" t="s">
        <v>79</v>
      </c>
      <c r="E5" s="67"/>
      <c r="F5" s="68"/>
      <c r="G5" s="69" t="s">
        <v>80</v>
      </c>
    </row>
    <row r="6" spans="1:7" ht="26.4" x14ac:dyDescent="0.3">
      <c r="A6" s="63"/>
      <c r="B6" s="65"/>
      <c r="C6" s="65"/>
      <c r="D6" s="16" t="s">
        <v>81</v>
      </c>
      <c r="E6" s="17" t="s">
        <v>82</v>
      </c>
      <c r="F6" s="16" t="s">
        <v>83</v>
      </c>
      <c r="G6" s="70"/>
    </row>
    <row r="7" spans="1:7" ht="14.4" customHeight="1" x14ac:dyDescent="0.3">
      <c r="A7" s="12">
        <v>1</v>
      </c>
      <c r="B7" s="12" t="str">
        <f>Evidencija!A8</f>
        <v>20/2020</v>
      </c>
      <c r="C7" s="12" t="str">
        <f>Evidencija!B8</f>
        <v>Danica Duković</v>
      </c>
      <c r="D7" s="12">
        <f>Evidencija!G8+Evidencija!J8</f>
        <v>12</v>
      </c>
      <c r="E7" s="12">
        <f>Evidencija!M8</f>
        <v>0</v>
      </c>
      <c r="F7" s="12">
        <f>Evidencija!O8</f>
        <v>20</v>
      </c>
      <c r="G7" s="13" t="str">
        <f>'Tabela 2'!U2</f>
        <v>F</v>
      </c>
    </row>
    <row r="8" spans="1:7" ht="14.4" customHeight="1" x14ac:dyDescent="0.3">
      <c r="A8" s="12">
        <f>A7+1</f>
        <v>2</v>
      </c>
      <c r="B8" s="12" t="str">
        <f>Evidencija!A9</f>
        <v>21/2020</v>
      </c>
      <c r="C8" s="12" t="str">
        <f>Evidencija!B9</f>
        <v>Milica Uskoković</v>
      </c>
      <c r="D8" s="12">
        <f>Evidencija!G9+Evidencija!J9</f>
        <v>28</v>
      </c>
      <c r="E8" s="12">
        <f>Evidencija!M9</f>
        <v>18</v>
      </c>
      <c r="F8" s="12">
        <f>Evidencija!O9</f>
        <v>34</v>
      </c>
      <c r="G8" s="13" t="str">
        <f>'Tabela 2'!U3</f>
        <v>F</v>
      </c>
    </row>
    <row r="9" spans="1:7" ht="14.4" customHeight="1" x14ac:dyDescent="0.3">
      <c r="A9" s="12">
        <f t="shared" ref="A9:A29" si="0">A8+1</f>
        <v>3</v>
      </c>
      <c r="B9" s="12" t="str">
        <f>Evidencija!A10</f>
        <v>22/2020</v>
      </c>
      <c r="C9" s="12" t="str">
        <f>Evidencija!B10</f>
        <v>Maša Laban</v>
      </c>
      <c r="D9" s="12">
        <f>Evidencija!G10+Evidencija!J10</f>
        <v>22</v>
      </c>
      <c r="E9" s="12">
        <f>Evidencija!M10</f>
        <v>11</v>
      </c>
      <c r="F9" s="12">
        <f>Evidencija!O10</f>
        <v>35</v>
      </c>
      <c r="G9" s="13" t="str">
        <f>'Tabela 2'!U4</f>
        <v>F</v>
      </c>
    </row>
    <row r="10" spans="1:7" ht="14.4" customHeight="1" x14ac:dyDescent="0.3">
      <c r="A10" s="12">
        <f t="shared" si="0"/>
        <v>4</v>
      </c>
      <c r="B10" s="12" t="str">
        <f>Evidencija!A11</f>
        <v>9/2018</v>
      </c>
      <c r="C10" s="12" t="str">
        <f>Evidencija!B11</f>
        <v>Vuk Radović</v>
      </c>
      <c r="D10" s="12">
        <f>Evidencija!G11+Evidencija!J11</f>
        <v>20</v>
      </c>
      <c r="E10" s="12">
        <f>Evidencija!M11</f>
        <v>12</v>
      </c>
      <c r="F10" s="12">
        <f>Evidencija!O11</f>
        <v>20</v>
      </c>
      <c r="G10" s="13" t="str">
        <f>'Tabela 2'!U5</f>
        <v>F</v>
      </c>
    </row>
    <row r="11" spans="1:7" ht="14.4" customHeight="1" x14ac:dyDescent="0.3">
      <c r="A11" s="12">
        <f t="shared" si="0"/>
        <v>5</v>
      </c>
      <c r="B11" s="12" t="str">
        <f>Evidencija!A12</f>
        <v>22/2017</v>
      </c>
      <c r="C11" s="12" t="str">
        <f>Evidencija!B12</f>
        <v>Ivana Fatić</v>
      </c>
      <c r="D11" s="12">
        <f>Evidencija!G12+Evidencija!J12</f>
        <v>22</v>
      </c>
      <c r="E11" s="12">
        <f>Evidencija!M12</f>
        <v>12</v>
      </c>
      <c r="F11" s="12">
        <f>Evidencija!O12</f>
        <v>26.5</v>
      </c>
      <c r="G11" s="13" t="str">
        <f>'Tabela 2'!U6</f>
        <v>F</v>
      </c>
    </row>
    <row r="12" spans="1:7" ht="14.4" customHeight="1" x14ac:dyDescent="0.3">
      <c r="A12" s="12">
        <f t="shared" si="0"/>
        <v>6</v>
      </c>
      <c r="B12" s="12" t="str">
        <f>Evidencija!A13</f>
        <v>4/2015</v>
      </c>
      <c r="C12" s="12" t="str">
        <f>Evidencija!B13</f>
        <v>Anida  Vesković</v>
      </c>
      <c r="D12" s="12">
        <f>Evidencija!G13+Evidencija!J13</f>
        <v>15</v>
      </c>
      <c r="E12" s="12">
        <f>Evidencija!M13</f>
        <v>10</v>
      </c>
      <c r="F12" s="12">
        <f>Evidencija!O13</f>
        <v>27</v>
      </c>
      <c r="G12" s="13" t="str">
        <f>'Tabela 2'!U7</f>
        <v>F</v>
      </c>
    </row>
    <row r="13" spans="1:7" ht="14.4" customHeight="1" x14ac:dyDescent="0.3">
      <c r="A13" s="12">
        <f t="shared" si="0"/>
        <v>7</v>
      </c>
      <c r="B13" s="12" t="str">
        <f>Evidencija!A14</f>
        <v>2/2013</v>
      </c>
      <c r="C13" s="12" t="str">
        <f>Evidencija!B14</f>
        <v>Milica  Đukanović</v>
      </c>
      <c r="D13" s="12">
        <f>Evidencija!G14+Evidencija!J14</f>
        <v>17</v>
      </c>
      <c r="E13" s="12">
        <f>Evidencija!M14</f>
        <v>13</v>
      </c>
      <c r="F13" s="12">
        <f>Evidencija!O14</f>
        <v>17</v>
      </c>
      <c r="G13" s="13" t="str">
        <f>'Tabela 2'!U8</f>
        <v>F</v>
      </c>
    </row>
    <row r="14" spans="1:7" ht="14.4" customHeight="1" x14ac:dyDescent="0.3">
      <c r="A14" s="12">
        <f t="shared" si="0"/>
        <v>8</v>
      </c>
      <c r="B14" s="12" t="str">
        <f>Evidencija!A15</f>
        <v>8/2012</v>
      </c>
      <c r="C14" s="12" t="str">
        <f>Evidencija!B15</f>
        <v>Almina  Drpljanin</v>
      </c>
      <c r="D14" s="12">
        <f>Evidencija!G15+Evidencija!J15</f>
        <v>8</v>
      </c>
      <c r="E14" s="12">
        <f>Evidencija!M15</f>
        <v>1</v>
      </c>
      <c r="F14" s="12">
        <f>Evidencija!O15</f>
        <v>15</v>
      </c>
      <c r="G14" s="13" t="str">
        <f>'Tabela 2'!U9</f>
        <v>F</v>
      </c>
    </row>
    <row r="15" spans="1:7" s="28" customFormat="1" ht="14.4" customHeight="1" x14ac:dyDescent="0.3">
      <c r="G15" s="29"/>
    </row>
    <row r="16" spans="1:7" s="28" customFormat="1" ht="14.4" customHeight="1" x14ac:dyDescent="0.3">
      <c r="G16" s="29"/>
    </row>
    <row r="17" spans="1:7" s="28" customFormat="1" ht="14.4" customHeight="1" x14ac:dyDescent="0.3">
      <c r="G17" s="29"/>
    </row>
    <row r="18" spans="1:7" s="28" customFormat="1" ht="14.4" customHeight="1" x14ac:dyDescent="0.3">
      <c r="G18" s="29"/>
    </row>
    <row r="19" spans="1:7" s="28" customFormat="1" ht="14.4" customHeight="1" x14ac:dyDescent="0.3">
      <c r="G19" s="29"/>
    </row>
    <row r="20" spans="1:7" s="28" customFormat="1" ht="14.4" customHeight="1" x14ac:dyDescent="0.3">
      <c r="G20" s="29"/>
    </row>
    <row r="21" spans="1:7" s="28" customFormat="1" ht="14.4" customHeight="1" x14ac:dyDescent="0.3">
      <c r="G21" s="29"/>
    </row>
    <row r="22" spans="1:7" s="28" customFormat="1" ht="14.4" customHeight="1" x14ac:dyDescent="0.3">
      <c r="G22" s="29"/>
    </row>
    <row r="23" spans="1:7" s="28" customFormat="1" ht="14.4" customHeight="1" x14ac:dyDescent="0.3">
      <c r="G23" s="29"/>
    </row>
    <row r="24" spans="1:7" s="28" customFormat="1" ht="14.4" customHeight="1" x14ac:dyDescent="0.3">
      <c r="G24" s="29"/>
    </row>
    <row r="25" spans="1:7" s="28" customFormat="1" ht="14.4" customHeight="1" x14ac:dyDescent="0.3">
      <c r="G25" s="29"/>
    </row>
    <row r="26" spans="1:7" s="28" customFormat="1" ht="14.4" customHeight="1" x14ac:dyDescent="0.3">
      <c r="G26" s="29"/>
    </row>
    <row r="27" spans="1:7" s="28" customFormat="1" ht="14.4" customHeight="1" x14ac:dyDescent="0.3">
      <c r="G27" s="29"/>
    </row>
    <row r="28" spans="1:7" s="28" customFormat="1" ht="14.4" customHeight="1" x14ac:dyDescent="0.3">
      <c r="G28" s="29"/>
    </row>
    <row r="29" spans="1:7" s="28" customFormat="1" ht="14.4" customHeight="1" x14ac:dyDescent="0.3">
      <c r="G29" s="29"/>
    </row>
    <row r="30" spans="1:7" ht="14.4" customHeight="1" x14ac:dyDescent="0.3">
      <c r="A30" s="28"/>
      <c r="B30" s="28"/>
      <c r="C30" s="28"/>
      <c r="D30" s="28"/>
      <c r="E30" s="28"/>
      <c r="F30" s="28"/>
      <c r="G30" s="29"/>
    </row>
    <row r="31" spans="1:7" ht="14.4" customHeight="1" x14ac:dyDescent="0.3">
      <c r="A31" s="28"/>
      <c r="B31" s="28"/>
      <c r="C31" s="28"/>
      <c r="D31" s="28"/>
      <c r="E31" s="28"/>
      <c r="F31" s="28"/>
      <c r="G31" s="29"/>
    </row>
    <row r="32" spans="1:7" ht="14.4" customHeight="1" x14ac:dyDescent="0.3">
      <c r="A32" s="28"/>
      <c r="B32" s="28"/>
      <c r="C32" s="28"/>
      <c r="D32" s="28"/>
      <c r="E32" s="28"/>
      <c r="F32" s="28"/>
      <c r="G32" s="29"/>
    </row>
    <row r="33" spans="1:7" ht="14.4" customHeight="1" x14ac:dyDescent="0.3">
      <c r="A33" s="28"/>
      <c r="B33" s="28"/>
      <c r="C33" s="28"/>
      <c r="D33" s="28"/>
      <c r="E33" s="28"/>
      <c r="F33" s="28"/>
      <c r="G33" s="29"/>
    </row>
    <row r="34" spans="1:7" ht="14.4" customHeight="1" x14ac:dyDescent="0.3">
      <c r="A34" s="28"/>
      <c r="B34" s="28"/>
      <c r="C34" s="28"/>
      <c r="D34" s="28"/>
      <c r="E34" s="28"/>
      <c r="F34" s="28"/>
      <c r="G34" s="29"/>
    </row>
    <row r="35" spans="1:7" ht="14.4" customHeight="1" x14ac:dyDescent="0.3">
      <c r="A35" s="28"/>
      <c r="B35" s="28"/>
      <c r="C35" s="28"/>
      <c r="D35" s="28"/>
      <c r="E35" s="28"/>
      <c r="F35" s="28"/>
      <c r="G35" s="29"/>
    </row>
    <row r="36" spans="1:7" ht="14.4" customHeight="1" x14ac:dyDescent="0.3">
      <c r="A36" s="28"/>
      <c r="B36" s="28"/>
      <c r="C36" s="28"/>
      <c r="D36" s="28"/>
      <c r="E36" s="28"/>
      <c r="F36" s="28"/>
      <c r="G36" s="29"/>
    </row>
    <row r="37" spans="1:7" ht="14.4" customHeight="1" x14ac:dyDescent="0.3">
      <c r="A37" s="28"/>
      <c r="B37" s="28"/>
      <c r="C37" s="28"/>
      <c r="D37" s="28"/>
      <c r="E37" s="28"/>
      <c r="F37" s="28"/>
      <c r="G37" s="29"/>
    </row>
    <row r="38" spans="1:7" ht="14.4" customHeight="1" x14ac:dyDescent="0.3">
      <c r="A38" s="28"/>
      <c r="B38" s="28"/>
      <c r="C38" s="28"/>
      <c r="D38" s="28"/>
      <c r="E38" s="28"/>
      <c r="F38" s="28"/>
      <c r="G38" s="29"/>
    </row>
    <row r="39" spans="1:7" ht="14.4" customHeight="1" x14ac:dyDescent="0.3">
      <c r="A39" s="28"/>
      <c r="B39" s="28"/>
      <c r="C39" s="28"/>
      <c r="D39" s="28"/>
      <c r="E39" s="28"/>
      <c r="F39" s="28"/>
      <c r="G39" s="29"/>
    </row>
    <row r="40" spans="1:7" ht="14.4" customHeight="1" x14ac:dyDescent="0.3">
      <c r="A40" s="28"/>
      <c r="B40" s="28"/>
      <c r="C40" s="28"/>
      <c r="D40" s="28"/>
      <c r="E40" s="28"/>
      <c r="F40" s="28"/>
      <c r="G40" s="29"/>
    </row>
    <row r="41" spans="1:7" ht="14.4" customHeight="1" x14ac:dyDescent="0.3">
      <c r="A41" s="28"/>
      <c r="B41" s="28"/>
      <c r="C41" s="28"/>
      <c r="D41" s="28"/>
      <c r="E41" s="28"/>
      <c r="F41" s="28"/>
      <c r="G41" s="29"/>
    </row>
    <row r="42" spans="1:7" ht="14.4" customHeight="1" x14ac:dyDescent="0.3">
      <c r="A42" s="28"/>
      <c r="B42" s="28"/>
      <c r="C42" s="28"/>
      <c r="D42" s="28"/>
      <c r="E42" s="28"/>
      <c r="F42" s="28"/>
      <c r="G42" s="29"/>
    </row>
    <row r="43" spans="1:7" ht="14.4" customHeight="1" x14ac:dyDescent="0.3">
      <c r="A43" s="28"/>
      <c r="B43" s="28"/>
      <c r="C43" s="28"/>
      <c r="D43" s="28"/>
      <c r="E43" s="28"/>
      <c r="F43" s="28"/>
      <c r="G43" s="29"/>
    </row>
    <row r="44" spans="1:7" ht="14.4" customHeight="1" x14ac:dyDescent="0.3">
      <c r="A44" s="28"/>
      <c r="B44" s="28"/>
      <c r="C44" s="28"/>
      <c r="D44" s="28"/>
      <c r="E44" s="28"/>
      <c r="F44" s="28"/>
      <c r="G44" s="29"/>
    </row>
    <row r="45" spans="1:7" ht="14.4" customHeight="1" x14ac:dyDescent="0.3">
      <c r="A45" s="28"/>
      <c r="B45" s="28"/>
      <c r="C45" s="28"/>
      <c r="D45" s="28"/>
      <c r="E45" s="28"/>
      <c r="F45" s="28"/>
      <c r="G45" s="29"/>
    </row>
    <row r="46" spans="1:7" ht="14.4" customHeight="1" x14ac:dyDescent="0.3">
      <c r="A46" s="28"/>
      <c r="B46" s="28"/>
      <c r="C46" s="28"/>
      <c r="D46" s="28"/>
      <c r="E46" s="28"/>
      <c r="F46" s="28"/>
      <c r="G46" s="29"/>
    </row>
    <row r="47" spans="1:7" ht="14.4" customHeight="1" x14ac:dyDescent="0.3">
      <c r="A47" s="28"/>
      <c r="B47" s="28"/>
      <c r="C47" s="28"/>
      <c r="D47" s="28"/>
      <c r="E47" s="28"/>
      <c r="F47" s="28"/>
      <c r="G47" s="29"/>
    </row>
    <row r="48" spans="1:7" ht="14.4" customHeight="1" x14ac:dyDescent="0.3">
      <c r="A48" s="28"/>
      <c r="B48" s="28"/>
      <c r="C48" s="28"/>
      <c r="D48" s="28"/>
      <c r="E48" s="28"/>
      <c r="F48" s="28"/>
      <c r="G48" s="29"/>
    </row>
    <row r="49" spans="1:7" ht="14.4" customHeight="1" x14ac:dyDescent="0.3">
      <c r="A49" s="28"/>
      <c r="B49" s="28"/>
      <c r="C49" s="28"/>
      <c r="D49" s="28"/>
      <c r="E49" s="28"/>
      <c r="F49" s="28"/>
      <c r="G49" s="29"/>
    </row>
    <row r="50" spans="1:7" ht="14.4" customHeight="1" x14ac:dyDescent="0.3">
      <c r="A50" s="28"/>
      <c r="B50" s="28"/>
      <c r="C50" s="28"/>
      <c r="D50" s="28"/>
      <c r="E50" s="28"/>
      <c r="F50" s="28"/>
      <c r="G50" s="29"/>
    </row>
    <row r="51" spans="1:7" ht="14.4" customHeight="1" x14ac:dyDescent="0.3">
      <c r="A51" s="28"/>
      <c r="B51" s="28"/>
      <c r="C51" s="28"/>
      <c r="D51" s="28"/>
      <c r="E51" s="28"/>
      <c r="F51" s="28"/>
      <c r="G51" s="29"/>
    </row>
    <row r="52" spans="1:7" ht="14.4" customHeight="1" x14ac:dyDescent="0.3">
      <c r="A52" s="28"/>
      <c r="B52" s="28"/>
      <c r="C52" s="28"/>
      <c r="D52" s="28"/>
      <c r="E52" s="28"/>
      <c r="F52" s="28"/>
      <c r="G52" s="29"/>
    </row>
    <row r="53" spans="1:7" ht="14.4" customHeight="1" x14ac:dyDescent="0.3">
      <c r="A53" s="28"/>
      <c r="B53" s="28"/>
      <c r="C53" s="28"/>
      <c r="D53" s="28"/>
      <c r="E53" s="28"/>
      <c r="F53" s="28"/>
      <c r="G53" s="29"/>
    </row>
    <row r="54" spans="1:7" ht="14.4" customHeight="1" x14ac:dyDescent="0.3">
      <c r="A54" s="28"/>
      <c r="B54" s="28"/>
      <c r="C54" s="28"/>
      <c r="D54" s="28"/>
      <c r="E54" s="28"/>
      <c r="F54" s="28"/>
      <c r="G54" s="29"/>
    </row>
    <row r="55" spans="1:7" ht="14.4" customHeight="1" x14ac:dyDescent="0.3">
      <c r="A55" s="28"/>
      <c r="B55" s="28"/>
      <c r="C55" s="28"/>
      <c r="D55" s="28"/>
      <c r="E55" s="28"/>
      <c r="F55" s="28"/>
      <c r="G55" s="29"/>
    </row>
    <row r="56" spans="1:7" ht="14.4" customHeight="1" x14ac:dyDescent="0.3">
      <c r="A56" s="28"/>
      <c r="B56" s="28"/>
      <c r="C56" s="28"/>
      <c r="D56" s="28"/>
      <c r="E56" s="28"/>
      <c r="F56" s="28"/>
      <c r="G56" s="29"/>
    </row>
    <row r="57" spans="1:7" ht="14.4" customHeight="1" x14ac:dyDescent="0.3">
      <c r="A57" s="28"/>
      <c r="B57" s="28"/>
      <c r="C57" s="28"/>
      <c r="D57" s="28"/>
      <c r="E57" s="28"/>
      <c r="F57" s="28"/>
      <c r="G57" s="29"/>
    </row>
    <row r="58" spans="1:7" ht="14.4" customHeight="1" x14ac:dyDescent="0.3">
      <c r="A58" s="28"/>
      <c r="B58" s="28"/>
      <c r="C58" s="28"/>
      <c r="D58" s="28"/>
      <c r="E58" s="28"/>
      <c r="F58" s="28"/>
      <c r="G58" s="29"/>
    </row>
    <row r="59" spans="1:7" ht="14.4" customHeight="1" x14ac:dyDescent="0.3">
      <c r="A59" s="28"/>
      <c r="B59" s="28"/>
      <c r="C59" s="28"/>
      <c r="D59" s="28"/>
      <c r="E59" s="28"/>
      <c r="F59" s="28"/>
      <c r="G59" s="29"/>
    </row>
    <row r="60" spans="1:7" ht="14.4" customHeight="1" x14ac:dyDescent="0.3">
      <c r="A60" s="28"/>
      <c r="B60" s="28"/>
      <c r="C60" s="28"/>
      <c r="D60" s="28"/>
      <c r="E60" s="28"/>
      <c r="F60" s="28"/>
      <c r="G60" s="29"/>
    </row>
    <row r="61" spans="1:7" ht="14.4" customHeight="1" x14ac:dyDescent="0.3">
      <c r="A61" s="28"/>
      <c r="B61" s="28"/>
      <c r="C61" s="28"/>
      <c r="D61" s="28"/>
      <c r="E61" s="28"/>
      <c r="F61" s="28"/>
      <c r="G61" s="29"/>
    </row>
    <row r="62" spans="1:7" x14ac:dyDescent="0.3">
      <c r="A62" s="28"/>
      <c r="B62" s="28"/>
      <c r="C62" s="28"/>
      <c r="D62" s="28"/>
      <c r="E62" s="28"/>
      <c r="F62" s="28"/>
      <c r="G62" s="28"/>
    </row>
  </sheetData>
  <mergeCells count="10">
    <mergeCell ref="A1:G1"/>
    <mergeCell ref="A2:C2"/>
    <mergeCell ref="D2:G2"/>
    <mergeCell ref="A3:C3"/>
    <mergeCell ref="D3:G3"/>
    <mergeCell ref="A5:A6"/>
    <mergeCell ref="B5:B6"/>
    <mergeCell ref="C5:C6"/>
    <mergeCell ref="D5:F5"/>
    <mergeCell ref="G5:G6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A10" sqref="A10:S10"/>
    </sheetView>
  </sheetViews>
  <sheetFormatPr defaultRowHeight="14.4" x14ac:dyDescent="0.3"/>
  <cols>
    <col min="1" max="1" width="10.21875" customWidth="1"/>
    <col min="2" max="2" width="14" customWidth="1"/>
    <col min="3" max="3" width="13.21875" customWidth="1"/>
    <col min="4" max="18" width="5.109375" customWidth="1"/>
    <col min="19" max="19" width="6" customWidth="1"/>
  </cols>
  <sheetData>
    <row r="1" spans="1:23" x14ac:dyDescent="0.3">
      <c r="A1" s="80" t="s">
        <v>87</v>
      </c>
      <c r="B1" s="80"/>
      <c r="C1" s="80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x14ac:dyDescent="0.3">
      <c r="A2" s="80" t="s">
        <v>107</v>
      </c>
      <c r="B2" s="80"/>
      <c r="C2" s="80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3">
      <c r="A3" s="80" t="s">
        <v>88</v>
      </c>
      <c r="B3" s="80"/>
      <c r="C3" s="80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28.8" customHeight="1" x14ac:dyDescent="0.3">
      <c r="A4" s="81" t="s">
        <v>108</v>
      </c>
      <c r="B4" s="81"/>
      <c r="C4" s="8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3">
      <c r="A5" s="80" t="s">
        <v>89</v>
      </c>
      <c r="B5" s="80"/>
      <c r="C5" s="80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3">
      <c r="A6" s="80" t="s">
        <v>90</v>
      </c>
      <c r="B6" s="80"/>
      <c r="C6" s="80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7.399999999999999" x14ac:dyDescent="0.3">
      <c r="A8" s="82" t="s">
        <v>91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14"/>
      <c r="U8" s="14"/>
      <c r="V8" s="14"/>
      <c r="W8" s="14"/>
    </row>
    <row r="9" spans="1:23" x14ac:dyDescent="0.3">
      <c r="A9" s="84" t="s">
        <v>92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14"/>
      <c r="U9" s="14"/>
      <c r="V9" s="14"/>
      <c r="W9" s="14"/>
    </row>
    <row r="10" spans="1:23" x14ac:dyDescent="0.3">
      <c r="A10" s="84" t="s">
        <v>170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14"/>
      <c r="U10" s="14"/>
      <c r="V10" s="14"/>
      <c r="W10" s="14"/>
    </row>
    <row r="11" spans="1:23" ht="15" thickBot="1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3">
      <c r="A12" s="62" t="s">
        <v>93</v>
      </c>
      <c r="B12" s="64" t="s">
        <v>94</v>
      </c>
      <c r="C12" s="64" t="s">
        <v>95</v>
      </c>
      <c r="D12" s="89" t="s">
        <v>96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1"/>
      <c r="P12" s="89" t="s">
        <v>97</v>
      </c>
      <c r="Q12" s="90"/>
      <c r="R12" s="90"/>
      <c r="S12" s="92"/>
      <c r="T12" s="14"/>
      <c r="U12" s="14"/>
      <c r="V12" s="14"/>
      <c r="W12" s="14"/>
    </row>
    <row r="13" spans="1:23" x14ac:dyDescent="0.3">
      <c r="A13" s="85"/>
      <c r="B13" s="87"/>
      <c r="C13" s="87"/>
      <c r="D13" s="93" t="s">
        <v>98</v>
      </c>
      <c r="E13" s="73"/>
      <c r="F13" s="93" t="s">
        <v>99</v>
      </c>
      <c r="G13" s="73"/>
      <c r="H13" s="93" t="s">
        <v>100</v>
      </c>
      <c r="I13" s="73"/>
      <c r="J13" s="93" t="s">
        <v>101</v>
      </c>
      <c r="K13" s="73"/>
      <c r="L13" s="93" t="s">
        <v>102</v>
      </c>
      <c r="M13" s="73"/>
      <c r="N13" s="93" t="s">
        <v>103</v>
      </c>
      <c r="O13" s="73"/>
      <c r="P13" s="93" t="s">
        <v>104</v>
      </c>
      <c r="Q13" s="73"/>
      <c r="R13" s="93" t="s">
        <v>105</v>
      </c>
      <c r="S13" s="72"/>
      <c r="T13" s="14"/>
      <c r="U13" s="14"/>
      <c r="V13" s="14"/>
      <c r="W13" s="14"/>
    </row>
    <row r="14" spans="1:23" ht="15" thickBot="1" x14ac:dyDescent="0.35">
      <c r="A14" s="86"/>
      <c r="B14" s="88"/>
      <c r="C14" s="88"/>
      <c r="D14" s="18" t="s">
        <v>93</v>
      </c>
      <c r="E14" s="18" t="s">
        <v>106</v>
      </c>
      <c r="F14" s="18" t="s">
        <v>93</v>
      </c>
      <c r="G14" s="18" t="s">
        <v>106</v>
      </c>
      <c r="H14" s="18" t="s">
        <v>93</v>
      </c>
      <c r="I14" s="18" t="s">
        <v>106</v>
      </c>
      <c r="J14" s="18" t="s">
        <v>93</v>
      </c>
      <c r="K14" s="18" t="s">
        <v>106</v>
      </c>
      <c r="L14" s="18" t="s">
        <v>93</v>
      </c>
      <c r="M14" s="18" t="s">
        <v>106</v>
      </c>
      <c r="N14" s="18" t="s">
        <v>93</v>
      </c>
      <c r="O14" s="18" t="s">
        <v>106</v>
      </c>
      <c r="P14" s="18" t="s">
        <v>93</v>
      </c>
      <c r="Q14" s="18" t="s">
        <v>106</v>
      </c>
      <c r="R14" s="18" t="s">
        <v>93</v>
      </c>
      <c r="S14" s="19" t="s">
        <v>106</v>
      </c>
      <c r="T14" s="14"/>
      <c r="U14" s="14"/>
      <c r="V14" s="14"/>
      <c r="W14" s="14"/>
    </row>
    <row r="15" spans="1:23" ht="27" thickBot="1" x14ac:dyDescent="0.35">
      <c r="A15" s="20">
        <v>1</v>
      </c>
      <c r="B15" s="21" t="s">
        <v>73</v>
      </c>
      <c r="C15" s="21">
        <f>+F15+D15+H15+J15+L15+N15</f>
        <v>8</v>
      </c>
      <c r="D15" s="21">
        <f>COUNTIF(Zaključne!G7:G61,"=A")</f>
        <v>0</v>
      </c>
      <c r="E15" s="21">
        <f>ROUND(100*D15/C15,1)</f>
        <v>0</v>
      </c>
      <c r="F15" s="21">
        <f>COUNTIF(Zaključne!G7:G61, "=B")</f>
        <v>0</v>
      </c>
      <c r="G15" s="21">
        <f>ROUND(100*F15/C15,1)</f>
        <v>0</v>
      </c>
      <c r="H15" s="21">
        <f>COUNTIF(Zaključne!G7:G61, "=C")</f>
        <v>0</v>
      </c>
      <c r="I15" s="21">
        <f>ROUND(100*H15/C15,1)</f>
        <v>0</v>
      </c>
      <c r="J15" s="21">
        <f>COUNTIF(Zaključne!G7:G61, "=D")</f>
        <v>0</v>
      </c>
      <c r="K15" s="21">
        <f>ROUND(100*J15/C15,1)</f>
        <v>0</v>
      </c>
      <c r="L15" s="21">
        <f>COUNTIF(Zaključne!G7:G61, "=E")</f>
        <v>0</v>
      </c>
      <c r="M15" s="21">
        <f>ROUND(100*L15/C15,1)</f>
        <v>0</v>
      </c>
      <c r="N15" s="21">
        <f>COUNTIF(Zaključne!G7:G61, "=F")</f>
        <v>8</v>
      </c>
      <c r="O15" s="21">
        <f>MAX(0,100-E15-G15-I15-K15-M15)</f>
        <v>100</v>
      </c>
      <c r="P15" s="21">
        <f>+D15+F15+H15+J15+L15</f>
        <v>0</v>
      </c>
      <c r="Q15" s="21">
        <f>ROUND(100*P15/C15,1)</f>
        <v>0</v>
      </c>
      <c r="R15" s="21">
        <f>+N15</f>
        <v>8</v>
      </c>
      <c r="S15" s="22">
        <f>O15</f>
        <v>100</v>
      </c>
      <c r="T15" s="14"/>
      <c r="U15" s="14"/>
      <c r="V15" s="14"/>
      <c r="W15" s="14"/>
    </row>
    <row r="16" spans="1:23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95" t="s">
        <v>112</v>
      </c>
      <c r="O19" s="95"/>
      <c r="P19" s="95"/>
      <c r="Q19" s="95"/>
      <c r="R19" s="95"/>
      <c r="S19" s="95"/>
      <c r="T19" s="14"/>
      <c r="U19" s="14"/>
      <c r="V19" s="14"/>
      <c r="W19" s="14"/>
    </row>
    <row r="20" spans="1:23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94" t="s">
        <v>111</v>
      </c>
      <c r="O20" s="94"/>
      <c r="P20" s="94"/>
      <c r="Q20" s="94"/>
      <c r="R20" s="94"/>
      <c r="S20" s="94"/>
      <c r="T20" s="14"/>
      <c r="U20" s="14"/>
      <c r="V20" s="14"/>
      <c r="W20" s="14"/>
    </row>
  </sheetData>
  <mergeCells count="24">
    <mergeCell ref="N20:S20"/>
    <mergeCell ref="N19:S19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cp:lastPrinted>2021-02-06T16:04:54Z</cp:lastPrinted>
  <dcterms:created xsi:type="dcterms:W3CDTF">2020-11-20T22:46:19Z</dcterms:created>
  <dcterms:modified xsi:type="dcterms:W3CDTF">2021-09-14T21:52:03Z</dcterms:modified>
</cp:coreProperties>
</file>