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384" firstSheet="2" activeTab="3"/>
  </bookViews>
  <sheets>
    <sheet name="Detalji 1" sheetId="1" state="hidden" r:id="rId1"/>
    <sheet name="Tabela 2" sheetId="2" state="hidden" r:id="rId2"/>
    <sheet name="Evidencija" sheetId="3" r:id="rId3"/>
    <sheet name="Zaključne" sheetId="4" r:id="rId4"/>
    <sheet name="Statistika" sheetId="5" r:id="rId5"/>
  </sheets>
  <definedNames>
    <definedName name="_xlnm._FilterDatabase" localSheetId="1" hidden="1">'Tabela 2'!$A$1:$AB$1</definedName>
    <definedName name="_xlnm.Print_Titles" localSheetId="2">Evidencija!$1:$7</definedName>
    <definedName name="_xlnm.Print_Titles" localSheetId="3">Zaključne!$1:$6</definedName>
  </definedNames>
  <calcPr calcId="152511"/>
</workbook>
</file>

<file path=xl/calcChain.xml><?xml version="1.0" encoding="utf-8"?>
<calcChain xmlns="http://schemas.openxmlformats.org/spreadsheetml/2006/main">
  <c r="G8" i="4" l="1"/>
  <c r="G9" i="4"/>
  <c r="G10" i="4"/>
  <c r="G11" i="4"/>
  <c r="G12" i="4"/>
  <c r="G13" i="4"/>
  <c r="G14" i="4"/>
  <c r="G15" i="4"/>
  <c r="G16" i="4"/>
  <c r="G7" i="4"/>
  <c r="F8" i="4"/>
  <c r="F9" i="4"/>
  <c r="F10" i="4"/>
  <c r="F11" i="4"/>
  <c r="F12" i="4"/>
  <c r="F13" i="4"/>
  <c r="F14" i="4"/>
  <c r="F15" i="4"/>
  <c r="F16" i="4"/>
  <c r="F7" i="4"/>
  <c r="E8" i="4"/>
  <c r="E9" i="4"/>
  <c r="E10" i="4"/>
  <c r="E11" i="4"/>
  <c r="E12" i="4"/>
  <c r="E13" i="4"/>
  <c r="E14" i="4"/>
  <c r="E15" i="4"/>
  <c r="E16" i="4"/>
  <c r="E7" i="4"/>
  <c r="D8" i="4"/>
  <c r="D9" i="4"/>
  <c r="D10" i="4"/>
  <c r="D11" i="4"/>
  <c r="D12" i="4"/>
  <c r="D13" i="4"/>
  <c r="D14" i="4"/>
  <c r="D15" i="4"/>
  <c r="D16" i="4"/>
  <c r="D7" i="4"/>
  <c r="P9" i="3"/>
  <c r="P10" i="3"/>
  <c r="P11" i="3"/>
  <c r="P12" i="3"/>
  <c r="P13" i="3"/>
  <c r="P14" i="3"/>
  <c r="P15" i="3"/>
  <c r="P16" i="3"/>
  <c r="P17" i="3"/>
  <c r="P8" i="3"/>
  <c r="O9" i="3"/>
  <c r="O10" i="3"/>
  <c r="O11" i="3"/>
  <c r="O12" i="3"/>
  <c r="O13" i="3"/>
  <c r="O14" i="3"/>
  <c r="O15" i="3"/>
  <c r="O16" i="3"/>
  <c r="O17" i="3"/>
  <c r="O8" i="3"/>
  <c r="AB2" i="2" l="1"/>
  <c r="AB3" i="2"/>
  <c r="AB13" i="2"/>
  <c r="AB4" i="2"/>
  <c r="AB14" i="2"/>
  <c r="AB15" i="2"/>
  <c r="AB5" i="2"/>
  <c r="AB16" i="2"/>
  <c r="AB17" i="2"/>
  <c r="AB6" i="2"/>
  <c r="AB18" i="2"/>
  <c r="AB19" i="2"/>
  <c r="AB20" i="2"/>
  <c r="AB7" i="2"/>
  <c r="AB21" i="2"/>
  <c r="AB22" i="2"/>
  <c r="AB23" i="2"/>
  <c r="AB8" i="2"/>
  <c r="AB9" i="2"/>
  <c r="AB10" i="2"/>
  <c r="AB24" i="2"/>
  <c r="AB25" i="2"/>
  <c r="AB26" i="2"/>
  <c r="AB27" i="2"/>
  <c r="AB28" i="2"/>
  <c r="AB29" i="2"/>
  <c r="AB30" i="2"/>
  <c r="AB31" i="2"/>
  <c r="AB11" i="2"/>
  <c r="AB12" i="2"/>
  <c r="J12" i="2" l="1"/>
  <c r="A8" i="4"/>
  <c r="A9" i="4" s="1"/>
  <c r="A10" i="4" s="1"/>
  <c r="A11" i="4" s="1"/>
  <c r="A12" i="4" s="1"/>
  <c r="A13" i="4" s="1"/>
  <c r="A14" i="4" s="1"/>
  <c r="A15" i="4" s="1"/>
  <c r="A16" i="4" s="1"/>
  <c r="G2" i="2"/>
  <c r="G3" i="2"/>
  <c r="G13" i="2"/>
  <c r="G4" i="2"/>
  <c r="G12" i="3" s="1"/>
  <c r="G14" i="2"/>
  <c r="G15" i="2"/>
  <c r="G14" i="3" s="1"/>
  <c r="G5" i="2"/>
  <c r="G15" i="3" s="1"/>
  <c r="G16" i="2"/>
  <c r="G17" i="2"/>
  <c r="G6" i="2"/>
  <c r="G18" i="2"/>
  <c r="G19" i="2"/>
  <c r="G20" i="2"/>
  <c r="G7" i="2"/>
  <c r="G21" i="2"/>
  <c r="G22" i="2"/>
  <c r="G23" i="2"/>
  <c r="G8" i="2"/>
  <c r="G9" i="2"/>
  <c r="G10" i="2"/>
  <c r="G24" i="2"/>
  <c r="G25" i="2"/>
  <c r="G26" i="2"/>
  <c r="G27" i="2"/>
  <c r="G28" i="2"/>
  <c r="G29" i="2"/>
  <c r="G30" i="2"/>
  <c r="G31" i="2"/>
  <c r="G1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12" i="2"/>
  <c r="J2" i="2"/>
  <c r="J3" i="2"/>
  <c r="J13" i="2"/>
  <c r="J4" i="2"/>
  <c r="J14" i="2"/>
  <c r="J15" i="2"/>
  <c r="J5" i="2"/>
  <c r="J15" i="3" s="1"/>
  <c r="J16" i="2"/>
  <c r="J17" i="2"/>
  <c r="J17" i="3" s="1"/>
  <c r="J6" i="2"/>
  <c r="J18" i="2"/>
  <c r="J19" i="2"/>
  <c r="J20" i="2"/>
  <c r="J7" i="2"/>
  <c r="J21" i="2"/>
  <c r="J22" i="2"/>
  <c r="J23" i="2"/>
  <c r="J8" i="2"/>
  <c r="J9" i="2"/>
  <c r="J10" i="2"/>
  <c r="J24" i="2"/>
  <c r="J25" i="2"/>
  <c r="J26" i="2"/>
  <c r="J27" i="2"/>
  <c r="J28" i="2"/>
  <c r="J29" i="2"/>
  <c r="J30" i="2"/>
  <c r="J31" i="2"/>
  <c r="J11" i="2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G11" i="3" l="1"/>
  <c r="K11" i="2"/>
  <c r="K24" i="2"/>
  <c r="K20" i="2"/>
  <c r="K14" i="2"/>
  <c r="K29" i="2"/>
  <c r="K8" i="2"/>
  <c r="K6" i="2"/>
  <c r="K3" i="2"/>
  <c r="K27" i="2"/>
  <c r="K22" i="2"/>
  <c r="K16" i="2"/>
  <c r="K12" i="2"/>
  <c r="K26" i="2"/>
  <c r="K21" i="2"/>
  <c r="K30" i="2"/>
  <c r="K9" i="2"/>
  <c r="K18" i="2"/>
  <c r="K28" i="2"/>
  <c r="K23" i="2"/>
  <c r="K17" i="2"/>
  <c r="K2" i="2"/>
  <c r="K13" i="2"/>
  <c r="K25" i="2"/>
  <c r="K7" i="2"/>
  <c r="G16" i="3"/>
  <c r="G13" i="3"/>
  <c r="K5" i="2"/>
  <c r="K15" i="2"/>
  <c r="G10" i="3"/>
  <c r="G17" i="3"/>
  <c r="G9" i="3"/>
  <c r="K31" i="2"/>
  <c r="K10" i="2"/>
  <c r="K19" i="2"/>
  <c r="K4" i="2"/>
  <c r="G8" i="3"/>
  <c r="R2" i="2" l="1"/>
  <c r="R3" i="2"/>
  <c r="R13" i="2"/>
  <c r="R4" i="2"/>
  <c r="R14" i="2"/>
  <c r="R15" i="2"/>
  <c r="R5" i="2"/>
  <c r="R16" i="2"/>
  <c r="R17" i="2"/>
  <c r="R6" i="2"/>
  <c r="R18" i="2"/>
  <c r="R19" i="2"/>
  <c r="R20" i="2"/>
  <c r="R7" i="2"/>
  <c r="R21" i="2"/>
  <c r="R22" i="2"/>
  <c r="R23" i="2"/>
  <c r="R8" i="2"/>
  <c r="R9" i="2"/>
  <c r="R10" i="2"/>
  <c r="R24" i="2"/>
  <c r="R25" i="2"/>
  <c r="R26" i="2"/>
  <c r="R27" i="2"/>
  <c r="R28" i="2"/>
  <c r="R29" i="2"/>
  <c r="R30" i="2"/>
  <c r="R31" i="2"/>
  <c r="R11" i="2"/>
  <c r="R12" i="2"/>
  <c r="O12" i="2"/>
  <c r="T12" i="2" s="1"/>
  <c r="U12" i="2" s="1"/>
  <c r="O2" i="2"/>
  <c r="O3" i="2"/>
  <c r="T3" i="2" s="1"/>
  <c r="U3" i="2" s="1"/>
  <c r="O13" i="2"/>
  <c r="O4" i="2"/>
  <c r="O14" i="2"/>
  <c r="O15" i="2"/>
  <c r="O5" i="2"/>
  <c r="O16" i="2"/>
  <c r="O17" i="2"/>
  <c r="O6" i="2"/>
  <c r="T6" i="2" s="1"/>
  <c r="U6" i="2" s="1"/>
  <c r="O18" i="2"/>
  <c r="O19" i="2"/>
  <c r="O20" i="2"/>
  <c r="O7" i="2"/>
  <c r="T7" i="2" s="1"/>
  <c r="U7" i="2" s="1"/>
  <c r="O21" i="2"/>
  <c r="O22" i="2"/>
  <c r="O23" i="2"/>
  <c r="O8" i="2"/>
  <c r="T8" i="2" s="1"/>
  <c r="U8" i="2" s="1"/>
  <c r="O9" i="2"/>
  <c r="O10" i="2"/>
  <c r="O24" i="2"/>
  <c r="O25" i="2"/>
  <c r="O26" i="2"/>
  <c r="O27" i="2"/>
  <c r="O28" i="2"/>
  <c r="O29" i="2"/>
  <c r="T29" i="2" s="1"/>
  <c r="U29" i="2" s="1"/>
  <c r="O30" i="2"/>
  <c r="O31" i="2"/>
  <c r="O11" i="2"/>
  <c r="T25" i="2" l="1"/>
  <c r="U25" i="2" s="1"/>
  <c r="T15" i="2"/>
  <c r="U15" i="2" s="1"/>
  <c r="T11" i="2"/>
  <c r="U11" i="2" s="1"/>
  <c r="T24" i="2"/>
  <c r="U24" i="2" s="1"/>
  <c r="T20" i="2"/>
  <c r="U20" i="2" s="1"/>
  <c r="T31" i="2"/>
  <c r="U31" i="2" s="1"/>
  <c r="T10" i="2"/>
  <c r="U10" i="2" s="1"/>
  <c r="T19" i="2"/>
  <c r="U19" i="2" s="1"/>
  <c r="T4" i="2"/>
  <c r="U4" i="2" s="1"/>
  <c r="T30" i="2"/>
  <c r="U30" i="2" s="1"/>
  <c r="T9" i="2"/>
  <c r="U9" i="2" s="1"/>
  <c r="T18" i="2"/>
  <c r="U18" i="2" s="1"/>
  <c r="T13" i="2"/>
  <c r="U13" i="2" s="1"/>
  <c r="T2" i="2"/>
  <c r="U2" i="2" s="1"/>
  <c r="T28" i="2"/>
  <c r="U28" i="2" s="1"/>
  <c r="T23" i="2"/>
  <c r="U23" i="2" s="1"/>
  <c r="T17" i="2"/>
  <c r="U17" i="2" s="1"/>
  <c r="T26" i="2"/>
  <c r="U26" i="2" s="1"/>
  <c r="T21" i="2"/>
  <c r="U21" i="2" s="1"/>
  <c r="T5" i="2"/>
  <c r="U5" i="2" s="1"/>
  <c r="T14" i="2"/>
  <c r="U14" i="2" s="1"/>
  <c r="T27" i="2"/>
  <c r="U27" i="2" s="1"/>
  <c r="T22" i="2"/>
  <c r="U22" i="2" s="1"/>
  <c r="T16" i="2"/>
  <c r="U16" i="2" s="1"/>
  <c r="S18" i="2"/>
  <c r="S29" i="2"/>
  <c r="S3" i="2"/>
  <c r="S23" i="2"/>
  <c r="S17" i="2"/>
  <c r="S2" i="2"/>
  <c r="S27" i="2"/>
  <c r="S22" i="2"/>
  <c r="S16" i="2"/>
  <c r="S12" i="2"/>
  <c r="S30" i="2"/>
  <c r="S13" i="2"/>
  <c r="S6" i="2"/>
  <c r="S28" i="2"/>
  <c r="S26" i="2"/>
  <c r="S21" i="2"/>
  <c r="S5" i="2"/>
  <c r="S25" i="2"/>
  <c r="S7" i="2"/>
  <c r="S15" i="2"/>
  <c r="S9" i="2"/>
  <c r="S8" i="2"/>
  <c r="S11" i="2"/>
  <c r="S24" i="2"/>
  <c r="S20" i="2"/>
  <c r="S14" i="2"/>
  <c r="S31" i="2"/>
  <c r="S10" i="2"/>
  <c r="S19" i="2"/>
  <c r="S4" i="2"/>
  <c r="J15" i="5" l="1"/>
  <c r="F15" i="5"/>
  <c r="H15" i="5"/>
  <c r="L15" i="5"/>
  <c r="D15" i="5"/>
  <c r="N15" i="5"/>
  <c r="R15" i="5" s="1"/>
  <c r="P15" i="5" l="1"/>
  <c r="C15" i="5"/>
  <c r="K15" i="5" l="1"/>
  <c r="I15" i="5"/>
  <c r="G15" i="5"/>
  <c r="E15" i="5"/>
  <c r="Q15" i="5"/>
  <c r="M15" i="5"/>
  <c r="O15" i="5" l="1"/>
  <c r="S15" i="5" s="1"/>
</calcChain>
</file>

<file path=xl/sharedStrings.xml><?xml version="1.0" encoding="utf-8"?>
<sst xmlns="http://schemas.openxmlformats.org/spreadsheetml/2006/main" count="250" uniqueCount="187">
  <si>
    <t>Predmet</t>
  </si>
  <si>
    <t>DISKRETNA MATEMATIKA 1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</si>
  <si>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</si>
  <si>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</si>
  <si>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</si>
  <si>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</si>
  <si>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</si>
  <si>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</si>
  <si>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</si>
  <si>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</si>
  <si>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</si>
  <si>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</si>
  <si>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</si>
  <si>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</si>
  <si>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test</t>
  </si>
  <si>
    <t>popravni test</t>
  </si>
  <si>
    <t>Jovana</t>
  </si>
  <si>
    <t>Aleksandar</t>
  </si>
  <si>
    <t>1</t>
  </si>
  <si>
    <t>2019</t>
  </si>
  <si>
    <t>2</t>
  </si>
  <si>
    <t>Miloš</t>
  </si>
  <si>
    <t>Radoman</t>
  </si>
  <si>
    <t>3</t>
  </si>
  <si>
    <t>Marina</t>
  </si>
  <si>
    <t>7</t>
  </si>
  <si>
    <t>13</t>
  </si>
  <si>
    <t>Petar</t>
  </si>
  <si>
    <t>23</t>
  </si>
  <si>
    <t>24</t>
  </si>
  <si>
    <t>26</t>
  </si>
  <si>
    <t>27</t>
  </si>
  <si>
    <t>Matija</t>
  </si>
  <si>
    <t>28</t>
  </si>
  <si>
    <t>30</t>
  </si>
  <si>
    <t>2018</t>
  </si>
  <si>
    <t>12</t>
  </si>
  <si>
    <t>2017</t>
  </si>
  <si>
    <t>2016</t>
  </si>
  <si>
    <t>Bulatović</t>
  </si>
  <si>
    <t>Ivana</t>
  </si>
  <si>
    <t>Doderović</t>
  </si>
  <si>
    <t>kolokvijum</t>
  </si>
  <si>
    <t>zavrsni teorija</t>
  </si>
  <si>
    <t>zavrsni zadaci</t>
  </si>
  <si>
    <t>ukupno</t>
  </si>
  <si>
    <t>A</t>
  </si>
  <si>
    <t>B</t>
  </si>
  <si>
    <t>C</t>
  </si>
  <si>
    <t>D</t>
  </si>
  <si>
    <t>E</t>
  </si>
  <si>
    <t>F</t>
  </si>
  <si>
    <t>predlog ocjene</t>
  </si>
  <si>
    <t>Redovni završni (ukupno)</t>
  </si>
  <si>
    <t>Popravni zavrsni zadaci</t>
  </si>
  <si>
    <t>Popravni zavrsni teorija</t>
  </si>
  <si>
    <t>Popravni zavrsni (ukupno)</t>
  </si>
  <si>
    <t>popravni kol.</t>
  </si>
  <si>
    <t>OBRAZAC za evidenciju osvojenih poena na predmetu i predlog ocjene, studijske 2020/2021. zimski semestar</t>
  </si>
  <si>
    <t>STUDIJE: Osnovne akademske</t>
  </si>
  <si>
    <t>PREDMET: Matematika I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</si>
  <si>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</si>
  <si>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</si>
  <si>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</si>
  <si>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</si>
  <si>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</si>
  <si>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</si>
  <si>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</si>
  <si>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</si>
  <si>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Kolokvijumi</t>
  </si>
  <si>
    <t>Završni ispit</t>
  </si>
  <si>
    <t>I</t>
  </si>
  <si>
    <t>II</t>
  </si>
  <si>
    <t>III</t>
  </si>
  <si>
    <t>Redovni</t>
  </si>
  <si>
    <t>Popravni</t>
  </si>
  <si>
    <t>kolokvijum konacno</t>
  </si>
  <si>
    <t>Testovi</t>
  </si>
  <si>
    <t>test konacni</t>
  </si>
  <si>
    <t>Diskretna matematika I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</si>
  <si>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</si>
  <si>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</si>
  <si>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</si>
  <si>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</si>
  <si>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</si>
  <si>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</si>
  <si>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</si>
  <si>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</si>
  <si>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</si>
  <si>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</si>
  <si>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</si>
  <si>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</si>
  <si>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PREDMET:</t>
    </r>
    <r>
      <rPr>
        <sz val="11"/>
        <color theme="1"/>
        <rFont val="Arial"/>
        <family val="2"/>
      </rPr>
      <t xml:space="preserve"> Diskretna matematika I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</si>
  <si>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</si>
  <si>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</si>
  <si>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</si>
  <si>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r>
      <t>Semestar:</t>
    </r>
    <r>
      <rPr>
        <sz val="11"/>
        <rFont val="Arial"/>
        <family val="2"/>
      </rPr>
      <t xml:space="preserve"> I</t>
    </r>
  </si>
  <si>
    <t>I Z V J E Š T A J</t>
  </si>
  <si>
    <t>statističke analize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</si>
  <si>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</si>
  <si>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</si>
  <si>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</si>
  <si>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</si>
  <si>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</si>
  <si>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</si>
  <si>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</si>
  <si>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</si>
  <si>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</si>
  <si>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</si>
  <si>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</si>
  <si>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</si>
  <si>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</si>
  <si>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</si>
  <si>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</si>
  <si>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program:Diskretna matematika I</t>
  </si>
  <si>
    <t>NASTAVNIK: Prof. dr Žana Vukićević-Kovijanić</t>
  </si>
  <si>
    <r>
      <t>NASTAVNIK:</t>
    </r>
    <r>
      <rPr>
        <sz val="11"/>
        <color theme="1"/>
        <rFont val="Arial"/>
        <family val="2"/>
      </rPr>
      <t xml:space="preserve"> Prof. dr Žana Vukićević-Kovijanić</t>
    </r>
  </si>
  <si>
    <t>Prof. dr Žana Vukićević-Kovijanić</t>
  </si>
  <si>
    <t>_____________________________</t>
  </si>
  <si>
    <t>40</t>
  </si>
  <si>
    <t>Nadžije</t>
  </si>
  <si>
    <t>Molla</t>
  </si>
  <si>
    <t>Bojanić</t>
  </si>
  <si>
    <t>Emina</t>
  </si>
  <si>
    <t>Krnić</t>
  </si>
  <si>
    <t>Vujanović</t>
  </si>
  <si>
    <t>22</t>
  </si>
  <si>
    <t>Andrea</t>
  </si>
  <si>
    <t>Čabarkapa</t>
  </si>
  <si>
    <t>Majda</t>
  </si>
  <si>
    <t>Šukurica</t>
  </si>
  <si>
    <t>Isidora</t>
  </si>
  <si>
    <t>Magdelinić</t>
  </si>
  <si>
    <t>Ekan</t>
  </si>
  <si>
    <t>Kojić</t>
  </si>
  <si>
    <t>32</t>
  </si>
  <si>
    <t>Marija</t>
  </si>
  <si>
    <t>Džaković</t>
  </si>
  <si>
    <t>Lazarević</t>
  </si>
  <si>
    <t>Ljiljana</t>
  </si>
  <si>
    <t>Jelić</t>
  </si>
  <si>
    <t>9</t>
  </si>
  <si>
    <t>Tamara</t>
  </si>
  <si>
    <t>Čukić</t>
  </si>
  <si>
    <t>Dajla</t>
  </si>
  <si>
    <t>Šabović</t>
  </si>
  <si>
    <t>Bogić</t>
  </si>
  <si>
    <t>25</t>
  </si>
  <si>
    <t>Ana</t>
  </si>
  <si>
    <t>Ivanović</t>
  </si>
  <si>
    <t>Jelena</t>
  </si>
  <si>
    <t>Hajduković</t>
  </si>
  <si>
    <t>Cerović</t>
  </si>
  <si>
    <t>Mijanović</t>
  </si>
  <si>
    <t>Gajović</t>
  </si>
  <si>
    <t>39</t>
  </si>
  <si>
    <t>Janković</t>
  </si>
  <si>
    <t>8</t>
  </si>
  <si>
    <t>Dijana</t>
  </si>
  <si>
    <t>Popović</t>
  </si>
  <si>
    <t>Bobana</t>
  </si>
  <si>
    <t>Danilović</t>
  </si>
  <si>
    <t>Jovan</t>
  </si>
  <si>
    <t>Janjušević</t>
  </si>
  <si>
    <t>34</t>
  </si>
  <si>
    <t>Komnenović</t>
  </si>
  <si>
    <t>709</t>
  </si>
  <si>
    <t>Dacić</t>
  </si>
  <si>
    <t>7032</t>
  </si>
  <si>
    <t>Rakonjac</t>
  </si>
  <si>
    <t xml:space="preserve">Dragana </t>
  </si>
  <si>
    <t>Joksimović</t>
  </si>
  <si>
    <t xml:space="preserve">Magdalena </t>
  </si>
  <si>
    <t xml:space="preserve">Jovana </t>
  </si>
  <si>
    <t>Damjanović</t>
  </si>
  <si>
    <t>Krunić</t>
  </si>
  <si>
    <t>STUDIJSKI PROGRAM: Matematika i računarske nauke</t>
  </si>
  <si>
    <r>
      <t>STUDIJSKI PROGRAM:</t>
    </r>
    <r>
      <rPr>
        <sz val="11"/>
        <color theme="1"/>
        <rFont val="Arial"/>
        <family val="2"/>
      </rPr>
      <t xml:space="preserve"> Matematika i računarske nauke</t>
    </r>
  </si>
  <si>
    <t>septembar kolokvijum</t>
  </si>
  <si>
    <t>septembar zavrsni zadaci</t>
  </si>
  <si>
    <t>septembar 1 teorija</t>
  </si>
  <si>
    <t>septembar 2 kolokvijum</t>
  </si>
  <si>
    <t>septembar2 zavrsni zadaci</t>
  </si>
  <si>
    <t>septembar 2  teorija</t>
  </si>
  <si>
    <t>indikator</t>
  </si>
  <si>
    <t>ocjena</t>
  </si>
  <si>
    <t>po završetku septembarskog roka studijske 2020/2021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</si>
</sst>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4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wrapText="1"/>
    </xf>
    <xf numFmtId="0" fontId="21" fillId="0" borderId="14" xfId="0" applyFont="1" applyBorder="1" applyAlignment="1">
      <alignment horizontal="center"/>
    </xf>
    <xf numFmtId="0" fontId="25" fillId="0" borderId="0" xfId="0" applyFont="1" applyAlignment="1">
      <alignment wrapText="1"/>
    </xf>
    <xf numFmtId="0" fontId="26" fillId="0" borderId="0" xfId="0" applyFont="1"/>
    <xf numFmtId="0" fontId="19" fillId="0" borderId="0" xfId="0" applyFont="1"/>
    <xf numFmtId="0" fontId="23" fillId="0" borderId="22" xfId="0" applyNumberFormat="1" applyFont="1" applyBorder="1" applyAlignment="1"/>
    <xf numFmtId="0" fontId="23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3" fillId="0" borderId="39" xfId="0" applyFont="1" applyBorder="1" applyAlignment="1">
      <alignment horizontal="center" vertical="center" wrapText="1"/>
    </xf>
    <xf numFmtId="0" fontId="23" fillId="0" borderId="39" xfId="0" applyNumberFormat="1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2" fillId="0" borderId="14" xfId="0" applyNumberFormat="1" applyFont="1" applyBorder="1" applyAlignment="1"/>
    <xf numFmtId="0" fontId="27" fillId="0" borderId="14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0" fontId="0" fillId="33" borderId="0" xfId="0" applyFill="1"/>
    <xf numFmtId="0" fontId="20" fillId="0" borderId="18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2" fillId="0" borderId="51" xfId="0" applyFont="1" applyBorder="1" applyAlignment="1">
      <alignment horizontal="left"/>
    </xf>
    <xf numFmtId="0" fontId="21" fillId="0" borderId="49" xfId="0" applyFont="1" applyBorder="1"/>
    <xf numFmtId="0" fontId="21" fillId="0" borderId="50" xfId="0" applyFont="1" applyBorder="1"/>
    <xf numFmtId="0" fontId="22" fillId="0" borderId="11" xfId="0" applyFont="1" applyBorder="1" applyAlignment="1">
      <alignment horizontal="left"/>
    </xf>
    <xf numFmtId="0" fontId="21" fillId="0" borderId="11" xfId="0" applyFont="1" applyBorder="1"/>
    <xf numFmtId="0" fontId="21" fillId="0" borderId="21" xfId="0" applyFont="1" applyBorder="1"/>
    <xf numFmtId="0" fontId="22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0" fontId="23" fillId="0" borderId="15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2" fillId="0" borderId="13" xfId="0" applyFont="1" applyBorder="1" applyAlignment="1">
      <alignment horizontal="left"/>
    </xf>
    <xf numFmtId="0" fontId="22" fillId="0" borderId="23" xfId="0" applyFont="1" applyBorder="1" applyAlignment="1">
      <alignment horizontal="left"/>
    </xf>
    <xf numFmtId="0" fontId="23" fillId="0" borderId="14" xfId="0" applyNumberFormat="1" applyFont="1" applyBorder="1" applyAlignment="1">
      <alignment horizontal="center"/>
    </xf>
    <xf numFmtId="0" fontId="21" fillId="0" borderId="14" xfId="0" applyNumberFormat="1" applyFont="1" applyBorder="1"/>
    <xf numFmtId="0" fontId="23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wrapText="1"/>
    </xf>
    <xf numFmtId="0" fontId="24" fillId="0" borderId="14" xfId="0" applyFont="1" applyBorder="1" applyAlignment="1">
      <alignment horizontal="center"/>
    </xf>
    <xf numFmtId="0" fontId="21" fillId="0" borderId="14" xfId="0" applyFont="1" applyBorder="1"/>
    <xf numFmtId="0" fontId="23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/>
    </xf>
    <xf numFmtId="0" fontId="23" fillId="0" borderId="31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/>
    </xf>
    <xf numFmtId="0" fontId="24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/>
    </xf>
    <xf numFmtId="0" fontId="22" fillId="0" borderId="24" xfId="0" applyFont="1" applyBorder="1" applyAlignment="1">
      <alignment horizontal="left" vertical="center"/>
    </xf>
    <xf numFmtId="0" fontId="21" fillId="0" borderId="25" xfId="0" applyFont="1" applyBorder="1"/>
    <xf numFmtId="0" fontId="21" fillId="0" borderId="12" xfId="0" applyFont="1" applyBorder="1"/>
    <xf numFmtId="0" fontId="22" fillId="0" borderId="10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1" fillId="0" borderId="27" xfId="0" applyFont="1" applyBorder="1"/>
    <xf numFmtId="0" fontId="21" fillId="0" borderId="28" xfId="0" applyFont="1" applyBorder="1"/>
    <xf numFmtId="0" fontId="22" fillId="0" borderId="29" xfId="0" applyFont="1" applyBorder="1" applyAlignment="1">
      <alignment horizontal="left" vertical="center" wrapText="1"/>
    </xf>
    <xf numFmtId="0" fontId="21" fillId="0" borderId="30" xfId="0" applyFont="1" applyBorder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Font="1" applyAlignment="1"/>
    <xf numFmtId="0" fontId="28" fillId="0" borderId="0" xfId="0" applyFont="1" applyAlignment="1">
      <alignment horizontal="center" vertical="center"/>
    </xf>
    <xf numFmtId="0" fontId="21" fillId="0" borderId="40" xfId="0" applyFont="1" applyBorder="1"/>
    <xf numFmtId="0" fontId="21" fillId="0" borderId="37" xfId="0" applyFont="1" applyBorder="1"/>
    <xf numFmtId="0" fontId="21" fillId="0" borderId="41" xfId="0" applyFont="1" applyBorder="1"/>
    <xf numFmtId="0" fontId="21" fillId="0" borderId="38" xfId="0" applyFont="1" applyBorder="1"/>
    <xf numFmtId="0" fontId="23" fillId="0" borderId="33" xfId="0" applyFont="1" applyBorder="1" applyAlignment="1">
      <alignment horizontal="center" vertical="center" wrapText="1"/>
    </xf>
    <xf numFmtId="0" fontId="21" fillId="0" borderId="34" xfId="0" applyFont="1" applyBorder="1"/>
    <xf numFmtId="0" fontId="21" fillId="0" borderId="35" xfId="0" applyFont="1" applyBorder="1"/>
    <xf numFmtId="0" fontId="21" fillId="0" borderId="43" xfId="0" applyFont="1" applyBorder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5" sqref="F5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1</v>
      </c>
    </row>
    <row r="2" spans="1:6" ht="14.7" customHeight="1" x14ac:dyDescent="0.3">
      <c r="A2" t="s">
        <v>2</v>
      </c>
      <c r="B2" t="s">
        <v>3</v>
      </c>
    </row>
    <row r="3" spans="1:6" ht="14.7" customHeight="1" x14ac:dyDescent="0.3">
      <c r="A3" t="s">
        <v>4</v>
      </c>
      <c r="B3" t="s">
        <v>5</v>
      </c>
    </row>
    <row r="4" spans="1:6" ht="14.7" customHeight="1" x14ac:dyDescent="0.3">
      <c r="A4" t="s">
        <v>6</v>
      </c>
      <c r="B4" t="s">
        <v>7</v>
      </c>
      <c r="E4">
        <v>0</v>
      </c>
      <c r="F4" t="s">
        <v>51</v>
      </c>
    </row>
    <row r="5" spans="1:6" ht="14.7" customHeight="1" x14ac:dyDescent="0.3">
      <c r="A5" t="s">
        <v>8</v>
      </c>
      <c r="B5" t="s">
        <v>9</v>
      </c>
      <c r="E5">
        <v>45</v>
      </c>
      <c r="F5" s="1" t="s">
        <v>50</v>
      </c>
    </row>
    <row r="6" spans="1:6" ht="14.7" customHeight="1" x14ac:dyDescent="0.3">
      <c r="E6">
        <v>60</v>
      </c>
      <c r="F6" s="1" t="s">
        <v>49</v>
      </c>
    </row>
    <row r="7" spans="1:6" ht="14.7" customHeight="1" x14ac:dyDescent="0.3">
      <c r="E7">
        <v>70</v>
      </c>
      <c r="F7" s="1" t="s">
        <v>48</v>
      </c>
    </row>
    <row r="8" spans="1:6" ht="14.7" customHeight="1" x14ac:dyDescent="0.3">
      <c r="E8">
        <v>80</v>
      </c>
      <c r="F8" s="1" t="s">
        <v>47</v>
      </c>
    </row>
    <row r="9" spans="1:6" ht="14.7" customHeight="1" x14ac:dyDescent="0.3">
      <c r="E9">
        <v>90</v>
      </c>
      <c r="F9" s="1" t="s">
        <v>46</v>
      </c>
    </row>
  </sheetData>
  <sortState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workbookViewId="0">
      <selection activeCell="F5" sqref="F5"/>
    </sheetView>
  </sheetViews>
  <sheetFormatPr defaultColWidth="8.6640625" defaultRowHeight="14.7" customHeight="1" x14ac:dyDescent="0.3"/>
  <cols>
    <col min="1" max="1" width="6.6640625" bestFit="1" customWidth="1"/>
    <col min="2" max="3" width="11.109375" bestFit="1" customWidth="1"/>
    <col min="4" max="4" width="12.33203125" customWidth="1"/>
    <col min="5" max="5" width="6.6640625" hidden="1" customWidth="1"/>
    <col min="6" max="6" width="9.33203125" hidden="1" customWidth="1"/>
    <col min="7" max="7" width="9.33203125" customWidth="1"/>
    <col min="8" max="8" width="11.6640625" hidden="1" customWidth="1"/>
    <col min="9" max="9" width="9.109375" hidden="1" customWidth="1"/>
    <col min="10" max="10" width="9.109375" style="7" customWidth="1"/>
    <col min="11" max="12" width="9.109375" style="7" hidden="1" customWidth="1"/>
    <col min="13" max="13" width="9" hidden="1" customWidth="1"/>
    <col min="14" max="14" width="9.33203125" hidden="1" customWidth="1"/>
    <col min="15" max="15" width="11.109375" hidden="1" customWidth="1"/>
    <col min="16" max="17" width="8.6640625" hidden="1" customWidth="1"/>
    <col min="18" max="18" width="8.88671875" hidden="1" customWidth="1"/>
    <col min="19" max="19" width="8.88671875" customWidth="1"/>
    <col min="21" max="21" width="16.6640625" hidden="1" customWidth="1"/>
    <col min="24" max="24" width="10.88671875" style="27" customWidth="1"/>
    <col min="25" max="25" width="11.109375" customWidth="1"/>
    <col min="26" max="26" width="11.44140625" customWidth="1"/>
    <col min="27" max="27" width="11.5546875" customWidth="1"/>
    <col min="28" max="28" width="0" hidden="1" customWidth="1"/>
  </cols>
  <sheetData>
    <row r="1" spans="1:31" ht="39.6" customHeight="1" x14ac:dyDescent="0.3">
      <c r="A1" t="s">
        <v>10</v>
      </c>
      <c r="B1" t="s">
        <v>11</v>
      </c>
      <c r="C1" s="1" t="s">
        <v>12</v>
      </c>
      <c r="D1" s="1" t="s">
        <v>13</v>
      </c>
      <c r="E1" s="1" t="s">
        <v>14</v>
      </c>
      <c r="F1" s="4" t="s">
        <v>15</v>
      </c>
      <c r="G1" s="6" t="s">
        <v>78</v>
      </c>
      <c r="H1" s="2" t="s">
        <v>42</v>
      </c>
      <c r="I1" s="4" t="s">
        <v>57</v>
      </c>
      <c r="J1" s="6" t="s">
        <v>76</v>
      </c>
      <c r="K1" s="6" t="s">
        <v>90</v>
      </c>
      <c r="L1" s="6"/>
      <c r="M1" s="4" t="s">
        <v>43</v>
      </c>
      <c r="N1" s="4" t="s">
        <v>44</v>
      </c>
      <c r="O1" s="4" t="s">
        <v>53</v>
      </c>
      <c r="P1" s="4" t="s">
        <v>55</v>
      </c>
      <c r="Q1" s="4" t="s">
        <v>54</v>
      </c>
      <c r="R1" s="4" t="s">
        <v>56</v>
      </c>
      <c r="S1" s="6" t="s">
        <v>91</v>
      </c>
      <c r="T1" s="1" t="s">
        <v>45</v>
      </c>
      <c r="U1" s="1" t="s">
        <v>52</v>
      </c>
      <c r="V1" s="27" t="s">
        <v>178</v>
      </c>
      <c r="W1" s="27" t="s">
        <v>179</v>
      </c>
      <c r="X1" s="27" t="s">
        <v>180</v>
      </c>
      <c r="Y1" s="27" t="s">
        <v>181</v>
      </c>
      <c r="Z1" s="27" t="s">
        <v>182</v>
      </c>
      <c r="AA1" s="27" t="s">
        <v>183</v>
      </c>
      <c r="AB1" s="27" t="s">
        <v>184</v>
      </c>
      <c r="AC1" s="27"/>
      <c r="AD1" s="27" t="s">
        <v>45</v>
      </c>
      <c r="AE1" s="27" t="s">
        <v>185</v>
      </c>
    </row>
    <row r="2" spans="1:31" ht="14.7" customHeight="1" x14ac:dyDescent="0.3">
      <c r="A2" t="s">
        <v>18</v>
      </c>
      <c r="B2" t="s">
        <v>19</v>
      </c>
      <c r="C2" t="s">
        <v>32</v>
      </c>
      <c r="D2" t="s">
        <v>122</v>
      </c>
      <c r="E2">
        <v>9</v>
      </c>
      <c r="G2">
        <f t="shared" ref="G2:G33" si="0">IF(AND(E2="",F2=""),"",MAX(E2:F2))</f>
        <v>9</v>
      </c>
      <c r="H2">
        <v>1</v>
      </c>
      <c r="I2">
        <v>1</v>
      </c>
      <c r="J2" s="8">
        <f t="shared" ref="J2:J31" si="1">IF(AND(H2="",I2=""),"",MAX(H2:I2))</f>
        <v>1</v>
      </c>
      <c r="K2" s="8">
        <f t="shared" ref="K2:K31" si="2">IF(AND(G2="",J2=""),"",SUM(G2,J2))</f>
        <v>10</v>
      </c>
      <c r="L2" s="8"/>
      <c r="O2" t="str">
        <f t="shared" ref="O2:O31" si="3">IF(AND(M2="",N2=""),"",M2+N2)</f>
        <v/>
      </c>
      <c r="P2">
        <v>10</v>
      </c>
      <c r="Q2">
        <v>3</v>
      </c>
      <c r="R2">
        <f t="shared" ref="R2:R31" si="4">IF(AND(P2="",Q2=""),"",P2+Q2)</f>
        <v>13</v>
      </c>
      <c r="S2">
        <f t="shared" ref="S2:S31" si="5">IF(AND(O2="",R2=""),"",MAX(O2,R2))</f>
        <v>13</v>
      </c>
      <c r="T2">
        <f t="shared" ref="T2:T31" si="6">+MAX(E2:F2)+MAX(H2:I2)+MAX(O2,R2)</f>
        <v>23</v>
      </c>
      <c r="U2" s="24" t="str">
        <f>+VLOOKUP(T2,'Detalji 1'!$E$4:$F$9,2,TRUE)</f>
        <v>F</v>
      </c>
      <c r="V2">
        <v>10</v>
      </c>
      <c r="Y2">
        <v>11</v>
      </c>
      <c r="Z2">
        <v>0</v>
      </c>
      <c r="AB2">
        <f t="shared" ref="AB2:AB31" si="7">IF(AND(V2="",W2="",X2="",Y2="",Z2="",AA2=""),0,1)</f>
        <v>1</v>
      </c>
      <c r="AD2">
        <v>20</v>
      </c>
      <c r="AE2" t="s">
        <v>51</v>
      </c>
    </row>
    <row r="3" spans="1:31" ht="14.7" customHeight="1" x14ac:dyDescent="0.3">
      <c r="A3" t="s">
        <v>23</v>
      </c>
      <c r="B3" t="s">
        <v>19</v>
      </c>
      <c r="C3" t="s">
        <v>123</v>
      </c>
      <c r="D3" t="s">
        <v>124</v>
      </c>
      <c r="E3">
        <v>7</v>
      </c>
      <c r="F3">
        <v>3</v>
      </c>
      <c r="G3">
        <f t="shared" si="0"/>
        <v>7</v>
      </c>
      <c r="H3">
        <v>10</v>
      </c>
      <c r="J3" s="8">
        <f t="shared" si="1"/>
        <v>10</v>
      </c>
      <c r="K3" s="8">
        <f t="shared" si="2"/>
        <v>17</v>
      </c>
      <c r="L3" s="8"/>
      <c r="O3" t="str">
        <f t="shared" si="3"/>
        <v/>
      </c>
      <c r="R3" t="str">
        <f t="shared" si="4"/>
        <v/>
      </c>
      <c r="S3" t="str">
        <f t="shared" si="5"/>
        <v/>
      </c>
      <c r="T3">
        <f t="shared" si="6"/>
        <v>17</v>
      </c>
      <c r="U3" s="24" t="str">
        <f>+VLOOKUP(T3,'Detalji 1'!$E$4:$F$9,2,TRUE)</f>
        <v>F</v>
      </c>
      <c r="V3">
        <v>12</v>
      </c>
      <c r="Y3">
        <v>11</v>
      </c>
      <c r="Z3">
        <v>5</v>
      </c>
      <c r="AA3">
        <v>0</v>
      </c>
      <c r="AB3">
        <f t="shared" si="7"/>
        <v>1</v>
      </c>
      <c r="AD3">
        <v>23</v>
      </c>
      <c r="AE3" t="s">
        <v>51</v>
      </c>
    </row>
    <row r="4" spans="1:31" ht="14.7" customHeight="1" x14ac:dyDescent="0.3">
      <c r="A4" t="s">
        <v>126</v>
      </c>
      <c r="B4" t="s">
        <v>19</v>
      </c>
      <c r="C4" t="s">
        <v>127</v>
      </c>
      <c r="D4" t="s">
        <v>128</v>
      </c>
      <c r="E4">
        <v>12</v>
      </c>
      <c r="F4">
        <v>13</v>
      </c>
      <c r="G4">
        <f t="shared" si="0"/>
        <v>13</v>
      </c>
      <c r="H4">
        <v>10</v>
      </c>
      <c r="I4">
        <v>9</v>
      </c>
      <c r="J4" s="8">
        <f t="shared" si="1"/>
        <v>10</v>
      </c>
      <c r="K4" s="8">
        <f t="shared" si="2"/>
        <v>23</v>
      </c>
      <c r="L4" s="8"/>
      <c r="O4" t="str">
        <f t="shared" si="3"/>
        <v/>
      </c>
      <c r="R4" t="str">
        <f t="shared" si="4"/>
        <v/>
      </c>
      <c r="S4" t="str">
        <f t="shared" si="5"/>
        <v/>
      </c>
      <c r="T4">
        <f t="shared" si="6"/>
        <v>23</v>
      </c>
      <c r="U4" s="24" t="str">
        <f>+VLOOKUP(T4,'Detalji 1'!$E$4:$F$9,2,TRUE)</f>
        <v>F</v>
      </c>
      <c r="V4">
        <v>14</v>
      </c>
      <c r="Y4">
        <v>12</v>
      </c>
      <c r="Z4">
        <v>0</v>
      </c>
      <c r="AA4">
        <v>0</v>
      </c>
      <c r="AB4">
        <f t="shared" si="7"/>
        <v>1</v>
      </c>
      <c r="AD4">
        <v>25</v>
      </c>
      <c r="AE4" t="s">
        <v>51</v>
      </c>
    </row>
    <row r="5" spans="1:31" ht="14.7" customHeight="1" x14ac:dyDescent="0.3">
      <c r="A5" t="s">
        <v>33</v>
      </c>
      <c r="B5" t="s">
        <v>19</v>
      </c>
      <c r="C5" t="s">
        <v>133</v>
      </c>
      <c r="D5" t="s">
        <v>134</v>
      </c>
      <c r="E5">
        <v>13</v>
      </c>
      <c r="F5">
        <v>8</v>
      </c>
      <c r="G5">
        <f t="shared" si="0"/>
        <v>13</v>
      </c>
      <c r="H5">
        <v>11</v>
      </c>
      <c r="I5">
        <v>9</v>
      </c>
      <c r="J5" s="8">
        <f t="shared" si="1"/>
        <v>11</v>
      </c>
      <c r="K5" s="8">
        <f t="shared" si="2"/>
        <v>24</v>
      </c>
      <c r="L5" s="8"/>
      <c r="M5">
        <v>10</v>
      </c>
      <c r="N5">
        <v>3</v>
      </c>
      <c r="O5">
        <f t="shared" si="3"/>
        <v>13</v>
      </c>
      <c r="P5">
        <v>4</v>
      </c>
      <c r="Q5">
        <v>5</v>
      </c>
      <c r="R5">
        <f t="shared" si="4"/>
        <v>9</v>
      </c>
      <c r="S5">
        <f t="shared" si="5"/>
        <v>13</v>
      </c>
      <c r="T5">
        <f t="shared" si="6"/>
        <v>37</v>
      </c>
      <c r="U5" s="24" t="str">
        <f>+VLOOKUP(T5,'Detalji 1'!$E$4:$F$9,2,TRUE)</f>
        <v>F</v>
      </c>
      <c r="V5">
        <v>15</v>
      </c>
      <c r="W5">
        <v>3</v>
      </c>
      <c r="X5" s="27">
        <v>20</v>
      </c>
      <c r="AB5">
        <f t="shared" si="7"/>
        <v>1</v>
      </c>
      <c r="AD5">
        <v>51</v>
      </c>
      <c r="AE5" t="s">
        <v>50</v>
      </c>
    </row>
    <row r="6" spans="1:31" ht="14.7" customHeight="1" x14ac:dyDescent="0.3">
      <c r="A6" t="s">
        <v>25</v>
      </c>
      <c r="B6" t="s">
        <v>35</v>
      </c>
      <c r="C6" t="s">
        <v>139</v>
      </c>
      <c r="D6" t="s">
        <v>140</v>
      </c>
      <c r="E6">
        <v>15</v>
      </c>
      <c r="F6">
        <v>3</v>
      </c>
      <c r="G6">
        <f t="shared" si="0"/>
        <v>15</v>
      </c>
      <c r="H6">
        <v>11</v>
      </c>
      <c r="I6">
        <v>12</v>
      </c>
      <c r="J6" s="8">
        <f t="shared" si="1"/>
        <v>12</v>
      </c>
      <c r="K6" s="8">
        <f t="shared" si="2"/>
        <v>27</v>
      </c>
      <c r="L6" s="8"/>
      <c r="M6">
        <v>5</v>
      </c>
      <c r="N6">
        <v>6</v>
      </c>
      <c r="O6">
        <f t="shared" si="3"/>
        <v>11</v>
      </c>
      <c r="P6">
        <v>0</v>
      </c>
      <c r="Q6">
        <v>7</v>
      </c>
      <c r="R6">
        <f t="shared" si="4"/>
        <v>7</v>
      </c>
      <c r="S6">
        <f t="shared" si="5"/>
        <v>11</v>
      </c>
      <c r="T6">
        <f t="shared" si="6"/>
        <v>38</v>
      </c>
      <c r="U6" s="24" t="str">
        <f>+VLOOKUP(T6,'Detalji 1'!$E$4:$F$9,2,TRUE)</f>
        <v>F</v>
      </c>
      <c r="W6">
        <v>6</v>
      </c>
      <c r="X6" s="27">
        <v>15</v>
      </c>
      <c r="AB6">
        <f t="shared" si="7"/>
        <v>1</v>
      </c>
      <c r="AD6">
        <v>48</v>
      </c>
      <c r="AE6" t="s">
        <v>50</v>
      </c>
    </row>
    <row r="7" spans="1:31" ht="14.7" customHeight="1" x14ac:dyDescent="0.3">
      <c r="A7" t="s">
        <v>147</v>
      </c>
      <c r="B7" t="s">
        <v>35</v>
      </c>
      <c r="C7" t="s">
        <v>148</v>
      </c>
      <c r="D7" t="s">
        <v>149</v>
      </c>
      <c r="E7">
        <v>5</v>
      </c>
      <c r="F7">
        <v>4</v>
      </c>
      <c r="G7">
        <f t="shared" si="0"/>
        <v>5</v>
      </c>
      <c r="H7">
        <v>11</v>
      </c>
      <c r="J7" s="8">
        <f t="shared" si="1"/>
        <v>11</v>
      </c>
      <c r="K7" s="8">
        <f t="shared" si="2"/>
        <v>16</v>
      </c>
      <c r="L7" s="8"/>
      <c r="O7" t="str">
        <f t="shared" si="3"/>
        <v/>
      </c>
      <c r="R7" t="str">
        <f t="shared" si="4"/>
        <v/>
      </c>
      <c r="S7" t="str">
        <f t="shared" si="5"/>
        <v/>
      </c>
      <c r="T7">
        <f t="shared" si="6"/>
        <v>16</v>
      </c>
      <c r="U7" s="24" t="str">
        <f>+VLOOKUP(T7,'Detalji 1'!$E$4:$F$9,2,TRUE)</f>
        <v>F</v>
      </c>
      <c r="V7">
        <v>4</v>
      </c>
      <c r="Y7">
        <v>8</v>
      </c>
      <c r="Z7">
        <v>5</v>
      </c>
      <c r="AA7">
        <v>4</v>
      </c>
      <c r="AB7">
        <f t="shared" si="7"/>
        <v>1</v>
      </c>
      <c r="AD7">
        <v>22</v>
      </c>
      <c r="AE7" t="s">
        <v>51</v>
      </c>
    </row>
    <row r="8" spans="1:31" ht="14.7" customHeight="1" x14ac:dyDescent="0.3">
      <c r="A8" t="s">
        <v>34</v>
      </c>
      <c r="B8" t="s">
        <v>35</v>
      </c>
      <c r="C8" t="s">
        <v>136</v>
      </c>
      <c r="D8" t="s">
        <v>154</v>
      </c>
      <c r="E8">
        <v>6</v>
      </c>
      <c r="F8">
        <v>1</v>
      </c>
      <c r="G8">
        <f t="shared" si="0"/>
        <v>6</v>
      </c>
      <c r="H8">
        <v>10</v>
      </c>
      <c r="I8">
        <v>6</v>
      </c>
      <c r="J8" s="8">
        <f t="shared" si="1"/>
        <v>10</v>
      </c>
      <c r="K8" s="8">
        <f t="shared" si="2"/>
        <v>16</v>
      </c>
      <c r="L8" s="8"/>
      <c r="M8">
        <v>0</v>
      </c>
      <c r="N8">
        <v>4</v>
      </c>
      <c r="O8">
        <f t="shared" si="3"/>
        <v>4</v>
      </c>
      <c r="P8">
        <v>10</v>
      </c>
      <c r="Q8">
        <v>4</v>
      </c>
      <c r="R8">
        <f t="shared" si="4"/>
        <v>14</v>
      </c>
      <c r="S8">
        <f t="shared" si="5"/>
        <v>14</v>
      </c>
      <c r="T8">
        <f t="shared" si="6"/>
        <v>30</v>
      </c>
      <c r="U8" s="24" t="str">
        <f>+VLOOKUP(T8,'Detalji 1'!$E$4:$F$9,2,TRUE)</f>
        <v>F</v>
      </c>
      <c r="V8" s="28">
        <v>20</v>
      </c>
      <c r="W8">
        <v>7</v>
      </c>
      <c r="X8" s="27">
        <v>12</v>
      </c>
      <c r="AB8">
        <f t="shared" si="7"/>
        <v>1</v>
      </c>
      <c r="AD8">
        <v>45</v>
      </c>
      <c r="AE8" t="s">
        <v>50</v>
      </c>
    </row>
    <row r="9" spans="1:31" ht="14.7" customHeight="1" x14ac:dyDescent="0.3">
      <c r="A9" t="s">
        <v>155</v>
      </c>
      <c r="B9" t="s">
        <v>35</v>
      </c>
      <c r="C9" t="s">
        <v>27</v>
      </c>
      <c r="D9" t="s">
        <v>156</v>
      </c>
      <c r="E9">
        <v>11</v>
      </c>
      <c r="F9">
        <v>4</v>
      </c>
      <c r="G9">
        <f t="shared" si="0"/>
        <v>11</v>
      </c>
      <c r="H9">
        <v>6</v>
      </c>
      <c r="J9" s="8">
        <f t="shared" si="1"/>
        <v>6</v>
      </c>
      <c r="K9" s="8">
        <f t="shared" si="2"/>
        <v>17</v>
      </c>
      <c r="L9" s="8"/>
      <c r="O9" t="str">
        <f t="shared" si="3"/>
        <v/>
      </c>
      <c r="R9" t="str">
        <f t="shared" si="4"/>
        <v/>
      </c>
      <c r="S9" t="str">
        <f t="shared" si="5"/>
        <v/>
      </c>
      <c r="T9">
        <f t="shared" si="6"/>
        <v>17</v>
      </c>
      <c r="U9" s="24" t="str">
        <f>+VLOOKUP(T9,'Detalji 1'!$E$4:$F$9,2,TRUE)</f>
        <v>F</v>
      </c>
      <c r="V9">
        <v>6</v>
      </c>
      <c r="AB9">
        <f t="shared" si="7"/>
        <v>1</v>
      </c>
      <c r="AD9">
        <v>17</v>
      </c>
      <c r="AE9" t="s">
        <v>51</v>
      </c>
    </row>
    <row r="10" spans="1:31" ht="14.7" customHeight="1" x14ac:dyDescent="0.3">
      <c r="A10" t="s">
        <v>157</v>
      </c>
      <c r="B10" t="s">
        <v>37</v>
      </c>
      <c r="C10" t="s">
        <v>158</v>
      </c>
      <c r="D10" t="s">
        <v>159</v>
      </c>
      <c r="E10">
        <v>8</v>
      </c>
      <c r="F10">
        <v>0</v>
      </c>
      <c r="G10">
        <f t="shared" si="0"/>
        <v>8</v>
      </c>
      <c r="H10">
        <v>7</v>
      </c>
      <c r="I10">
        <v>0</v>
      </c>
      <c r="J10" s="8">
        <f t="shared" si="1"/>
        <v>7</v>
      </c>
      <c r="K10" s="8">
        <f t="shared" si="2"/>
        <v>15</v>
      </c>
      <c r="L10" s="8"/>
      <c r="O10" t="str">
        <f t="shared" si="3"/>
        <v/>
      </c>
      <c r="R10" t="str">
        <f t="shared" si="4"/>
        <v/>
      </c>
      <c r="S10" t="str">
        <f t="shared" si="5"/>
        <v/>
      </c>
      <c r="T10">
        <f t="shared" si="6"/>
        <v>15</v>
      </c>
      <c r="U10" s="24" t="str">
        <f>+VLOOKUP(T10,'Detalji 1'!$E$4:$F$9,2,TRUE)</f>
        <v>F</v>
      </c>
      <c r="V10">
        <v>12</v>
      </c>
      <c r="W10">
        <v>0</v>
      </c>
      <c r="X10" s="27">
        <v>10</v>
      </c>
      <c r="Z10">
        <v>12</v>
      </c>
      <c r="AA10">
        <v>3</v>
      </c>
      <c r="AB10">
        <f t="shared" si="7"/>
        <v>1</v>
      </c>
      <c r="AD10">
        <v>35</v>
      </c>
      <c r="AE10" t="s">
        <v>51</v>
      </c>
    </row>
    <row r="11" spans="1:31" ht="14.7" customHeight="1" x14ac:dyDescent="0.3">
      <c r="A11">
        <v>25</v>
      </c>
      <c r="B11">
        <v>2015</v>
      </c>
      <c r="C11" t="s">
        <v>127</v>
      </c>
      <c r="D11" t="s">
        <v>175</v>
      </c>
      <c r="E11">
        <v>8</v>
      </c>
      <c r="F11">
        <v>1</v>
      </c>
      <c r="G11">
        <f t="shared" si="0"/>
        <v>8</v>
      </c>
      <c r="H11">
        <v>12</v>
      </c>
      <c r="I11">
        <v>9</v>
      </c>
      <c r="J11" s="8">
        <f t="shared" si="1"/>
        <v>12</v>
      </c>
      <c r="K11" s="8">
        <f t="shared" si="2"/>
        <v>20</v>
      </c>
      <c r="L11" s="8"/>
      <c r="M11">
        <v>5</v>
      </c>
      <c r="N11">
        <v>3</v>
      </c>
      <c r="O11">
        <f t="shared" si="3"/>
        <v>8</v>
      </c>
      <c r="P11">
        <v>0</v>
      </c>
      <c r="Q11">
        <v>7</v>
      </c>
      <c r="R11">
        <f t="shared" si="4"/>
        <v>7</v>
      </c>
      <c r="S11">
        <f t="shared" si="5"/>
        <v>8</v>
      </c>
      <c r="T11">
        <f t="shared" si="6"/>
        <v>28</v>
      </c>
      <c r="U11" s="24" t="str">
        <f>+VLOOKUP(T11,'Detalji 1'!$E$4:$F$9,2,TRUE)</f>
        <v>F</v>
      </c>
      <c r="W11">
        <v>10</v>
      </c>
      <c r="X11" s="27">
        <v>15</v>
      </c>
      <c r="AB11">
        <f t="shared" si="7"/>
        <v>1</v>
      </c>
      <c r="AD11">
        <v>45</v>
      </c>
      <c r="AE11" t="s">
        <v>50</v>
      </c>
    </row>
    <row r="12" spans="1:31" ht="14.7" hidden="1" customHeight="1" x14ac:dyDescent="0.3">
      <c r="A12" t="s">
        <v>119</v>
      </c>
      <c r="B12" t="s">
        <v>9</v>
      </c>
      <c r="C12" t="s">
        <v>120</v>
      </c>
      <c r="D12" t="s">
        <v>121</v>
      </c>
      <c r="E12">
        <v>16</v>
      </c>
      <c r="G12">
        <f t="shared" si="0"/>
        <v>16</v>
      </c>
      <c r="H12">
        <v>17</v>
      </c>
      <c r="I12">
        <v>1</v>
      </c>
      <c r="J12" s="8">
        <f t="shared" si="1"/>
        <v>17</v>
      </c>
      <c r="K12" s="8">
        <f t="shared" si="2"/>
        <v>33</v>
      </c>
      <c r="L12" s="8"/>
      <c r="M12">
        <v>10</v>
      </c>
      <c r="N12">
        <v>5</v>
      </c>
      <c r="O12">
        <f t="shared" si="3"/>
        <v>15</v>
      </c>
      <c r="R12" t="str">
        <f t="shared" si="4"/>
        <v/>
      </c>
      <c r="S12">
        <f t="shared" si="5"/>
        <v>15</v>
      </c>
      <c r="T12">
        <f t="shared" si="6"/>
        <v>48</v>
      </c>
      <c r="U12" s="24" t="str">
        <f>+VLOOKUP(T12,'Detalji 1'!$E$4:$F$9,2,TRUE)</f>
        <v>E</v>
      </c>
      <c r="AB12">
        <f t="shared" si="7"/>
        <v>0</v>
      </c>
    </row>
    <row r="13" spans="1:31" ht="14.7" hidden="1" customHeight="1" x14ac:dyDescent="0.3">
      <c r="A13" t="s">
        <v>36</v>
      </c>
      <c r="B13" t="s">
        <v>19</v>
      </c>
      <c r="C13" t="s">
        <v>24</v>
      </c>
      <c r="D13" t="s">
        <v>125</v>
      </c>
      <c r="E13">
        <v>11</v>
      </c>
      <c r="F13">
        <v>7</v>
      </c>
      <c r="G13">
        <f t="shared" si="0"/>
        <v>11</v>
      </c>
      <c r="H13">
        <v>1</v>
      </c>
      <c r="J13" s="8">
        <f t="shared" si="1"/>
        <v>1</v>
      </c>
      <c r="K13" s="8">
        <f t="shared" si="2"/>
        <v>12</v>
      </c>
      <c r="L13" s="8"/>
      <c r="O13" t="str">
        <f t="shared" si="3"/>
        <v/>
      </c>
      <c r="R13" t="str">
        <f t="shared" si="4"/>
        <v/>
      </c>
      <c r="S13" t="str">
        <f t="shared" si="5"/>
        <v/>
      </c>
      <c r="T13">
        <f t="shared" si="6"/>
        <v>12</v>
      </c>
      <c r="U13" s="24" t="str">
        <f>+VLOOKUP(T13,'Detalji 1'!$E$4:$F$9,2,TRUE)</f>
        <v>F</v>
      </c>
      <c r="AB13">
        <f t="shared" si="7"/>
        <v>0</v>
      </c>
    </row>
    <row r="14" spans="1:31" ht="14.7" hidden="1" customHeight="1" x14ac:dyDescent="0.3">
      <c r="A14" t="s">
        <v>28</v>
      </c>
      <c r="B14" t="s">
        <v>19</v>
      </c>
      <c r="C14" t="s">
        <v>129</v>
      </c>
      <c r="D14" t="s">
        <v>130</v>
      </c>
      <c r="E14">
        <v>16</v>
      </c>
      <c r="G14">
        <f t="shared" si="0"/>
        <v>16</v>
      </c>
      <c r="I14">
        <v>24</v>
      </c>
      <c r="J14" s="8">
        <f t="shared" si="1"/>
        <v>24</v>
      </c>
      <c r="K14" s="8">
        <f t="shared" si="2"/>
        <v>40</v>
      </c>
      <c r="L14" s="8"/>
      <c r="M14">
        <v>19</v>
      </c>
      <c r="N14">
        <v>3</v>
      </c>
      <c r="O14">
        <f t="shared" si="3"/>
        <v>22</v>
      </c>
      <c r="R14" t="str">
        <f t="shared" si="4"/>
        <v/>
      </c>
      <c r="S14">
        <f t="shared" si="5"/>
        <v>22</v>
      </c>
      <c r="T14">
        <f t="shared" si="6"/>
        <v>62</v>
      </c>
      <c r="U14" s="24" t="str">
        <f>+VLOOKUP(T14,'Detalji 1'!$E$4:$F$9,2,TRUE)</f>
        <v>D</v>
      </c>
      <c r="AB14">
        <f t="shared" si="7"/>
        <v>0</v>
      </c>
    </row>
    <row r="15" spans="1:31" ht="14.7" hidden="1" customHeight="1" x14ac:dyDescent="0.3">
      <c r="A15" t="s">
        <v>29</v>
      </c>
      <c r="B15" t="s">
        <v>19</v>
      </c>
      <c r="C15" t="s">
        <v>131</v>
      </c>
      <c r="D15" t="s">
        <v>132</v>
      </c>
      <c r="G15" t="str">
        <f t="shared" si="0"/>
        <v/>
      </c>
      <c r="J15" s="8" t="str">
        <f t="shared" si="1"/>
        <v/>
      </c>
      <c r="K15" s="8" t="str">
        <f t="shared" si="2"/>
        <v/>
      </c>
      <c r="L15" s="8"/>
      <c r="O15" t="str">
        <f t="shared" si="3"/>
        <v/>
      </c>
      <c r="R15" t="str">
        <f t="shared" si="4"/>
        <v/>
      </c>
      <c r="S15" t="str">
        <f t="shared" si="5"/>
        <v/>
      </c>
      <c r="T15">
        <f t="shared" si="6"/>
        <v>0</v>
      </c>
      <c r="U15" s="24" t="str">
        <f>+VLOOKUP(T15,'Detalji 1'!$E$4:$F$9,2,TRUE)</f>
        <v>F</v>
      </c>
      <c r="AB15">
        <f t="shared" si="7"/>
        <v>0</v>
      </c>
    </row>
    <row r="16" spans="1:31" ht="14.7" hidden="1" customHeight="1" x14ac:dyDescent="0.3">
      <c r="A16" t="s">
        <v>135</v>
      </c>
      <c r="B16" t="s">
        <v>19</v>
      </c>
      <c r="C16" t="s">
        <v>136</v>
      </c>
      <c r="D16" t="s">
        <v>137</v>
      </c>
      <c r="E16">
        <v>16</v>
      </c>
      <c r="G16">
        <f t="shared" si="0"/>
        <v>16</v>
      </c>
      <c r="H16">
        <v>22</v>
      </c>
      <c r="I16">
        <v>16</v>
      </c>
      <c r="J16" s="8">
        <f t="shared" si="1"/>
        <v>22</v>
      </c>
      <c r="K16" s="8">
        <f t="shared" si="2"/>
        <v>38</v>
      </c>
      <c r="L16" s="8"/>
      <c r="M16">
        <v>20</v>
      </c>
      <c r="N16">
        <v>5</v>
      </c>
      <c r="O16">
        <f t="shared" si="3"/>
        <v>25</v>
      </c>
      <c r="R16" t="str">
        <f t="shared" si="4"/>
        <v/>
      </c>
      <c r="S16">
        <f t="shared" si="5"/>
        <v>25</v>
      </c>
      <c r="T16">
        <f t="shared" si="6"/>
        <v>63</v>
      </c>
      <c r="U16" s="24" t="str">
        <f>+VLOOKUP(T16,'Detalji 1'!$E$4:$F$9,2,TRUE)</f>
        <v>D</v>
      </c>
      <c r="AB16">
        <f t="shared" si="7"/>
        <v>0</v>
      </c>
    </row>
    <row r="17" spans="1:28" ht="14.7" hidden="1" customHeight="1" x14ac:dyDescent="0.3">
      <c r="A17" t="s">
        <v>20</v>
      </c>
      <c r="B17" t="s">
        <v>35</v>
      </c>
      <c r="C17" t="s">
        <v>17</v>
      </c>
      <c r="D17" t="s">
        <v>138</v>
      </c>
      <c r="G17" t="str">
        <f t="shared" si="0"/>
        <v/>
      </c>
      <c r="J17" s="8" t="str">
        <f t="shared" si="1"/>
        <v/>
      </c>
      <c r="K17" s="8" t="str">
        <f t="shared" si="2"/>
        <v/>
      </c>
      <c r="L17" s="8"/>
      <c r="O17" t="str">
        <f t="shared" si="3"/>
        <v/>
      </c>
      <c r="R17" t="str">
        <f t="shared" si="4"/>
        <v/>
      </c>
      <c r="S17" t="str">
        <f t="shared" si="5"/>
        <v/>
      </c>
      <c r="T17">
        <f t="shared" si="6"/>
        <v>0</v>
      </c>
      <c r="U17" s="24" t="str">
        <f>+VLOOKUP(T17,'Detalji 1'!$E$4:$F$9,2,TRUE)</f>
        <v>F</v>
      </c>
      <c r="AB17">
        <f t="shared" si="7"/>
        <v>0</v>
      </c>
    </row>
    <row r="18" spans="1:28" ht="14.7" hidden="1" customHeight="1" x14ac:dyDescent="0.3">
      <c r="A18" t="s">
        <v>141</v>
      </c>
      <c r="B18" t="s">
        <v>35</v>
      </c>
      <c r="C18" t="s">
        <v>142</v>
      </c>
      <c r="D18" t="s">
        <v>143</v>
      </c>
      <c r="E18">
        <v>6</v>
      </c>
      <c r="F18">
        <v>12</v>
      </c>
      <c r="G18">
        <f t="shared" si="0"/>
        <v>12</v>
      </c>
      <c r="H18">
        <v>20</v>
      </c>
      <c r="J18" s="8">
        <f t="shared" si="1"/>
        <v>20</v>
      </c>
      <c r="K18" s="8">
        <f t="shared" si="2"/>
        <v>32</v>
      </c>
      <c r="L18" s="8"/>
      <c r="M18">
        <v>10</v>
      </c>
      <c r="N18">
        <v>5</v>
      </c>
      <c r="O18">
        <f t="shared" si="3"/>
        <v>15</v>
      </c>
      <c r="R18" t="str">
        <f t="shared" si="4"/>
        <v/>
      </c>
      <c r="S18">
        <f t="shared" si="5"/>
        <v>15</v>
      </c>
      <c r="T18">
        <f t="shared" si="6"/>
        <v>47</v>
      </c>
      <c r="U18" s="24" t="str">
        <f>+VLOOKUP(T18,'Detalji 1'!$E$4:$F$9,2,TRUE)</f>
        <v>E</v>
      </c>
      <c r="AB18">
        <f t="shared" si="7"/>
        <v>0</v>
      </c>
    </row>
    <row r="19" spans="1:28" ht="14.7" hidden="1" customHeight="1" x14ac:dyDescent="0.3">
      <c r="A19" t="s">
        <v>126</v>
      </c>
      <c r="B19" t="s">
        <v>35</v>
      </c>
      <c r="C19" t="s">
        <v>144</v>
      </c>
      <c r="D19" t="s">
        <v>145</v>
      </c>
      <c r="E19">
        <v>3</v>
      </c>
      <c r="F19">
        <v>2</v>
      </c>
      <c r="G19">
        <f t="shared" si="0"/>
        <v>3</v>
      </c>
      <c r="I19">
        <v>0</v>
      </c>
      <c r="J19" s="8">
        <f t="shared" si="1"/>
        <v>0</v>
      </c>
      <c r="K19" s="8">
        <f t="shared" si="2"/>
        <v>3</v>
      </c>
      <c r="L19" s="8"/>
      <c r="O19" t="str">
        <f t="shared" si="3"/>
        <v/>
      </c>
      <c r="R19" t="str">
        <f t="shared" si="4"/>
        <v/>
      </c>
      <c r="S19" t="str">
        <f t="shared" si="5"/>
        <v/>
      </c>
      <c r="T19">
        <f t="shared" si="6"/>
        <v>3</v>
      </c>
      <c r="U19" s="24" t="str">
        <f>+VLOOKUP(T19,'Detalji 1'!$E$4:$F$9,2,TRUE)</f>
        <v>F</v>
      </c>
      <c r="AB19">
        <f t="shared" si="7"/>
        <v>0</v>
      </c>
    </row>
    <row r="20" spans="1:28" ht="14.7" hidden="1" customHeight="1" x14ac:dyDescent="0.3">
      <c r="A20" t="s">
        <v>28</v>
      </c>
      <c r="B20" t="s">
        <v>35</v>
      </c>
      <c r="C20" t="s">
        <v>146</v>
      </c>
      <c r="D20" t="s">
        <v>39</v>
      </c>
      <c r="E20">
        <v>9</v>
      </c>
      <c r="F20">
        <v>6</v>
      </c>
      <c r="G20">
        <f t="shared" si="0"/>
        <v>9</v>
      </c>
      <c r="H20">
        <v>13</v>
      </c>
      <c r="J20" s="8">
        <f t="shared" si="1"/>
        <v>13</v>
      </c>
      <c r="K20" s="8">
        <f t="shared" si="2"/>
        <v>22</v>
      </c>
      <c r="L20" s="8"/>
      <c r="M20">
        <v>2</v>
      </c>
      <c r="N20">
        <v>5</v>
      </c>
      <c r="O20">
        <f t="shared" si="3"/>
        <v>7</v>
      </c>
      <c r="R20" t="str">
        <f t="shared" si="4"/>
        <v/>
      </c>
      <c r="S20">
        <f t="shared" si="5"/>
        <v>7</v>
      </c>
      <c r="T20">
        <f t="shared" si="6"/>
        <v>29</v>
      </c>
      <c r="U20" s="24" t="str">
        <f>+VLOOKUP(T20,'Detalji 1'!$E$4:$F$9,2,TRUE)</f>
        <v>F</v>
      </c>
      <c r="AB20">
        <f t="shared" si="7"/>
        <v>0</v>
      </c>
    </row>
    <row r="21" spans="1:28" ht="14.7" hidden="1" customHeight="1" x14ac:dyDescent="0.3">
      <c r="A21" t="s">
        <v>30</v>
      </c>
      <c r="B21" t="s">
        <v>35</v>
      </c>
      <c r="C21" t="s">
        <v>150</v>
      </c>
      <c r="D21" t="s">
        <v>151</v>
      </c>
      <c r="E21">
        <v>2</v>
      </c>
      <c r="F21">
        <v>2</v>
      </c>
      <c r="G21">
        <f t="shared" si="0"/>
        <v>2</v>
      </c>
      <c r="J21" s="8" t="str">
        <f t="shared" si="1"/>
        <v/>
      </c>
      <c r="K21" s="8">
        <f t="shared" si="2"/>
        <v>2</v>
      </c>
      <c r="L21" s="8"/>
      <c r="O21" t="str">
        <f t="shared" si="3"/>
        <v/>
      </c>
      <c r="R21" t="str">
        <f t="shared" si="4"/>
        <v/>
      </c>
      <c r="S21" t="str">
        <f t="shared" si="5"/>
        <v/>
      </c>
      <c r="T21">
        <f t="shared" si="6"/>
        <v>2</v>
      </c>
      <c r="U21" s="24" t="str">
        <f>+VLOOKUP(T21,'Detalji 1'!$E$4:$F$9,2,TRUE)</f>
        <v>F</v>
      </c>
      <c r="AB21">
        <f t="shared" si="7"/>
        <v>0</v>
      </c>
    </row>
    <row r="22" spans="1:28" ht="14.7" hidden="1" customHeight="1" x14ac:dyDescent="0.3">
      <c r="A22" t="s">
        <v>31</v>
      </c>
      <c r="B22" t="s">
        <v>35</v>
      </c>
      <c r="C22" t="s">
        <v>16</v>
      </c>
      <c r="D22" t="s">
        <v>152</v>
      </c>
      <c r="E22">
        <v>12</v>
      </c>
      <c r="F22">
        <v>8</v>
      </c>
      <c r="G22">
        <f t="shared" si="0"/>
        <v>12</v>
      </c>
      <c r="H22">
        <v>9</v>
      </c>
      <c r="I22">
        <v>9</v>
      </c>
      <c r="J22" s="8">
        <f t="shared" si="1"/>
        <v>9</v>
      </c>
      <c r="K22" s="8">
        <f t="shared" si="2"/>
        <v>21</v>
      </c>
      <c r="L22" s="8"/>
      <c r="O22" t="str">
        <f t="shared" si="3"/>
        <v/>
      </c>
      <c r="R22" t="str">
        <f t="shared" si="4"/>
        <v/>
      </c>
      <c r="S22" t="str">
        <f t="shared" si="5"/>
        <v/>
      </c>
      <c r="T22">
        <f t="shared" si="6"/>
        <v>21</v>
      </c>
      <c r="U22" s="24" t="str">
        <f>+VLOOKUP(T22,'Detalji 1'!$E$4:$F$9,2,TRUE)</f>
        <v>F</v>
      </c>
      <c r="AB22">
        <f t="shared" si="7"/>
        <v>0</v>
      </c>
    </row>
    <row r="23" spans="1:28" ht="14.7" hidden="1" customHeight="1" x14ac:dyDescent="0.3">
      <c r="A23" t="s">
        <v>33</v>
      </c>
      <c r="B23" t="s">
        <v>35</v>
      </c>
      <c r="C23" t="s">
        <v>22</v>
      </c>
      <c r="D23" t="s">
        <v>153</v>
      </c>
      <c r="E23">
        <v>8</v>
      </c>
      <c r="F23">
        <v>13</v>
      </c>
      <c r="G23">
        <f t="shared" si="0"/>
        <v>13</v>
      </c>
      <c r="H23">
        <v>24</v>
      </c>
      <c r="J23" s="8">
        <f t="shared" si="1"/>
        <v>24</v>
      </c>
      <c r="K23" s="8">
        <f t="shared" si="2"/>
        <v>37</v>
      </c>
      <c r="L23" s="8"/>
      <c r="O23" t="str">
        <f t="shared" si="3"/>
        <v/>
      </c>
      <c r="Q23">
        <v>8</v>
      </c>
      <c r="R23">
        <f t="shared" si="4"/>
        <v>8</v>
      </c>
      <c r="S23">
        <f t="shared" si="5"/>
        <v>8</v>
      </c>
      <c r="T23">
        <f t="shared" si="6"/>
        <v>45</v>
      </c>
      <c r="U23" s="24" t="str">
        <f>+VLOOKUP(T23,'Detalji 1'!$E$4:$F$9,2,TRUE)</f>
        <v>E</v>
      </c>
      <c r="AB23">
        <f t="shared" si="7"/>
        <v>0</v>
      </c>
    </row>
    <row r="24" spans="1:28" ht="14.7" hidden="1" customHeight="1" x14ac:dyDescent="0.3">
      <c r="A24" t="s">
        <v>26</v>
      </c>
      <c r="B24" t="s">
        <v>37</v>
      </c>
      <c r="C24" t="s">
        <v>160</v>
      </c>
      <c r="D24" t="s">
        <v>161</v>
      </c>
      <c r="G24" t="str">
        <f t="shared" si="0"/>
        <v/>
      </c>
      <c r="J24" s="8" t="str">
        <f t="shared" si="1"/>
        <v/>
      </c>
      <c r="K24" s="8" t="str">
        <f t="shared" si="2"/>
        <v/>
      </c>
      <c r="L24" s="8"/>
      <c r="O24" t="str">
        <f t="shared" si="3"/>
        <v/>
      </c>
      <c r="R24" t="str">
        <f t="shared" si="4"/>
        <v/>
      </c>
      <c r="S24" t="str">
        <f t="shared" si="5"/>
        <v/>
      </c>
      <c r="T24">
        <f t="shared" si="6"/>
        <v>0</v>
      </c>
      <c r="U24" s="24" t="str">
        <f>+VLOOKUP(T24,'Detalji 1'!$E$4:$F$9,2,TRUE)</f>
        <v>F</v>
      </c>
      <c r="AB24">
        <f t="shared" si="7"/>
        <v>0</v>
      </c>
    </row>
    <row r="25" spans="1:28" ht="14.7" hidden="1" customHeight="1" x14ac:dyDescent="0.3">
      <c r="A25" t="s">
        <v>135</v>
      </c>
      <c r="B25" t="s">
        <v>37</v>
      </c>
      <c r="C25" t="s">
        <v>162</v>
      </c>
      <c r="D25" t="s">
        <v>163</v>
      </c>
      <c r="E25">
        <v>6</v>
      </c>
      <c r="F25">
        <v>8</v>
      </c>
      <c r="G25">
        <f t="shared" si="0"/>
        <v>8</v>
      </c>
      <c r="H25">
        <v>20</v>
      </c>
      <c r="J25" s="8">
        <f t="shared" si="1"/>
        <v>20</v>
      </c>
      <c r="K25" s="8">
        <f t="shared" si="2"/>
        <v>28</v>
      </c>
      <c r="L25" s="8"/>
      <c r="M25">
        <v>10</v>
      </c>
      <c r="N25">
        <v>9</v>
      </c>
      <c r="O25">
        <f t="shared" si="3"/>
        <v>19</v>
      </c>
      <c r="R25" t="str">
        <f t="shared" si="4"/>
        <v/>
      </c>
      <c r="S25">
        <f t="shared" si="5"/>
        <v>19</v>
      </c>
      <c r="T25">
        <f t="shared" si="6"/>
        <v>47</v>
      </c>
      <c r="U25" s="24" t="str">
        <f>+VLOOKUP(T25,'Detalji 1'!$E$4:$F$9,2,TRUE)</f>
        <v>E</v>
      </c>
      <c r="AB25">
        <f t="shared" si="7"/>
        <v>0</v>
      </c>
    </row>
    <row r="26" spans="1:28" ht="14.7" hidden="1" customHeight="1" x14ac:dyDescent="0.3">
      <c r="A26" t="s">
        <v>164</v>
      </c>
      <c r="B26" t="s">
        <v>37</v>
      </c>
      <c r="C26" t="s">
        <v>21</v>
      </c>
      <c r="D26" t="s">
        <v>165</v>
      </c>
      <c r="E26">
        <v>10</v>
      </c>
      <c r="F26">
        <v>13</v>
      </c>
      <c r="G26">
        <f t="shared" si="0"/>
        <v>13</v>
      </c>
      <c r="H26">
        <v>10</v>
      </c>
      <c r="I26">
        <v>5</v>
      </c>
      <c r="J26" s="8">
        <f t="shared" si="1"/>
        <v>10</v>
      </c>
      <c r="K26" s="8">
        <f t="shared" si="2"/>
        <v>23</v>
      </c>
      <c r="L26" s="8"/>
      <c r="M26">
        <v>20</v>
      </c>
      <c r="N26">
        <v>3</v>
      </c>
      <c r="O26">
        <f t="shared" si="3"/>
        <v>23</v>
      </c>
      <c r="R26" t="str">
        <f t="shared" si="4"/>
        <v/>
      </c>
      <c r="S26">
        <f t="shared" si="5"/>
        <v>23</v>
      </c>
      <c r="T26">
        <f t="shared" si="6"/>
        <v>46</v>
      </c>
      <c r="U26" s="24" t="str">
        <f>+VLOOKUP(T26,'Detalji 1'!$E$4:$F$9,2,TRUE)</f>
        <v>E</v>
      </c>
      <c r="AB26">
        <f t="shared" si="7"/>
        <v>0</v>
      </c>
    </row>
    <row r="27" spans="1:28" ht="14.7" hidden="1" customHeight="1" x14ac:dyDescent="0.3">
      <c r="A27" t="s">
        <v>166</v>
      </c>
      <c r="B27" t="s">
        <v>38</v>
      </c>
      <c r="C27" t="s">
        <v>40</v>
      </c>
      <c r="D27" t="s">
        <v>167</v>
      </c>
      <c r="F27">
        <v>0</v>
      </c>
      <c r="G27">
        <f t="shared" si="0"/>
        <v>0</v>
      </c>
      <c r="J27" s="8" t="str">
        <f t="shared" si="1"/>
        <v/>
      </c>
      <c r="K27" s="8">
        <f t="shared" si="2"/>
        <v>0</v>
      </c>
      <c r="L27" s="8"/>
      <c r="O27" t="str">
        <f t="shared" si="3"/>
        <v/>
      </c>
      <c r="R27" t="str">
        <f t="shared" si="4"/>
        <v/>
      </c>
      <c r="S27" t="str">
        <f t="shared" si="5"/>
        <v/>
      </c>
      <c r="T27">
        <f t="shared" si="6"/>
        <v>0</v>
      </c>
      <c r="U27" s="24" t="str">
        <f>+VLOOKUP(T27,'Detalji 1'!$E$4:$F$9,2,TRUE)</f>
        <v>F</v>
      </c>
      <c r="AB27">
        <f t="shared" si="7"/>
        <v>0</v>
      </c>
    </row>
    <row r="28" spans="1:28" ht="14.7" hidden="1" customHeight="1" x14ac:dyDescent="0.3">
      <c r="A28" t="s">
        <v>168</v>
      </c>
      <c r="B28" t="s">
        <v>38</v>
      </c>
      <c r="C28" t="s">
        <v>136</v>
      </c>
      <c r="D28" t="s">
        <v>169</v>
      </c>
      <c r="E28">
        <v>6</v>
      </c>
      <c r="F28">
        <v>1</v>
      </c>
      <c r="G28">
        <f t="shared" si="0"/>
        <v>6</v>
      </c>
      <c r="J28" s="8" t="str">
        <f t="shared" si="1"/>
        <v/>
      </c>
      <c r="K28" s="8">
        <f t="shared" si="2"/>
        <v>6</v>
      </c>
      <c r="L28" s="8"/>
      <c r="O28" t="str">
        <f t="shared" si="3"/>
        <v/>
      </c>
      <c r="R28" t="str">
        <f t="shared" si="4"/>
        <v/>
      </c>
      <c r="S28" t="str">
        <f t="shared" si="5"/>
        <v/>
      </c>
      <c r="T28">
        <f t="shared" si="6"/>
        <v>6</v>
      </c>
      <c r="U28" s="24" t="str">
        <f>+VLOOKUP(T28,'Detalji 1'!$E$4:$F$9,2,TRUE)</f>
        <v>F</v>
      </c>
      <c r="AB28">
        <f t="shared" si="7"/>
        <v>0</v>
      </c>
    </row>
    <row r="29" spans="1:28" ht="14.7" hidden="1" customHeight="1" x14ac:dyDescent="0.3">
      <c r="A29">
        <v>23</v>
      </c>
      <c r="B29">
        <v>2016</v>
      </c>
      <c r="C29" t="s">
        <v>170</v>
      </c>
      <c r="D29" t="s">
        <v>171</v>
      </c>
      <c r="E29">
        <v>16</v>
      </c>
      <c r="G29">
        <f t="shared" si="0"/>
        <v>16</v>
      </c>
      <c r="H29">
        <v>11</v>
      </c>
      <c r="J29" s="8">
        <f t="shared" si="1"/>
        <v>11</v>
      </c>
      <c r="K29" s="8">
        <f t="shared" si="2"/>
        <v>27</v>
      </c>
      <c r="L29" s="8"/>
      <c r="M29">
        <v>0</v>
      </c>
      <c r="N29">
        <v>8</v>
      </c>
      <c r="O29">
        <f t="shared" si="3"/>
        <v>8</v>
      </c>
      <c r="P29">
        <v>14</v>
      </c>
      <c r="Q29">
        <v>4</v>
      </c>
      <c r="R29">
        <f t="shared" si="4"/>
        <v>18</v>
      </c>
      <c r="S29">
        <f t="shared" si="5"/>
        <v>18</v>
      </c>
      <c r="T29">
        <f t="shared" si="6"/>
        <v>45</v>
      </c>
      <c r="U29" s="24" t="str">
        <f>+VLOOKUP(T29,'Detalji 1'!$E$4:$F$9,2,TRUE)</f>
        <v>E</v>
      </c>
      <c r="AB29">
        <f t="shared" si="7"/>
        <v>0</v>
      </c>
    </row>
    <row r="30" spans="1:28" ht="14.7" hidden="1" customHeight="1" x14ac:dyDescent="0.3">
      <c r="A30">
        <v>25</v>
      </c>
      <c r="B30">
        <v>2016</v>
      </c>
      <c r="C30" t="s">
        <v>172</v>
      </c>
      <c r="D30" t="s">
        <v>41</v>
      </c>
      <c r="E30">
        <v>13</v>
      </c>
      <c r="G30">
        <f t="shared" si="0"/>
        <v>13</v>
      </c>
      <c r="I30">
        <v>13</v>
      </c>
      <c r="J30" s="8">
        <f t="shared" si="1"/>
        <v>13</v>
      </c>
      <c r="K30" s="8">
        <f t="shared" si="2"/>
        <v>26</v>
      </c>
      <c r="L30" s="8"/>
      <c r="M30">
        <v>5</v>
      </c>
      <c r="N30">
        <v>4</v>
      </c>
      <c r="O30">
        <f t="shared" si="3"/>
        <v>9</v>
      </c>
      <c r="P30">
        <v>0</v>
      </c>
      <c r="Q30">
        <v>0</v>
      </c>
      <c r="R30">
        <f t="shared" si="4"/>
        <v>0</v>
      </c>
      <c r="S30">
        <f t="shared" si="5"/>
        <v>9</v>
      </c>
      <c r="T30">
        <f t="shared" si="6"/>
        <v>35</v>
      </c>
      <c r="U30" s="24" t="str">
        <f>+VLOOKUP(T30,'Detalji 1'!$E$4:$F$9,2,TRUE)</f>
        <v>F</v>
      </c>
      <c r="AB30">
        <f t="shared" si="7"/>
        <v>0</v>
      </c>
    </row>
    <row r="31" spans="1:28" ht="14.7" hidden="1" customHeight="1" x14ac:dyDescent="0.3">
      <c r="A31">
        <v>26</v>
      </c>
      <c r="B31">
        <v>2016</v>
      </c>
      <c r="C31" t="s">
        <v>173</v>
      </c>
      <c r="D31" t="s">
        <v>174</v>
      </c>
      <c r="E31">
        <v>5</v>
      </c>
      <c r="F31">
        <v>0</v>
      </c>
      <c r="G31">
        <f t="shared" si="0"/>
        <v>5</v>
      </c>
      <c r="H31">
        <v>8</v>
      </c>
      <c r="J31" s="8">
        <f t="shared" si="1"/>
        <v>8</v>
      </c>
      <c r="K31" s="8">
        <f t="shared" si="2"/>
        <v>13</v>
      </c>
      <c r="L31" s="8"/>
      <c r="O31" t="str">
        <f t="shared" si="3"/>
        <v/>
      </c>
      <c r="R31" t="str">
        <f t="shared" si="4"/>
        <v/>
      </c>
      <c r="S31" t="str">
        <f t="shared" si="5"/>
        <v/>
      </c>
      <c r="T31">
        <f t="shared" si="6"/>
        <v>13</v>
      </c>
      <c r="U31" s="24" t="str">
        <f>+VLOOKUP(T31,'Detalji 1'!$E$4:$F$9,2,TRUE)</f>
        <v>F</v>
      </c>
      <c r="AB31">
        <f t="shared" si="7"/>
        <v>0</v>
      </c>
    </row>
    <row r="32" spans="1:28" ht="14.7" hidden="1" customHeight="1" x14ac:dyDescent="0.3">
      <c r="G32" t="str">
        <f t="shared" si="0"/>
        <v/>
      </c>
      <c r="J32" s="8"/>
      <c r="K32" s="8"/>
      <c r="L32" s="8"/>
      <c r="U32" s="3"/>
    </row>
    <row r="33" spans="7:21" ht="14.7" hidden="1" customHeight="1" x14ac:dyDescent="0.3">
      <c r="G33" t="str">
        <f t="shared" si="0"/>
        <v/>
      </c>
      <c r="J33" s="8"/>
      <c r="K33" s="8"/>
      <c r="L33" s="8"/>
      <c r="T33" s="1"/>
      <c r="U33" s="2"/>
    </row>
    <row r="34" spans="7:21" ht="14.7" hidden="1" customHeight="1" x14ac:dyDescent="0.3">
      <c r="G34" t="str">
        <f t="shared" ref="G34:G56" si="8">IF(AND(E34="",F34=""),"",MAX(E34:F34))</f>
        <v/>
      </c>
      <c r="J34" s="8"/>
      <c r="K34" s="8"/>
      <c r="L34" s="8"/>
      <c r="T34" s="1"/>
      <c r="U34" s="2"/>
    </row>
    <row r="35" spans="7:21" ht="14.7" hidden="1" customHeight="1" x14ac:dyDescent="0.3">
      <c r="G35" t="str">
        <f t="shared" si="8"/>
        <v/>
      </c>
      <c r="J35" s="8"/>
      <c r="K35" s="8"/>
      <c r="L35" s="8"/>
      <c r="T35" s="1"/>
      <c r="U35" s="2"/>
    </row>
    <row r="36" spans="7:21" ht="14.7" hidden="1" customHeight="1" x14ac:dyDescent="0.3">
      <c r="G36" t="str">
        <f t="shared" si="8"/>
        <v/>
      </c>
      <c r="J36" s="8"/>
      <c r="K36" s="8"/>
      <c r="L36" s="8"/>
      <c r="U36" s="3"/>
    </row>
    <row r="37" spans="7:21" ht="14.7" hidden="1" customHeight="1" x14ac:dyDescent="0.3">
      <c r="G37" t="str">
        <f t="shared" si="8"/>
        <v/>
      </c>
      <c r="J37" s="8"/>
      <c r="K37" s="8"/>
      <c r="L37" s="8"/>
      <c r="U37" s="3"/>
    </row>
    <row r="38" spans="7:21" ht="14.7" hidden="1" customHeight="1" x14ac:dyDescent="0.3">
      <c r="G38" t="str">
        <f t="shared" si="8"/>
        <v/>
      </c>
      <c r="J38" s="8"/>
      <c r="K38" s="8"/>
      <c r="L38" s="8"/>
      <c r="U38" s="3"/>
    </row>
    <row r="39" spans="7:21" ht="14.7" hidden="1" customHeight="1" x14ac:dyDescent="0.3">
      <c r="G39" t="str">
        <f t="shared" si="8"/>
        <v/>
      </c>
      <c r="J39" s="8"/>
      <c r="K39" s="8"/>
      <c r="L39" s="8"/>
      <c r="U39" s="3"/>
    </row>
    <row r="40" spans="7:21" ht="14.7" hidden="1" customHeight="1" x14ac:dyDescent="0.3">
      <c r="G40" t="str">
        <f t="shared" si="8"/>
        <v/>
      </c>
      <c r="J40" s="8"/>
      <c r="K40" s="8"/>
      <c r="L40" s="8"/>
      <c r="U40" s="3"/>
    </row>
    <row r="41" spans="7:21" ht="14.7" hidden="1" customHeight="1" x14ac:dyDescent="0.3">
      <c r="G41" t="str">
        <f t="shared" si="8"/>
        <v/>
      </c>
      <c r="J41" s="8"/>
      <c r="K41" s="8"/>
      <c r="L41" s="8"/>
      <c r="U41" s="3"/>
    </row>
    <row r="42" spans="7:21" ht="14.7" hidden="1" customHeight="1" x14ac:dyDescent="0.3">
      <c r="G42" t="str">
        <f t="shared" si="8"/>
        <v/>
      </c>
      <c r="J42" s="8"/>
      <c r="K42" s="8"/>
      <c r="L42" s="8"/>
      <c r="U42" s="3"/>
    </row>
    <row r="43" spans="7:21" ht="14.7" customHeight="1" x14ac:dyDescent="0.3">
      <c r="G43" t="str">
        <f t="shared" si="8"/>
        <v/>
      </c>
      <c r="J43" s="8"/>
      <c r="K43" s="8"/>
      <c r="L43" s="8"/>
      <c r="U43" s="3"/>
    </row>
    <row r="44" spans="7:21" ht="14.7" customHeight="1" x14ac:dyDescent="0.3">
      <c r="G44" t="str">
        <f t="shared" si="8"/>
        <v/>
      </c>
      <c r="J44" s="8"/>
      <c r="K44" s="8"/>
      <c r="L44" s="8"/>
      <c r="U44" s="3"/>
    </row>
    <row r="45" spans="7:21" ht="14.7" customHeight="1" x14ac:dyDescent="0.3">
      <c r="G45" t="str">
        <f t="shared" si="8"/>
        <v/>
      </c>
      <c r="J45" s="8"/>
      <c r="K45" s="8"/>
      <c r="L45" s="8"/>
      <c r="U45" s="3"/>
    </row>
    <row r="46" spans="7:21" ht="14.7" customHeight="1" x14ac:dyDescent="0.3">
      <c r="G46" t="str">
        <f t="shared" si="8"/>
        <v/>
      </c>
      <c r="J46" s="8"/>
      <c r="K46" s="8"/>
      <c r="L46" s="8"/>
      <c r="U46" s="3"/>
    </row>
    <row r="47" spans="7:21" ht="14.7" customHeight="1" x14ac:dyDescent="0.3">
      <c r="G47" t="str">
        <f t="shared" si="8"/>
        <v/>
      </c>
      <c r="J47" s="8"/>
      <c r="K47" s="8"/>
      <c r="L47" s="8"/>
      <c r="U47" s="3"/>
    </row>
    <row r="48" spans="7:21" ht="14.7" customHeight="1" x14ac:dyDescent="0.3">
      <c r="G48" t="str">
        <f t="shared" si="8"/>
        <v/>
      </c>
      <c r="J48" s="8"/>
      <c r="K48" s="8"/>
      <c r="L48" s="8"/>
      <c r="T48" s="1"/>
      <c r="U48" s="2"/>
    </row>
    <row r="49" spans="7:21" ht="14.7" customHeight="1" x14ac:dyDescent="0.3">
      <c r="G49" t="str">
        <f t="shared" si="8"/>
        <v/>
      </c>
      <c r="J49" s="8"/>
      <c r="K49" s="8"/>
      <c r="L49" s="8"/>
      <c r="U49" s="3"/>
    </row>
    <row r="50" spans="7:21" ht="14.7" customHeight="1" x14ac:dyDescent="0.3">
      <c r="G50" t="str">
        <f t="shared" si="8"/>
        <v/>
      </c>
      <c r="J50" s="8"/>
      <c r="K50" s="8"/>
      <c r="L50" s="8"/>
      <c r="U50" s="3"/>
    </row>
    <row r="51" spans="7:21" ht="14.7" customHeight="1" x14ac:dyDescent="0.3">
      <c r="G51" t="str">
        <f t="shared" si="8"/>
        <v/>
      </c>
      <c r="J51" s="8"/>
      <c r="K51" s="8"/>
      <c r="L51" s="8"/>
      <c r="U51" s="3"/>
    </row>
    <row r="52" spans="7:21" ht="14.7" customHeight="1" x14ac:dyDescent="0.3">
      <c r="G52" t="str">
        <f t="shared" si="8"/>
        <v/>
      </c>
      <c r="J52" s="8"/>
      <c r="K52" s="8"/>
      <c r="L52" s="8"/>
      <c r="U52" s="3"/>
    </row>
    <row r="53" spans="7:21" ht="14.7" customHeight="1" x14ac:dyDescent="0.3">
      <c r="G53" t="str">
        <f t="shared" si="8"/>
        <v/>
      </c>
      <c r="J53" s="8"/>
      <c r="K53" s="8"/>
      <c r="L53" s="8"/>
      <c r="U53" s="3"/>
    </row>
    <row r="54" spans="7:21" ht="14.7" customHeight="1" x14ac:dyDescent="0.3">
      <c r="G54" t="str">
        <f t="shared" si="8"/>
        <v/>
      </c>
      <c r="J54" s="8"/>
      <c r="K54" s="8"/>
      <c r="L54" s="8"/>
      <c r="U54" s="3"/>
    </row>
    <row r="55" spans="7:21" ht="14.7" customHeight="1" x14ac:dyDescent="0.3">
      <c r="G55" t="str">
        <f t="shared" si="8"/>
        <v/>
      </c>
      <c r="J55" s="8"/>
      <c r="K55" s="8"/>
      <c r="L55" s="8"/>
      <c r="U55" s="3"/>
    </row>
    <row r="56" spans="7:21" ht="14.7" customHeight="1" x14ac:dyDescent="0.3">
      <c r="G56" t="str">
        <f t="shared" si="8"/>
        <v/>
      </c>
      <c r="J56" s="8"/>
      <c r="K56" s="8"/>
      <c r="L56" s="8"/>
      <c r="U56" s="3"/>
    </row>
  </sheetData>
  <conditionalFormatting sqref="U2:U31">
    <cfRule type="expression" dxfId="5" priority="1">
      <formula>OR(U2="A",U2="B",U2="C",U2="D",U2="E")</formula>
    </cfRule>
    <cfRule type="cellIs" dxfId="4" priority="2" operator="equal">
      <formula>"""E"""</formula>
    </cfRule>
    <cfRule type="cellIs" dxfId="3" priority="3" operator="equal">
      <formula>"""B"""</formula>
    </cfRule>
    <cfRule type="cellIs" dxfId="2" priority="4" operator="equal">
      <formula>"A,B,C,D,E"</formula>
    </cfRule>
    <cfRule type="cellIs" dxfId="1" priority="9" operator="greaterThan">
      <formula>"F"</formula>
    </cfRule>
  </conditionalFormatting>
  <conditionalFormatting sqref="T2:T31">
    <cfRule type="cellIs" dxfId="0" priority="5" operator="greaterThan">
      <formula>44</formula>
    </cfRule>
  </conditionalFormatting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workbookViewId="0">
      <selection activeCell="P17" sqref="P17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77734375" customWidth="1"/>
    <col min="7" max="9" width="4.77734375" customWidth="1"/>
    <col min="11" max="11" width="5.77734375" customWidth="1"/>
    <col min="12" max="12" width="5.21875" customWidth="1"/>
    <col min="13" max="13" width="7" customWidth="1"/>
    <col min="14" max="14" width="8.21875" customWidth="1"/>
    <col min="15" max="15" width="7.109375" customWidth="1"/>
    <col min="16" max="16" width="10" customWidth="1"/>
  </cols>
  <sheetData>
    <row r="1" spans="1:16" ht="15.6" x14ac:dyDescent="0.3">
      <c r="A1" s="29" t="s">
        <v>58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</row>
    <row r="2" spans="1:16" x14ac:dyDescent="0.3">
      <c r="A2" s="32" t="s">
        <v>176</v>
      </c>
      <c r="B2" s="33"/>
      <c r="C2" s="33"/>
      <c r="D2" s="33"/>
      <c r="E2" s="33"/>
      <c r="F2" s="33"/>
      <c r="G2" s="33"/>
      <c r="H2" s="33"/>
      <c r="I2" s="34"/>
      <c r="J2" s="35" t="s">
        <v>59</v>
      </c>
      <c r="K2" s="36"/>
      <c r="L2" s="36"/>
      <c r="M2" s="36"/>
      <c r="N2" s="36"/>
      <c r="O2" s="36"/>
      <c r="P2" s="37"/>
    </row>
    <row r="3" spans="1:16" ht="28.8" customHeight="1" x14ac:dyDescent="0.3">
      <c r="A3" s="22" t="s">
        <v>60</v>
      </c>
      <c r="B3" s="23" t="s">
        <v>79</v>
      </c>
      <c r="C3" s="38" t="s">
        <v>80</v>
      </c>
      <c r="D3" s="38"/>
      <c r="E3" s="38"/>
      <c r="F3" s="38"/>
      <c r="G3" s="38"/>
      <c r="H3" s="38"/>
      <c r="I3" s="38"/>
      <c r="J3" s="39" t="s">
        <v>115</v>
      </c>
      <c r="K3" s="40"/>
      <c r="L3" s="40"/>
      <c r="M3" s="41"/>
      <c r="N3" s="39" t="s">
        <v>61</v>
      </c>
      <c r="O3" s="40"/>
      <c r="P3" s="42"/>
    </row>
    <row r="4" spans="1:16" x14ac:dyDescent="0.3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49"/>
      <c r="O4" s="49"/>
      <c r="P4" s="50"/>
    </row>
    <row r="5" spans="1:16" x14ac:dyDescent="0.3">
      <c r="A5" s="51" t="s">
        <v>62</v>
      </c>
      <c r="B5" s="53" t="s">
        <v>63</v>
      </c>
      <c r="C5" s="55" t="s">
        <v>64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7" t="s">
        <v>65</v>
      </c>
      <c r="P5" s="53" t="s">
        <v>66</v>
      </c>
    </row>
    <row r="6" spans="1:16" ht="28.2" customHeight="1" x14ac:dyDescent="0.3">
      <c r="A6" s="52"/>
      <c r="B6" s="54"/>
      <c r="C6" s="53" t="s">
        <v>67</v>
      </c>
      <c r="D6" s="43" t="s">
        <v>68</v>
      </c>
      <c r="E6" s="44"/>
      <c r="F6" s="45"/>
      <c r="G6" s="46" t="s">
        <v>77</v>
      </c>
      <c r="H6" s="47"/>
      <c r="I6" s="48"/>
      <c r="J6" s="59" t="s">
        <v>69</v>
      </c>
      <c r="K6" s="56"/>
      <c r="L6" s="56"/>
      <c r="M6" s="59" t="s">
        <v>70</v>
      </c>
      <c r="N6" s="56"/>
      <c r="O6" s="58"/>
      <c r="P6" s="54"/>
    </row>
    <row r="7" spans="1:16" x14ac:dyDescent="0.3">
      <c r="A7" s="52"/>
      <c r="B7" s="54"/>
      <c r="C7" s="54"/>
      <c r="D7" s="5" t="s">
        <v>71</v>
      </c>
      <c r="E7" s="5" t="s">
        <v>72</v>
      </c>
      <c r="F7" s="5" t="s">
        <v>73</v>
      </c>
      <c r="G7" s="5" t="s">
        <v>71</v>
      </c>
      <c r="H7" s="5" t="s">
        <v>72</v>
      </c>
      <c r="I7" s="5" t="s">
        <v>73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8"/>
      <c r="P7" s="54"/>
    </row>
    <row r="8" spans="1:16" x14ac:dyDescent="0.3">
      <c r="A8" s="11" t="str">
        <f>CONCATENATE(CONCATENATE('Tabela 2'!A2,"/"),'Tabela 2'!B2)</f>
        <v>1/2019</v>
      </c>
      <c r="B8" s="11" t="str">
        <f>CONCATENATE(CONCATENATE('Tabela 2'!C2," "),'Tabela 2'!D2)</f>
        <v>Matija Bojanić</v>
      </c>
      <c r="C8" s="11"/>
      <c r="D8" s="11"/>
      <c r="E8" s="11"/>
      <c r="F8" s="11"/>
      <c r="G8" s="11">
        <f>'Tabela 2'!G2</f>
        <v>9</v>
      </c>
      <c r="H8" s="11"/>
      <c r="I8" s="11"/>
      <c r="J8" s="11">
        <v>11</v>
      </c>
      <c r="K8" s="11"/>
      <c r="L8" s="11"/>
      <c r="M8" s="11">
        <v>0</v>
      </c>
      <c r="N8" s="11"/>
      <c r="O8" s="11">
        <f>'Tabela 2'!AD2</f>
        <v>20</v>
      </c>
      <c r="P8" s="12" t="str">
        <f>'Tabela 2'!AE2</f>
        <v>F</v>
      </c>
    </row>
    <row r="9" spans="1:16" x14ac:dyDescent="0.3">
      <c r="A9" s="11" t="str">
        <f>CONCATENATE(CONCATENATE('Tabela 2'!A3,"/"),'Tabela 2'!B3)</f>
        <v>3/2019</v>
      </c>
      <c r="B9" s="11" t="str">
        <f>CONCATENATE(CONCATENATE('Tabela 2'!C3," "),'Tabela 2'!D3)</f>
        <v>Emina Krnić</v>
      </c>
      <c r="C9" s="11"/>
      <c r="D9" s="11"/>
      <c r="E9" s="11"/>
      <c r="F9" s="11"/>
      <c r="G9" s="11">
        <f>'Tabela 2'!G3</f>
        <v>7</v>
      </c>
      <c r="H9" s="11"/>
      <c r="I9" s="11"/>
      <c r="J9" s="11">
        <v>11</v>
      </c>
      <c r="K9" s="11"/>
      <c r="L9" s="11"/>
      <c r="M9" s="11">
        <v>5</v>
      </c>
      <c r="N9" s="11"/>
      <c r="O9" s="11">
        <f>'Tabela 2'!AD3</f>
        <v>23</v>
      </c>
      <c r="P9" s="12" t="str">
        <f>'Tabela 2'!AE3</f>
        <v>F</v>
      </c>
    </row>
    <row r="10" spans="1:16" x14ac:dyDescent="0.3">
      <c r="A10" s="11" t="str">
        <f>CONCATENATE(CONCATENATE('Tabela 2'!A4,"/"),'Tabela 2'!B4)</f>
        <v>22/2019</v>
      </c>
      <c r="B10" s="11" t="str">
        <f>CONCATENATE(CONCATENATE('Tabela 2'!C4," "),'Tabela 2'!D4)</f>
        <v>Andrea Čabarkapa</v>
      </c>
      <c r="C10" s="11"/>
      <c r="D10" s="11"/>
      <c r="E10" s="11"/>
      <c r="F10" s="11"/>
      <c r="G10" s="11">
        <f>'Tabela 2'!G4</f>
        <v>13</v>
      </c>
      <c r="H10" s="11"/>
      <c r="I10" s="11"/>
      <c r="J10" s="11">
        <v>12</v>
      </c>
      <c r="K10" s="11"/>
      <c r="L10" s="11"/>
      <c r="M10" s="11">
        <v>0</v>
      </c>
      <c r="N10" s="11"/>
      <c r="O10" s="11">
        <f>'Tabela 2'!AD4</f>
        <v>25</v>
      </c>
      <c r="P10" s="12" t="str">
        <f>'Tabela 2'!AE4</f>
        <v>F</v>
      </c>
    </row>
    <row r="11" spans="1:16" x14ac:dyDescent="0.3">
      <c r="A11" s="11" t="str">
        <f>CONCATENATE(CONCATENATE('Tabela 2'!A5,"/"),'Tabela 2'!B5)</f>
        <v>28/2019</v>
      </c>
      <c r="B11" s="11" t="str">
        <f>CONCATENATE(CONCATENATE('Tabela 2'!C5," "),'Tabela 2'!D5)</f>
        <v>Ekan Kojić</v>
      </c>
      <c r="C11" s="11"/>
      <c r="D11" s="11"/>
      <c r="E11" s="11"/>
      <c r="F11" s="11"/>
      <c r="G11" s="11">
        <f>'Tabela 2'!G5</f>
        <v>13</v>
      </c>
      <c r="H11" s="11"/>
      <c r="I11" s="11"/>
      <c r="J11" s="11">
        <v>15</v>
      </c>
      <c r="K11" s="11"/>
      <c r="L11" s="11"/>
      <c r="M11" s="11">
        <v>23</v>
      </c>
      <c r="N11" s="11"/>
      <c r="O11" s="11">
        <f>'Tabela 2'!AD5</f>
        <v>51</v>
      </c>
      <c r="P11" s="12" t="str">
        <f>'Tabela 2'!AE5</f>
        <v>E</v>
      </c>
    </row>
    <row r="12" spans="1:16" x14ac:dyDescent="0.3">
      <c r="A12" s="11" t="str">
        <f>CONCATENATE(CONCATENATE('Tabela 2'!A6,"/"),'Tabela 2'!B6)</f>
        <v>7/2018</v>
      </c>
      <c r="B12" s="11" t="str">
        <f>CONCATENATE(CONCATENATE('Tabela 2'!C6," "),'Tabela 2'!D6)</f>
        <v>Ljiljana Jelić</v>
      </c>
      <c r="C12" s="11"/>
      <c r="D12" s="11"/>
      <c r="E12" s="11"/>
      <c r="F12" s="11"/>
      <c r="G12" s="11">
        <f>'Tabela 2'!G6</f>
        <v>15</v>
      </c>
      <c r="H12" s="11"/>
      <c r="I12" s="11"/>
      <c r="J12" s="11">
        <v>12</v>
      </c>
      <c r="K12" s="11"/>
      <c r="L12" s="11"/>
      <c r="M12" s="11">
        <v>21</v>
      </c>
      <c r="N12" s="11"/>
      <c r="O12" s="11">
        <f>'Tabela 2'!AD6</f>
        <v>48</v>
      </c>
      <c r="P12" s="12" t="str">
        <f>'Tabela 2'!AE6</f>
        <v>E</v>
      </c>
    </row>
    <row r="13" spans="1:16" x14ac:dyDescent="0.3">
      <c r="A13" s="11" t="str">
        <f>CONCATENATE(CONCATENATE('Tabela 2'!A7,"/"),'Tabela 2'!B7)</f>
        <v>25/2018</v>
      </c>
      <c r="B13" s="11" t="str">
        <f>CONCATENATE(CONCATENATE('Tabela 2'!C7," "),'Tabela 2'!D7)</f>
        <v>Ana Ivanović</v>
      </c>
      <c r="C13" s="11"/>
      <c r="D13" s="11"/>
      <c r="E13" s="11"/>
      <c r="F13" s="11"/>
      <c r="G13" s="11">
        <f>'Tabela 2'!G7</f>
        <v>5</v>
      </c>
      <c r="H13" s="11"/>
      <c r="I13" s="11"/>
      <c r="J13" s="11">
        <v>8</v>
      </c>
      <c r="K13" s="11"/>
      <c r="L13" s="11"/>
      <c r="M13" s="11">
        <v>9</v>
      </c>
      <c r="N13" s="11"/>
      <c r="O13" s="11">
        <f>'Tabela 2'!AD7</f>
        <v>22</v>
      </c>
      <c r="P13" s="12" t="str">
        <f>'Tabela 2'!AE7</f>
        <v>F</v>
      </c>
    </row>
    <row r="14" spans="1:16" x14ac:dyDescent="0.3">
      <c r="A14" s="11" t="str">
        <f>CONCATENATE(CONCATENATE('Tabela 2'!A8,"/"),'Tabela 2'!B8)</f>
        <v>30/2018</v>
      </c>
      <c r="B14" s="11" t="str">
        <f>CONCATENATE(CONCATENATE('Tabela 2'!C8," "),'Tabela 2'!D8)</f>
        <v>Marija Gajović</v>
      </c>
      <c r="C14" s="11"/>
      <c r="D14" s="11"/>
      <c r="E14" s="11"/>
      <c r="F14" s="11"/>
      <c r="G14" s="11">
        <f>'Tabela 2'!G8</f>
        <v>6</v>
      </c>
      <c r="H14" s="11"/>
      <c r="I14" s="11"/>
      <c r="J14" s="11">
        <v>20</v>
      </c>
      <c r="K14" s="11"/>
      <c r="L14" s="11"/>
      <c r="M14" s="11">
        <v>19</v>
      </c>
      <c r="N14" s="11"/>
      <c r="O14" s="11">
        <f>'Tabela 2'!AD8</f>
        <v>45</v>
      </c>
      <c r="P14" s="12" t="str">
        <f>'Tabela 2'!AE8</f>
        <v>E</v>
      </c>
    </row>
    <row r="15" spans="1:16" x14ac:dyDescent="0.3">
      <c r="A15" s="11" t="str">
        <f>CONCATENATE(CONCATENATE('Tabela 2'!A9,"/"),'Tabela 2'!B9)</f>
        <v>39/2018</v>
      </c>
      <c r="B15" s="11" t="str">
        <f>CONCATENATE(CONCATENATE('Tabela 2'!C9," "),'Tabela 2'!D9)</f>
        <v>Petar Janković</v>
      </c>
      <c r="C15" s="11"/>
      <c r="D15" s="11"/>
      <c r="E15" s="11"/>
      <c r="F15" s="11"/>
      <c r="G15" s="11">
        <f>'Tabela 2'!G9</f>
        <v>11</v>
      </c>
      <c r="H15" s="11"/>
      <c r="I15" s="11"/>
      <c r="J15" s="11">
        <f>'Tabela 2'!J9</f>
        <v>6</v>
      </c>
      <c r="K15" s="11"/>
      <c r="L15" s="11"/>
      <c r="M15" s="11"/>
      <c r="N15" s="11"/>
      <c r="O15" s="11">
        <f>'Tabela 2'!AD9</f>
        <v>17</v>
      </c>
      <c r="P15" s="12" t="str">
        <f>'Tabela 2'!AE9</f>
        <v>F</v>
      </c>
    </row>
    <row r="16" spans="1:16" x14ac:dyDescent="0.3">
      <c r="A16" s="11" t="str">
        <f>CONCATENATE(CONCATENATE('Tabela 2'!A10,"/"),'Tabela 2'!B10)</f>
        <v>8/2017</v>
      </c>
      <c r="B16" s="11" t="str">
        <f>CONCATENATE(CONCATENATE('Tabela 2'!C10," "),'Tabela 2'!D10)</f>
        <v>Dijana Popović</v>
      </c>
      <c r="C16" s="11"/>
      <c r="D16" s="11"/>
      <c r="E16" s="11"/>
      <c r="F16" s="11"/>
      <c r="G16" s="11">
        <f>'Tabela 2'!G10</f>
        <v>8</v>
      </c>
      <c r="H16" s="11"/>
      <c r="I16" s="11"/>
      <c r="J16" s="11">
        <v>12</v>
      </c>
      <c r="K16" s="11"/>
      <c r="L16" s="11"/>
      <c r="M16" s="11">
        <v>15</v>
      </c>
      <c r="N16" s="11"/>
      <c r="O16" s="11">
        <f>'Tabela 2'!AD10</f>
        <v>35</v>
      </c>
      <c r="P16" s="12" t="str">
        <f>'Tabela 2'!AE10</f>
        <v>F</v>
      </c>
    </row>
    <row r="17" spans="1:16" x14ac:dyDescent="0.3">
      <c r="A17" s="11" t="str">
        <f>CONCATENATE(CONCATENATE('Tabela 2'!A11,"/"),'Tabela 2'!B11)</f>
        <v>25/2015</v>
      </c>
      <c r="B17" s="11" t="str">
        <f>CONCATENATE(CONCATENATE('Tabela 2'!C11," "),'Tabela 2'!D11)</f>
        <v>Andrea Krunić</v>
      </c>
      <c r="C17" s="11"/>
      <c r="D17" s="11"/>
      <c r="E17" s="11"/>
      <c r="F17" s="11"/>
      <c r="G17" s="11">
        <f>'Tabela 2'!G11</f>
        <v>8</v>
      </c>
      <c r="H17" s="11"/>
      <c r="I17" s="11"/>
      <c r="J17" s="11">
        <f>'Tabela 2'!J11</f>
        <v>12</v>
      </c>
      <c r="K17" s="11"/>
      <c r="L17" s="11"/>
      <c r="M17" s="11">
        <v>25</v>
      </c>
      <c r="N17" s="11"/>
      <c r="O17" s="11">
        <f>'Tabela 2'!AD11</f>
        <v>45</v>
      </c>
      <c r="P17" s="12" t="str">
        <f>'Tabela 2'!AE11</f>
        <v>E</v>
      </c>
    </row>
    <row r="18" spans="1:16" x14ac:dyDescent="0.3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6"/>
    </row>
    <row r="19" spans="1:16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6"/>
    </row>
    <row r="20" spans="1:16" x14ac:dyDescent="0.3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6"/>
    </row>
    <row r="21" spans="1:16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6"/>
    </row>
    <row r="22" spans="1:16" x14ac:dyDescent="0.3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6"/>
    </row>
    <row r="23" spans="1:16" x14ac:dyDescent="0.3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6"/>
    </row>
    <row r="24" spans="1:16" x14ac:dyDescent="0.3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6"/>
    </row>
    <row r="25" spans="1:16" x14ac:dyDescent="0.3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6"/>
    </row>
    <row r="26" spans="1:16" x14ac:dyDescent="0.3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6"/>
    </row>
    <row r="27" spans="1:16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6"/>
    </row>
    <row r="28" spans="1:16" x14ac:dyDescent="0.3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6"/>
    </row>
    <row r="29" spans="1:16" x14ac:dyDescent="0.3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6"/>
    </row>
    <row r="30" spans="1:16" x14ac:dyDescent="0.3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</row>
    <row r="31" spans="1:16" x14ac:dyDescent="0.3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6"/>
    </row>
    <row r="32" spans="1:16" x14ac:dyDescent="0.3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7" x14ac:dyDescent="0.3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6"/>
    </row>
    <row r="34" spans="1:17" x14ac:dyDescent="0.3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6"/>
    </row>
    <row r="35" spans="1:17" x14ac:dyDescent="0.3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</row>
    <row r="36" spans="1:17" x14ac:dyDescent="0.3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6"/>
    </row>
    <row r="37" spans="1:17" x14ac:dyDescent="0.3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6"/>
    </row>
    <row r="38" spans="1:17" x14ac:dyDescent="0.3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6"/>
      <c r="Q38" s="25"/>
    </row>
    <row r="39" spans="1:17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  <c r="Q39" s="25"/>
    </row>
    <row r="40" spans="1:17" x14ac:dyDescent="0.3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6"/>
      <c r="Q40" s="25"/>
    </row>
    <row r="41" spans="1:17" x14ac:dyDescent="0.3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6"/>
      <c r="Q41" s="25"/>
    </row>
    <row r="42" spans="1:17" x14ac:dyDescent="0.3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6"/>
      <c r="Q42" s="25"/>
    </row>
    <row r="43" spans="1:17" x14ac:dyDescent="0.3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6"/>
      <c r="Q43" s="25"/>
    </row>
    <row r="44" spans="1:17" x14ac:dyDescent="0.3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6"/>
      <c r="Q44" s="25"/>
    </row>
    <row r="45" spans="1:17" x14ac:dyDescent="0.3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6"/>
      <c r="Q45" s="25"/>
    </row>
    <row r="46" spans="1:17" x14ac:dyDescent="0.3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6"/>
      <c r="Q46" s="25"/>
    </row>
    <row r="47" spans="1:17" x14ac:dyDescent="0.3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6"/>
      <c r="Q47" s="25"/>
    </row>
    <row r="48" spans="1:17" x14ac:dyDescent="0.3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6"/>
      <c r="Q48" s="25"/>
    </row>
    <row r="49" spans="1:17" x14ac:dyDescent="0.3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6"/>
      <c r="Q49" s="25"/>
    </row>
    <row r="50" spans="1:17" x14ac:dyDescent="0.3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6"/>
      <c r="Q50" s="25"/>
    </row>
    <row r="51" spans="1:17" x14ac:dyDescent="0.3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6"/>
      <c r="Q51" s="25"/>
    </row>
    <row r="52" spans="1:17" x14ac:dyDescent="0.3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6"/>
      <c r="Q52" s="25"/>
    </row>
    <row r="53" spans="1:17" x14ac:dyDescent="0.3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6"/>
      <c r="Q53" s="25"/>
    </row>
    <row r="54" spans="1:17" x14ac:dyDescent="0.3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6"/>
      <c r="Q54" s="25"/>
    </row>
    <row r="55" spans="1:17" x14ac:dyDescent="0.3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6"/>
      <c r="Q55" s="25"/>
    </row>
    <row r="56" spans="1:17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6"/>
      <c r="Q56" s="25"/>
    </row>
    <row r="57" spans="1:17" x14ac:dyDescent="0.3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6"/>
      <c r="Q57" s="25"/>
    </row>
    <row r="58" spans="1:17" x14ac:dyDescent="0.3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6"/>
      <c r="Q58" s="25"/>
    </row>
    <row r="59" spans="1:17" x14ac:dyDescent="0.3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6"/>
      <c r="Q59" s="25"/>
    </row>
    <row r="60" spans="1:17" x14ac:dyDescent="0.3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6"/>
      <c r="Q60" s="25"/>
    </row>
    <row r="61" spans="1:17" x14ac:dyDescent="0.3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6"/>
      <c r="Q61" s="25"/>
    </row>
    <row r="62" spans="1:17" x14ac:dyDescent="0.3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6"/>
      <c r="Q62" s="25"/>
    </row>
    <row r="63" spans="1:17" x14ac:dyDescent="0.3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1:17" x14ac:dyDescent="0.3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1:17" x14ac:dyDescent="0.3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1:17" x14ac:dyDescent="0.3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1:17" x14ac:dyDescent="0.3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1:17" x14ac:dyDescent="0.3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1:17" x14ac:dyDescent="0.3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1:17" x14ac:dyDescent="0.3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1:17" x14ac:dyDescent="0.3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1:17" x14ac:dyDescent="0.3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3" spans="1:17" x14ac:dyDescent="0.3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1:17" x14ac:dyDescent="0.3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1:17" x14ac:dyDescent="0.3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1:17" x14ac:dyDescent="0.3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r="77" spans="1:17" x14ac:dyDescent="0.3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1:17" x14ac:dyDescent="0.3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1:17" x14ac:dyDescent="0.3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1:17" x14ac:dyDescent="0.3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1:17" x14ac:dyDescent="0.3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1:17" x14ac:dyDescent="0.3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1:17" x14ac:dyDescent="0.3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1:17" x14ac:dyDescent="0.3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1:17" x14ac:dyDescent="0.3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1:17" x14ac:dyDescent="0.3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1:17" x14ac:dyDescent="0.3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1:17" x14ac:dyDescent="0.3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1:17" x14ac:dyDescent="0.3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1:17" x14ac:dyDescent="0.3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1:17" x14ac:dyDescent="0.3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</sheetData>
  <mergeCells count="17"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  <mergeCell ref="A1:P1"/>
    <mergeCell ref="A2:I2"/>
    <mergeCell ref="J2:P2"/>
    <mergeCell ref="C3:I3"/>
    <mergeCell ref="J3:M3"/>
    <mergeCell ref="N3:P3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G16" sqref="G16"/>
    </sheetView>
  </sheetViews>
  <sheetFormatPr defaultRowHeight="14.4" x14ac:dyDescent="0.3"/>
  <cols>
    <col min="2" max="2" width="12.88671875" customWidth="1"/>
    <col min="3" max="3" width="21.109375" customWidth="1"/>
    <col min="4" max="4" width="9.7773437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69" t="s">
        <v>177</v>
      </c>
      <c r="B1" s="36"/>
      <c r="C1" s="36"/>
      <c r="D1" s="36"/>
      <c r="E1" s="36"/>
      <c r="F1" s="36"/>
      <c r="G1" s="70"/>
    </row>
    <row r="2" spans="1:7" ht="27.6" customHeight="1" x14ac:dyDescent="0.3">
      <c r="A2" s="69" t="s">
        <v>81</v>
      </c>
      <c r="B2" s="36"/>
      <c r="C2" s="71"/>
      <c r="D2" s="72" t="s">
        <v>116</v>
      </c>
      <c r="E2" s="36"/>
      <c r="F2" s="36"/>
      <c r="G2" s="70"/>
    </row>
    <row r="3" spans="1:7" ht="15" thickBot="1" x14ac:dyDescent="0.35">
      <c r="A3" s="73" t="s">
        <v>92</v>
      </c>
      <c r="B3" s="74"/>
      <c r="C3" s="75"/>
      <c r="D3" s="76" t="s">
        <v>82</v>
      </c>
      <c r="E3" s="74"/>
      <c r="F3" s="74"/>
      <c r="G3" s="77"/>
    </row>
    <row r="4" spans="1:7" ht="15" thickBot="1" x14ac:dyDescent="0.35">
      <c r="A4" s="13"/>
      <c r="B4" s="13"/>
      <c r="C4" s="13"/>
      <c r="D4" s="13"/>
      <c r="E4" s="14"/>
      <c r="F4" s="13"/>
      <c r="G4" s="13"/>
    </row>
    <row r="5" spans="1:7" x14ac:dyDescent="0.3">
      <c r="A5" s="60" t="s">
        <v>83</v>
      </c>
      <c r="B5" s="62" t="s">
        <v>84</v>
      </c>
      <c r="C5" s="62" t="s">
        <v>63</v>
      </c>
      <c r="D5" s="64" t="s">
        <v>85</v>
      </c>
      <c r="E5" s="65"/>
      <c r="F5" s="66"/>
      <c r="G5" s="67" t="s">
        <v>86</v>
      </c>
    </row>
    <row r="6" spans="1:7" ht="26.4" x14ac:dyDescent="0.3">
      <c r="A6" s="61"/>
      <c r="B6" s="63"/>
      <c r="C6" s="63"/>
      <c r="D6" s="15" t="s">
        <v>87</v>
      </c>
      <c r="E6" s="16" t="s">
        <v>88</v>
      </c>
      <c r="F6" s="15" t="s">
        <v>89</v>
      </c>
      <c r="G6" s="68"/>
    </row>
    <row r="7" spans="1:7" ht="14.4" customHeight="1" x14ac:dyDescent="0.3">
      <c r="A7" s="11">
        <v>1</v>
      </c>
      <c r="B7" s="11" t="str">
        <f>Evidencija!A8</f>
        <v>1/2019</v>
      </c>
      <c r="C7" s="11" t="str">
        <f>Evidencija!B8</f>
        <v>Matija Bojanić</v>
      </c>
      <c r="D7" s="11">
        <f>Evidencija!G8+Evidencija!J8</f>
        <v>20</v>
      </c>
      <c r="E7" s="11">
        <f>Evidencija!M8</f>
        <v>0</v>
      </c>
      <c r="F7" s="11">
        <f>Evidencija!O8</f>
        <v>20</v>
      </c>
      <c r="G7" s="12" t="str">
        <f>Evidencija!P8</f>
        <v>F</v>
      </c>
    </row>
    <row r="8" spans="1:7" ht="14.4" customHeight="1" x14ac:dyDescent="0.3">
      <c r="A8" s="11">
        <f>A7+1</f>
        <v>2</v>
      </c>
      <c r="B8" s="11" t="str">
        <f>Evidencija!A9</f>
        <v>3/2019</v>
      </c>
      <c r="C8" s="11" t="str">
        <f>Evidencija!B9</f>
        <v>Emina Krnić</v>
      </c>
      <c r="D8" s="11">
        <f>Evidencija!G9+Evidencija!J9</f>
        <v>18</v>
      </c>
      <c r="E8" s="11">
        <f>Evidencija!M9</f>
        <v>5</v>
      </c>
      <c r="F8" s="11">
        <f>Evidencija!O9</f>
        <v>23</v>
      </c>
      <c r="G8" s="12" t="str">
        <f>Evidencija!P9</f>
        <v>F</v>
      </c>
    </row>
    <row r="9" spans="1:7" ht="14.4" customHeight="1" x14ac:dyDescent="0.3">
      <c r="A9" s="11">
        <f t="shared" ref="A9:A36" si="0">A8+1</f>
        <v>3</v>
      </c>
      <c r="B9" s="11" t="str">
        <f>Evidencija!A10</f>
        <v>22/2019</v>
      </c>
      <c r="C9" s="11" t="str">
        <f>Evidencija!B10</f>
        <v>Andrea Čabarkapa</v>
      </c>
      <c r="D9" s="11">
        <f>Evidencija!G10+Evidencija!J10</f>
        <v>25</v>
      </c>
      <c r="E9" s="11">
        <f>Evidencija!M10</f>
        <v>0</v>
      </c>
      <c r="F9" s="11">
        <f>Evidencija!O10</f>
        <v>25</v>
      </c>
      <c r="G9" s="12" t="str">
        <f>Evidencija!P10</f>
        <v>F</v>
      </c>
    </row>
    <row r="10" spans="1:7" ht="14.4" customHeight="1" x14ac:dyDescent="0.3">
      <c r="A10" s="11">
        <f t="shared" si="0"/>
        <v>4</v>
      </c>
      <c r="B10" s="11" t="str">
        <f>Evidencija!A11</f>
        <v>28/2019</v>
      </c>
      <c r="C10" s="11" t="str">
        <f>Evidencija!B11</f>
        <v>Ekan Kojić</v>
      </c>
      <c r="D10" s="11">
        <f>Evidencija!G11+Evidencija!J11</f>
        <v>28</v>
      </c>
      <c r="E10" s="11">
        <f>Evidencija!M11</f>
        <v>23</v>
      </c>
      <c r="F10" s="11">
        <f>Evidencija!O11</f>
        <v>51</v>
      </c>
      <c r="G10" s="12" t="str">
        <f>Evidencija!P11</f>
        <v>E</v>
      </c>
    </row>
    <row r="11" spans="1:7" ht="14.4" customHeight="1" x14ac:dyDescent="0.3">
      <c r="A11" s="11">
        <f t="shared" si="0"/>
        <v>5</v>
      </c>
      <c r="B11" s="11" t="str">
        <f>Evidencija!A12</f>
        <v>7/2018</v>
      </c>
      <c r="C11" s="11" t="str">
        <f>Evidencija!B12</f>
        <v>Ljiljana Jelić</v>
      </c>
      <c r="D11" s="11">
        <f>Evidencija!G12+Evidencija!J12</f>
        <v>27</v>
      </c>
      <c r="E11" s="11">
        <f>Evidencija!M12</f>
        <v>21</v>
      </c>
      <c r="F11" s="11">
        <f>Evidencija!O12</f>
        <v>48</v>
      </c>
      <c r="G11" s="12" t="str">
        <f>Evidencija!P12</f>
        <v>E</v>
      </c>
    </row>
    <row r="12" spans="1:7" ht="14.4" customHeight="1" x14ac:dyDescent="0.3">
      <c r="A12" s="11">
        <f t="shared" si="0"/>
        <v>6</v>
      </c>
      <c r="B12" s="11" t="str">
        <f>Evidencija!A13</f>
        <v>25/2018</v>
      </c>
      <c r="C12" s="11" t="str">
        <f>Evidencija!B13</f>
        <v>Ana Ivanović</v>
      </c>
      <c r="D12" s="11">
        <f>Evidencija!G13+Evidencija!J13</f>
        <v>13</v>
      </c>
      <c r="E12" s="11">
        <f>Evidencija!M13</f>
        <v>9</v>
      </c>
      <c r="F12" s="11">
        <f>Evidencija!O13</f>
        <v>22</v>
      </c>
      <c r="G12" s="12" t="str">
        <f>Evidencija!P13</f>
        <v>F</v>
      </c>
    </row>
    <row r="13" spans="1:7" ht="14.4" customHeight="1" x14ac:dyDescent="0.3">
      <c r="A13" s="11">
        <f t="shared" si="0"/>
        <v>7</v>
      </c>
      <c r="B13" s="11" t="str">
        <f>Evidencija!A14</f>
        <v>30/2018</v>
      </c>
      <c r="C13" s="11" t="str">
        <f>Evidencija!B14</f>
        <v>Marija Gajović</v>
      </c>
      <c r="D13" s="11">
        <f>Evidencija!G14+Evidencija!J14</f>
        <v>26</v>
      </c>
      <c r="E13" s="11">
        <f>Evidencija!M14</f>
        <v>19</v>
      </c>
      <c r="F13" s="11">
        <f>Evidencija!O14</f>
        <v>45</v>
      </c>
      <c r="G13" s="12" t="str">
        <f>Evidencija!P14</f>
        <v>E</v>
      </c>
    </row>
    <row r="14" spans="1:7" ht="14.4" customHeight="1" x14ac:dyDescent="0.3">
      <c r="A14" s="11">
        <f t="shared" si="0"/>
        <v>8</v>
      </c>
      <c r="B14" s="11" t="str">
        <f>Evidencija!A15</f>
        <v>39/2018</v>
      </c>
      <c r="C14" s="11" t="str">
        <f>Evidencija!B15</f>
        <v>Petar Janković</v>
      </c>
      <c r="D14" s="11">
        <f>Evidencija!G15+Evidencija!J15</f>
        <v>17</v>
      </c>
      <c r="E14" s="11">
        <f>Evidencija!M15</f>
        <v>0</v>
      </c>
      <c r="F14" s="11">
        <f>Evidencija!O15</f>
        <v>17</v>
      </c>
      <c r="G14" s="12" t="str">
        <f>Evidencija!P15</f>
        <v>F</v>
      </c>
    </row>
    <row r="15" spans="1:7" ht="14.4" customHeight="1" x14ac:dyDescent="0.3">
      <c r="A15" s="11">
        <f t="shared" si="0"/>
        <v>9</v>
      </c>
      <c r="B15" s="11" t="str">
        <f>Evidencija!A16</f>
        <v>8/2017</v>
      </c>
      <c r="C15" s="11" t="str">
        <f>Evidencija!B16</f>
        <v>Dijana Popović</v>
      </c>
      <c r="D15" s="11">
        <f>Evidencija!G16+Evidencija!J16</f>
        <v>20</v>
      </c>
      <c r="E15" s="11">
        <f>Evidencija!M16</f>
        <v>15</v>
      </c>
      <c r="F15" s="11">
        <f>Evidencija!O16</f>
        <v>35</v>
      </c>
      <c r="G15" s="12" t="str">
        <f>Evidencija!P16</f>
        <v>F</v>
      </c>
    </row>
    <row r="16" spans="1:7" ht="14.4" customHeight="1" x14ac:dyDescent="0.3">
      <c r="A16" s="11">
        <f t="shared" si="0"/>
        <v>10</v>
      </c>
      <c r="B16" s="11" t="str">
        <f>Evidencija!A17</f>
        <v>25/2015</v>
      </c>
      <c r="C16" s="11" t="str">
        <f>Evidencija!B17</f>
        <v>Andrea Krunić</v>
      </c>
      <c r="D16" s="11">
        <f>Evidencija!G17+Evidencija!J17</f>
        <v>20</v>
      </c>
      <c r="E16" s="11">
        <f>Evidencija!M17</f>
        <v>25</v>
      </c>
      <c r="F16" s="11">
        <f>Evidencija!O17</f>
        <v>45</v>
      </c>
      <c r="G16" s="12" t="str">
        <f>Evidencija!P17</f>
        <v>E</v>
      </c>
    </row>
    <row r="17" spans="1:7" ht="14.4" customHeight="1" x14ac:dyDescent="0.3">
      <c r="A17" s="25"/>
      <c r="B17" s="25"/>
      <c r="C17" s="25"/>
      <c r="D17" s="25"/>
      <c r="E17" s="25"/>
      <c r="F17" s="25"/>
      <c r="G17" s="26"/>
    </row>
    <row r="18" spans="1:7" ht="14.4" customHeight="1" x14ac:dyDescent="0.3">
      <c r="A18" s="25"/>
      <c r="B18" s="25"/>
      <c r="C18" s="25"/>
      <c r="D18" s="25"/>
      <c r="E18" s="25"/>
      <c r="F18" s="25"/>
      <c r="G18" s="26"/>
    </row>
    <row r="19" spans="1:7" ht="14.4" customHeight="1" x14ac:dyDescent="0.3">
      <c r="A19" s="25"/>
      <c r="B19" s="25"/>
      <c r="C19" s="25"/>
      <c r="D19" s="25"/>
      <c r="E19" s="25"/>
      <c r="F19" s="25"/>
      <c r="G19" s="26"/>
    </row>
    <row r="20" spans="1:7" ht="14.4" customHeight="1" x14ac:dyDescent="0.3">
      <c r="A20" s="25"/>
      <c r="B20" s="25"/>
      <c r="C20" s="25"/>
      <c r="D20" s="25"/>
      <c r="E20" s="25"/>
      <c r="F20" s="25"/>
      <c r="G20" s="26"/>
    </row>
    <row r="21" spans="1:7" ht="14.4" customHeight="1" x14ac:dyDescent="0.3">
      <c r="A21" s="25"/>
      <c r="B21" s="25"/>
      <c r="C21" s="25"/>
      <c r="D21" s="25"/>
      <c r="E21" s="25"/>
      <c r="F21" s="25"/>
      <c r="G21" s="26"/>
    </row>
    <row r="22" spans="1:7" ht="14.4" customHeight="1" x14ac:dyDescent="0.3">
      <c r="A22" s="25"/>
      <c r="B22" s="25"/>
      <c r="C22" s="25"/>
      <c r="D22" s="25"/>
      <c r="E22" s="25"/>
      <c r="F22" s="25"/>
      <c r="G22" s="26"/>
    </row>
    <row r="23" spans="1:7" ht="14.4" customHeight="1" x14ac:dyDescent="0.3">
      <c r="A23" s="25"/>
      <c r="B23" s="25"/>
      <c r="C23" s="25"/>
      <c r="D23" s="25"/>
      <c r="E23" s="25"/>
      <c r="F23" s="25"/>
      <c r="G23" s="26"/>
    </row>
    <row r="24" spans="1:7" ht="14.4" customHeight="1" x14ac:dyDescent="0.3">
      <c r="A24" s="25"/>
      <c r="B24" s="25"/>
      <c r="C24" s="25"/>
      <c r="D24" s="25"/>
      <c r="E24" s="25"/>
      <c r="F24" s="25"/>
      <c r="G24" s="26"/>
    </row>
    <row r="25" spans="1:7" ht="14.4" customHeight="1" x14ac:dyDescent="0.3">
      <c r="A25" s="25"/>
      <c r="B25" s="25"/>
      <c r="C25" s="25"/>
      <c r="D25" s="25"/>
      <c r="E25" s="25"/>
      <c r="F25" s="25"/>
      <c r="G25" s="26"/>
    </row>
    <row r="26" spans="1:7" ht="14.4" customHeight="1" x14ac:dyDescent="0.3">
      <c r="A26" s="25"/>
      <c r="B26" s="25"/>
      <c r="C26" s="25"/>
      <c r="D26" s="25"/>
      <c r="E26" s="25"/>
      <c r="F26" s="25"/>
      <c r="G26" s="26"/>
    </row>
    <row r="27" spans="1:7" ht="14.4" customHeight="1" x14ac:dyDescent="0.3">
      <c r="A27" s="25"/>
      <c r="B27" s="25"/>
      <c r="C27" s="25"/>
      <c r="D27" s="25"/>
      <c r="E27" s="25"/>
      <c r="F27" s="25"/>
      <c r="G27" s="26"/>
    </row>
    <row r="28" spans="1:7" ht="14.4" customHeight="1" x14ac:dyDescent="0.3">
      <c r="A28" s="25"/>
      <c r="B28" s="25"/>
      <c r="C28" s="25"/>
      <c r="D28" s="25"/>
      <c r="E28" s="25"/>
      <c r="F28" s="25"/>
      <c r="G28" s="26"/>
    </row>
    <row r="29" spans="1:7" ht="14.4" customHeight="1" x14ac:dyDescent="0.3">
      <c r="A29" s="25"/>
      <c r="B29" s="25"/>
      <c r="C29" s="25"/>
      <c r="D29" s="25"/>
      <c r="E29" s="25"/>
      <c r="F29" s="25"/>
      <c r="G29" s="26"/>
    </row>
    <row r="30" spans="1:7" ht="14.4" customHeight="1" x14ac:dyDescent="0.3">
      <c r="A30" s="25"/>
      <c r="B30" s="25"/>
      <c r="C30" s="25"/>
      <c r="D30" s="25"/>
      <c r="E30" s="25"/>
      <c r="F30" s="25"/>
      <c r="G30" s="26"/>
    </row>
    <row r="31" spans="1:7" ht="14.4" customHeight="1" x14ac:dyDescent="0.3">
      <c r="A31" s="25"/>
      <c r="B31" s="25"/>
      <c r="C31" s="25"/>
      <c r="D31" s="25"/>
      <c r="E31" s="25"/>
      <c r="F31" s="25"/>
      <c r="G31" s="26"/>
    </row>
    <row r="32" spans="1:7" ht="14.4" customHeight="1" x14ac:dyDescent="0.3">
      <c r="A32" s="25"/>
      <c r="B32" s="25"/>
      <c r="C32" s="25"/>
      <c r="D32" s="25"/>
      <c r="E32" s="25"/>
      <c r="F32" s="25"/>
      <c r="G32" s="26"/>
    </row>
    <row r="33" spans="1:7" ht="14.4" customHeight="1" x14ac:dyDescent="0.3">
      <c r="A33" s="25"/>
      <c r="B33" s="25"/>
      <c r="C33" s="25"/>
      <c r="D33" s="25"/>
      <c r="E33" s="25"/>
      <c r="F33" s="25"/>
      <c r="G33" s="26"/>
    </row>
    <row r="34" spans="1:7" ht="14.4" customHeight="1" x14ac:dyDescent="0.3">
      <c r="A34" s="25"/>
      <c r="B34" s="25"/>
      <c r="C34" s="25"/>
      <c r="D34" s="25"/>
      <c r="E34" s="25"/>
      <c r="F34" s="25"/>
      <c r="G34" s="26"/>
    </row>
    <row r="35" spans="1:7" ht="14.4" customHeight="1" x14ac:dyDescent="0.3">
      <c r="A35" s="25"/>
      <c r="B35" s="25"/>
      <c r="C35" s="25"/>
      <c r="D35" s="25"/>
      <c r="E35" s="25"/>
      <c r="F35" s="25"/>
      <c r="G35" s="26"/>
    </row>
    <row r="36" spans="1:7" ht="14.4" customHeight="1" x14ac:dyDescent="0.3">
      <c r="A36" s="25"/>
      <c r="B36" s="25"/>
      <c r="C36" s="25"/>
      <c r="D36" s="25"/>
      <c r="E36" s="25"/>
      <c r="F36" s="25"/>
      <c r="G36" s="26"/>
    </row>
    <row r="37" spans="1:7" ht="14.4" customHeight="1" x14ac:dyDescent="0.3">
      <c r="A37" s="25"/>
      <c r="B37" s="25"/>
      <c r="C37" s="25"/>
      <c r="D37" s="25"/>
      <c r="E37" s="25"/>
      <c r="F37" s="25"/>
      <c r="G37" s="26"/>
    </row>
    <row r="38" spans="1:7" ht="14.4" customHeight="1" x14ac:dyDescent="0.3">
      <c r="A38" s="25"/>
      <c r="B38" s="25"/>
      <c r="C38" s="25"/>
      <c r="D38" s="25"/>
      <c r="E38" s="25"/>
      <c r="F38" s="25"/>
      <c r="G38" s="26"/>
    </row>
    <row r="39" spans="1:7" ht="14.4" customHeight="1" x14ac:dyDescent="0.3">
      <c r="A39" s="25"/>
      <c r="B39" s="25"/>
      <c r="C39" s="25"/>
      <c r="D39" s="25"/>
      <c r="E39" s="25"/>
      <c r="F39" s="25"/>
      <c r="G39" s="26"/>
    </row>
    <row r="40" spans="1:7" ht="14.4" customHeight="1" x14ac:dyDescent="0.3">
      <c r="A40" s="25"/>
      <c r="B40" s="25"/>
      <c r="C40" s="25"/>
      <c r="D40" s="25"/>
      <c r="E40" s="25"/>
      <c r="F40" s="25"/>
      <c r="G40" s="26"/>
    </row>
    <row r="41" spans="1:7" ht="14.4" customHeight="1" x14ac:dyDescent="0.3">
      <c r="A41" s="25"/>
      <c r="B41" s="25"/>
      <c r="C41" s="25"/>
      <c r="D41" s="25"/>
      <c r="E41" s="25"/>
      <c r="F41" s="25"/>
      <c r="G41" s="26"/>
    </row>
    <row r="42" spans="1:7" ht="14.4" customHeight="1" x14ac:dyDescent="0.3">
      <c r="A42" s="25"/>
      <c r="B42" s="25"/>
      <c r="C42" s="25"/>
      <c r="D42" s="25"/>
      <c r="E42" s="25"/>
      <c r="F42" s="25"/>
      <c r="G42" s="26"/>
    </row>
    <row r="43" spans="1:7" ht="14.4" customHeight="1" x14ac:dyDescent="0.3">
      <c r="A43" s="25"/>
      <c r="B43" s="25"/>
      <c r="C43" s="25"/>
      <c r="D43" s="25"/>
      <c r="E43" s="25"/>
      <c r="F43" s="25"/>
      <c r="G43" s="26"/>
    </row>
    <row r="44" spans="1:7" ht="14.4" customHeight="1" x14ac:dyDescent="0.3">
      <c r="A44" s="25"/>
      <c r="B44" s="25"/>
      <c r="C44" s="25"/>
      <c r="D44" s="25"/>
      <c r="E44" s="25"/>
      <c r="F44" s="25"/>
      <c r="G44" s="26"/>
    </row>
    <row r="45" spans="1:7" ht="14.4" customHeight="1" x14ac:dyDescent="0.3">
      <c r="A45" s="25"/>
      <c r="B45" s="25"/>
      <c r="C45" s="25"/>
      <c r="D45" s="25"/>
      <c r="E45" s="25"/>
      <c r="F45" s="25"/>
      <c r="G45" s="26"/>
    </row>
    <row r="46" spans="1:7" ht="14.4" customHeight="1" x14ac:dyDescent="0.3">
      <c r="A46" s="25"/>
      <c r="B46" s="25"/>
      <c r="C46" s="25"/>
      <c r="D46" s="25"/>
      <c r="E46" s="25"/>
      <c r="F46" s="25"/>
      <c r="G46" s="26"/>
    </row>
    <row r="47" spans="1:7" ht="14.4" customHeight="1" x14ac:dyDescent="0.3">
      <c r="A47" s="25"/>
      <c r="B47" s="25"/>
      <c r="C47" s="25"/>
      <c r="D47" s="25"/>
      <c r="E47" s="25"/>
      <c r="F47" s="25"/>
      <c r="G47" s="26"/>
    </row>
    <row r="48" spans="1:7" ht="14.4" customHeight="1" x14ac:dyDescent="0.3">
      <c r="A48" s="25"/>
      <c r="B48" s="25"/>
      <c r="C48" s="25"/>
      <c r="D48" s="25"/>
      <c r="E48" s="25"/>
      <c r="F48" s="25"/>
      <c r="G48" s="26"/>
    </row>
    <row r="49" spans="1:7" ht="14.4" customHeight="1" x14ac:dyDescent="0.3">
      <c r="A49" s="25"/>
      <c r="B49" s="25"/>
      <c r="C49" s="25"/>
      <c r="D49" s="25"/>
      <c r="E49" s="25"/>
      <c r="F49" s="25"/>
      <c r="G49" s="26"/>
    </row>
    <row r="50" spans="1:7" ht="14.4" customHeight="1" x14ac:dyDescent="0.3">
      <c r="A50" s="25"/>
      <c r="B50" s="25"/>
      <c r="C50" s="25"/>
      <c r="D50" s="25"/>
      <c r="E50" s="25"/>
      <c r="F50" s="25"/>
      <c r="G50" s="26"/>
    </row>
    <row r="51" spans="1:7" ht="14.4" customHeight="1" x14ac:dyDescent="0.3">
      <c r="A51" s="25"/>
      <c r="B51" s="25"/>
      <c r="C51" s="25"/>
      <c r="D51" s="25"/>
      <c r="E51" s="25"/>
      <c r="F51" s="25"/>
      <c r="G51" s="26"/>
    </row>
    <row r="52" spans="1:7" ht="14.4" customHeight="1" x14ac:dyDescent="0.3">
      <c r="A52" s="25"/>
      <c r="B52" s="25"/>
      <c r="C52" s="25"/>
      <c r="D52" s="25"/>
      <c r="E52" s="25"/>
      <c r="F52" s="25"/>
      <c r="G52" s="26"/>
    </row>
    <row r="53" spans="1:7" ht="14.4" customHeight="1" x14ac:dyDescent="0.3">
      <c r="A53" s="25"/>
      <c r="B53" s="25"/>
      <c r="C53" s="25"/>
      <c r="D53" s="25"/>
      <c r="E53" s="25"/>
      <c r="F53" s="25"/>
      <c r="G53" s="26"/>
    </row>
    <row r="54" spans="1:7" ht="14.4" customHeight="1" x14ac:dyDescent="0.3">
      <c r="A54" s="25"/>
      <c r="B54" s="25"/>
      <c r="C54" s="25"/>
      <c r="D54" s="25"/>
      <c r="E54" s="25"/>
      <c r="F54" s="25"/>
      <c r="G54" s="26"/>
    </row>
    <row r="55" spans="1:7" ht="14.4" customHeight="1" x14ac:dyDescent="0.3">
      <c r="A55" s="25"/>
      <c r="B55" s="25"/>
      <c r="C55" s="25"/>
      <c r="D55" s="25"/>
      <c r="E55" s="25"/>
      <c r="F55" s="25"/>
      <c r="G55" s="26"/>
    </row>
    <row r="56" spans="1:7" ht="14.4" customHeight="1" x14ac:dyDescent="0.3">
      <c r="A56" s="25"/>
      <c r="B56" s="25"/>
      <c r="C56" s="25"/>
      <c r="D56" s="25"/>
      <c r="E56" s="25"/>
      <c r="F56" s="25"/>
      <c r="G56" s="26"/>
    </row>
    <row r="57" spans="1:7" ht="14.4" customHeight="1" x14ac:dyDescent="0.3">
      <c r="A57" s="25"/>
      <c r="B57" s="25"/>
      <c r="C57" s="25"/>
      <c r="D57" s="25"/>
      <c r="E57" s="25"/>
      <c r="F57" s="25"/>
      <c r="G57" s="26"/>
    </row>
    <row r="58" spans="1:7" ht="14.4" customHeight="1" x14ac:dyDescent="0.3">
      <c r="A58" s="25"/>
      <c r="B58" s="25"/>
      <c r="C58" s="25"/>
      <c r="D58" s="25"/>
      <c r="E58" s="25"/>
      <c r="F58" s="25"/>
      <c r="G58" s="26"/>
    </row>
    <row r="59" spans="1:7" ht="14.4" customHeight="1" x14ac:dyDescent="0.3">
      <c r="A59" s="25"/>
      <c r="B59" s="25"/>
      <c r="C59" s="25"/>
      <c r="D59" s="25"/>
      <c r="E59" s="25"/>
      <c r="F59" s="25"/>
      <c r="G59" s="26"/>
    </row>
    <row r="60" spans="1:7" ht="14.4" customHeight="1" x14ac:dyDescent="0.3">
      <c r="A60" s="25"/>
      <c r="B60" s="25"/>
      <c r="C60" s="25"/>
      <c r="D60" s="25"/>
      <c r="E60" s="25"/>
      <c r="F60" s="25"/>
      <c r="G60" s="26"/>
    </row>
    <row r="61" spans="1:7" ht="14.4" customHeight="1" x14ac:dyDescent="0.3">
      <c r="A61" s="25"/>
      <c r="B61" s="25"/>
      <c r="C61" s="25"/>
      <c r="D61" s="25"/>
      <c r="E61" s="25"/>
      <c r="F61" s="25"/>
      <c r="G61" s="26"/>
    </row>
    <row r="62" spans="1:7" x14ac:dyDescent="0.3">
      <c r="A62" s="25"/>
      <c r="B62" s="25"/>
      <c r="C62" s="25"/>
      <c r="D62" s="25"/>
      <c r="E62" s="25"/>
      <c r="F62" s="25"/>
      <c r="G62" s="25"/>
    </row>
    <row r="63" spans="1:7" x14ac:dyDescent="0.3">
      <c r="A63" s="25"/>
      <c r="B63" s="25"/>
      <c r="C63" s="25"/>
      <c r="D63" s="25"/>
      <c r="E63" s="25"/>
      <c r="F63" s="25"/>
      <c r="G63" s="25"/>
    </row>
    <row r="64" spans="1:7" x14ac:dyDescent="0.3">
      <c r="A64" s="25"/>
      <c r="B64" s="25"/>
      <c r="C64" s="25"/>
      <c r="D64" s="25"/>
      <c r="E64" s="25"/>
      <c r="F64" s="25"/>
      <c r="G64" s="25"/>
    </row>
    <row r="65" spans="1:7" x14ac:dyDescent="0.3">
      <c r="A65" s="25"/>
      <c r="B65" s="25"/>
      <c r="C65" s="25"/>
      <c r="D65" s="25"/>
      <c r="E65" s="25"/>
      <c r="F65" s="25"/>
      <c r="G65" s="25"/>
    </row>
  </sheetData>
  <mergeCells count="10">
    <mergeCell ref="A1:G1"/>
    <mergeCell ref="A2:C2"/>
    <mergeCell ref="D2:G2"/>
    <mergeCell ref="A3:C3"/>
    <mergeCell ref="D3:G3"/>
    <mergeCell ref="A5:A6"/>
    <mergeCell ref="B5:B6"/>
    <mergeCell ref="C5:C6"/>
    <mergeCell ref="D5:F5"/>
    <mergeCell ref="G5:G6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A10" sqref="A10:S10"/>
    </sheetView>
  </sheetViews>
  <sheetFormatPr defaultRowHeight="14.4" x14ac:dyDescent="0.3"/>
  <cols>
    <col min="1" max="1" width="10.21875" customWidth="1"/>
    <col min="2" max="2" width="14" customWidth="1"/>
    <col min="3" max="3" width="13.21875" customWidth="1"/>
    <col min="4" max="18" width="5.109375" customWidth="1"/>
    <col min="19" max="19" width="6" customWidth="1"/>
  </cols>
  <sheetData>
    <row r="1" spans="1:23" x14ac:dyDescent="0.3">
      <c r="A1" s="78" t="s">
        <v>93</v>
      </c>
      <c r="B1" s="78"/>
      <c r="C1" s="78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x14ac:dyDescent="0.3">
      <c r="A2" s="78" t="s">
        <v>113</v>
      </c>
      <c r="B2" s="78"/>
      <c r="C2" s="78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x14ac:dyDescent="0.3">
      <c r="A3" s="78" t="s">
        <v>94</v>
      </c>
      <c r="B3" s="78"/>
      <c r="C3" s="78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28.8" customHeight="1" x14ac:dyDescent="0.3">
      <c r="A4" s="79" t="s">
        <v>114</v>
      </c>
      <c r="B4" s="79"/>
      <c r="C4" s="79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x14ac:dyDescent="0.3">
      <c r="A5" s="78" t="s">
        <v>95</v>
      </c>
      <c r="B5" s="78"/>
      <c r="C5" s="78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x14ac:dyDescent="0.3">
      <c r="A6" s="78" t="s">
        <v>96</v>
      </c>
      <c r="B6" s="78"/>
      <c r="C6" s="78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7.399999999999999" x14ac:dyDescent="0.3">
      <c r="A8" s="80" t="s">
        <v>97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13"/>
      <c r="U8" s="13"/>
      <c r="V8" s="13"/>
      <c r="W8" s="13"/>
    </row>
    <row r="9" spans="1:23" x14ac:dyDescent="0.3">
      <c r="A9" s="82" t="s">
        <v>98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13"/>
      <c r="U9" s="13"/>
      <c r="V9" s="13"/>
      <c r="W9" s="13"/>
    </row>
    <row r="10" spans="1:23" x14ac:dyDescent="0.3">
      <c r="A10" s="82" t="s">
        <v>186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13"/>
      <c r="U10" s="13"/>
      <c r="V10" s="13"/>
      <c r="W10" s="13"/>
    </row>
    <row r="11" spans="1:23" ht="15" thickBot="1" x14ac:dyDescent="0.3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x14ac:dyDescent="0.3">
      <c r="A12" s="60" t="s">
        <v>99</v>
      </c>
      <c r="B12" s="62" t="s">
        <v>100</v>
      </c>
      <c r="C12" s="62" t="s">
        <v>101</v>
      </c>
      <c r="D12" s="87" t="s">
        <v>102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  <c r="P12" s="87" t="s">
        <v>103</v>
      </c>
      <c r="Q12" s="88"/>
      <c r="R12" s="88"/>
      <c r="S12" s="90"/>
      <c r="T12" s="13"/>
      <c r="U12" s="13"/>
      <c r="V12" s="13"/>
      <c r="W12" s="13"/>
    </row>
    <row r="13" spans="1:23" x14ac:dyDescent="0.3">
      <c r="A13" s="83"/>
      <c r="B13" s="85"/>
      <c r="C13" s="85"/>
      <c r="D13" s="91" t="s">
        <v>104</v>
      </c>
      <c r="E13" s="71"/>
      <c r="F13" s="91" t="s">
        <v>105</v>
      </c>
      <c r="G13" s="71"/>
      <c r="H13" s="91" t="s">
        <v>106</v>
      </c>
      <c r="I13" s="71"/>
      <c r="J13" s="91" t="s">
        <v>107</v>
      </c>
      <c r="K13" s="71"/>
      <c r="L13" s="91" t="s">
        <v>108</v>
      </c>
      <c r="M13" s="71"/>
      <c r="N13" s="91" t="s">
        <v>109</v>
      </c>
      <c r="O13" s="71"/>
      <c r="P13" s="91" t="s">
        <v>110</v>
      </c>
      <c r="Q13" s="71"/>
      <c r="R13" s="91" t="s">
        <v>111</v>
      </c>
      <c r="S13" s="70"/>
      <c r="T13" s="13"/>
      <c r="U13" s="13"/>
      <c r="V13" s="13"/>
      <c r="W13" s="13"/>
    </row>
    <row r="14" spans="1:23" ht="15" thickBot="1" x14ac:dyDescent="0.35">
      <c r="A14" s="84"/>
      <c r="B14" s="86"/>
      <c r="C14" s="86"/>
      <c r="D14" s="17" t="s">
        <v>99</v>
      </c>
      <c r="E14" s="17" t="s">
        <v>112</v>
      </c>
      <c r="F14" s="17" t="s">
        <v>99</v>
      </c>
      <c r="G14" s="17" t="s">
        <v>112</v>
      </c>
      <c r="H14" s="17" t="s">
        <v>99</v>
      </c>
      <c r="I14" s="17" t="s">
        <v>112</v>
      </c>
      <c r="J14" s="17" t="s">
        <v>99</v>
      </c>
      <c r="K14" s="17" t="s">
        <v>112</v>
      </c>
      <c r="L14" s="17" t="s">
        <v>99</v>
      </c>
      <c r="M14" s="17" t="s">
        <v>112</v>
      </c>
      <c r="N14" s="17" t="s">
        <v>99</v>
      </c>
      <c r="O14" s="17" t="s">
        <v>112</v>
      </c>
      <c r="P14" s="17" t="s">
        <v>99</v>
      </c>
      <c r="Q14" s="17" t="s">
        <v>112</v>
      </c>
      <c r="R14" s="17" t="s">
        <v>99</v>
      </c>
      <c r="S14" s="18" t="s">
        <v>112</v>
      </c>
      <c r="T14" s="13"/>
      <c r="U14" s="13"/>
      <c r="V14" s="13"/>
      <c r="W14" s="13"/>
    </row>
    <row r="15" spans="1:23" ht="27" thickBot="1" x14ac:dyDescent="0.35">
      <c r="A15" s="19">
        <v>1</v>
      </c>
      <c r="B15" s="20" t="s">
        <v>79</v>
      </c>
      <c r="C15" s="20">
        <f>+F15+D15+H15+J15+L15+N15</f>
        <v>10</v>
      </c>
      <c r="D15" s="20">
        <f>COUNTIF(Zaključne!G7:G61,"=A")</f>
        <v>0</v>
      </c>
      <c r="E15" s="20">
        <f>ROUND(100*D15/C15,1)</f>
        <v>0</v>
      </c>
      <c r="F15" s="20">
        <f>COUNTIF(Zaključne!G7:G61, "=B")</f>
        <v>0</v>
      </c>
      <c r="G15" s="20">
        <f>ROUND(100*F15/C15,1)</f>
        <v>0</v>
      </c>
      <c r="H15" s="20">
        <f>COUNTIF(Zaključne!G7:G61, "=C")</f>
        <v>0</v>
      </c>
      <c r="I15" s="20">
        <f>ROUND(100*H15/C15,1)</f>
        <v>0</v>
      </c>
      <c r="J15" s="20">
        <f>COUNTIF(Zaključne!G7:G61, "=D")</f>
        <v>0</v>
      </c>
      <c r="K15" s="20">
        <f>ROUND(100*J15/C15,1)</f>
        <v>0</v>
      </c>
      <c r="L15" s="20">
        <f>COUNTIF(Zaključne!G7:G61, "=E")</f>
        <v>4</v>
      </c>
      <c r="M15" s="20">
        <f>ROUND(100*L15/C15,1)</f>
        <v>40</v>
      </c>
      <c r="N15" s="20">
        <f>COUNTIF(Zaključne!G7:G61, "=F")</f>
        <v>6</v>
      </c>
      <c r="O15" s="20">
        <f>MAX(0,100-E15-G15-I15-K15-M15)</f>
        <v>60</v>
      </c>
      <c r="P15" s="20">
        <f>+D15+F15+H15+J15+L15</f>
        <v>4</v>
      </c>
      <c r="Q15" s="20">
        <f>ROUND(100*P15/C15,1)</f>
        <v>40</v>
      </c>
      <c r="R15" s="20">
        <f>+N15</f>
        <v>6</v>
      </c>
      <c r="S15" s="21">
        <f>O15</f>
        <v>60</v>
      </c>
      <c r="T15" s="13"/>
      <c r="U15" s="13"/>
      <c r="V15" s="13"/>
      <c r="W15" s="13"/>
    </row>
    <row r="16" spans="1:23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93" t="s">
        <v>118</v>
      </c>
      <c r="O19" s="93"/>
      <c r="P19" s="93"/>
      <c r="Q19" s="93"/>
      <c r="R19" s="93"/>
      <c r="S19" s="93"/>
      <c r="T19" s="13"/>
      <c r="U19" s="13"/>
      <c r="V19" s="13"/>
      <c r="W19" s="13"/>
    </row>
    <row r="20" spans="1:23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92" t="s">
        <v>117</v>
      </c>
      <c r="O20" s="92"/>
      <c r="P20" s="92"/>
      <c r="Q20" s="92"/>
      <c r="R20" s="92"/>
      <c r="S20" s="92"/>
      <c r="T20" s="13"/>
      <c r="U20" s="13"/>
      <c r="V20" s="13"/>
      <c r="W20" s="13"/>
    </row>
  </sheetData>
  <mergeCells count="24">
    <mergeCell ref="N20:S20"/>
    <mergeCell ref="N19:S19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cp:lastPrinted>2021-02-06T16:36:15Z</cp:lastPrinted>
  <dcterms:created xsi:type="dcterms:W3CDTF">2020-11-20T22:46:19Z</dcterms:created>
  <dcterms:modified xsi:type="dcterms:W3CDTF">2021-09-14T22:03:02Z</dcterms:modified>
</cp:coreProperties>
</file>