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6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definedNames/>
  <calcPr fullCalcOnLoad="1"/>
</workbook>
</file>

<file path=xl/sharedStrings.xml><?xml version="1.0" encoding="utf-8"?>
<sst xmlns="http://schemas.openxmlformats.org/spreadsheetml/2006/main" count="896" uniqueCount="280">
  <si>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</si>
  <si>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</si>
  <si>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</si>
  <si>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</si>
  <si>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</si>
  <si>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</si>
  <si>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</si>
  <si>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</si>
  <si>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</si>
  <si>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</si>
  <si>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</si>
  <si>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</si>
  <si>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</si>
  <si>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</si>
  <si>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</si>
  <si>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</si>
  <si>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</si>
  <si>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</si>
  <si>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</si>
  <si>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</si>
  <si>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</si>
  <si>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</si>
  <si>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</si>
  <si>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</si>
  <si>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</si>
  <si>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</si>
  <si>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</si>
  <si>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</si>
  <si>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</si>
  <si>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</si>
  <si>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</si>
  <si>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</si>
  <si>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</si>
  <si>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</si>
  <si>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</si>
  <si>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</si>
  <si>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</si>
  <si>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</si>
  <si>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</si>
  <si>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</si>
  <si>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</si>
  <si>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</si>
  <si>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</si>
  <si>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</si>
  <si>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</si>
  <si>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</si>
  <si>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</si>
  <si>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</si>
  <si>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</si>
  <si>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</si>
  <si>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STUDIJSKI PROGRAM: Matematika i računarske nauke</t>
  </si>
  <si>
    <t>STUDIJSKI PROGRAM: Matematika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</si>
  <si>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</si>
  <si>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</si>
  <si>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</si>
  <si>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</si>
  <si>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</si>
  <si>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</si>
  <si>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</si>
  <si>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</si>
  <si>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</si>
  <si>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</si>
  <si>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</si>
  <si>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</si>
  <si>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</si>
  <si>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</si>
  <si>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</si>
  <si>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</si>
  <si>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</si>
  <si>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</si>
  <si>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Aleksandar Popović</t>
  </si>
  <si>
    <t>Doc. dr Miljan Bigović</t>
  </si>
  <si>
    <t>2017</t>
  </si>
  <si>
    <t>Petar</t>
  </si>
  <si>
    <t>S</t>
  </si>
  <si>
    <t>32</t>
  </si>
  <si>
    <t>2016</t>
  </si>
  <si>
    <t>33</t>
  </si>
  <si>
    <t>Pavle</t>
  </si>
  <si>
    <t>Luka</t>
  </si>
  <si>
    <t>24</t>
  </si>
  <si>
    <t>25</t>
  </si>
  <si>
    <t>Igor</t>
  </si>
  <si>
    <t>Stefan</t>
  </si>
  <si>
    <t>39</t>
  </si>
  <si>
    <t>STUDIJSKI PROGRAM: Računarstvo i informacione tehnologije</t>
  </si>
  <si>
    <t>STUDIJE: PRIMJENJENE OSNOVNE - PMF-a</t>
  </si>
  <si>
    <t>2018</t>
  </si>
  <si>
    <t>35</t>
  </si>
  <si>
    <t>Nikola</t>
  </si>
  <si>
    <t>Miloš</t>
  </si>
  <si>
    <t>34</t>
  </si>
  <si>
    <t>Rovčanin</t>
  </si>
  <si>
    <t>38</t>
  </si>
  <si>
    <t>Čukić</t>
  </si>
  <si>
    <t>Radovanović</t>
  </si>
  <si>
    <t>18</t>
  </si>
  <si>
    <t>22</t>
  </si>
  <si>
    <t>23</t>
  </si>
  <si>
    <t>16</t>
  </si>
  <si>
    <t>Studijski program:  Matematika/ Matematika i računarske nauke/ Računarske nauke/Računarstvo i informacione tehnologije</t>
  </si>
  <si>
    <t>2019/20</t>
  </si>
  <si>
    <t>PREDMET: PROGRAMIRANJE 1</t>
  </si>
  <si>
    <t>2019</t>
  </si>
  <si>
    <t>Semra</t>
  </si>
  <si>
    <t>Jonuz</t>
  </si>
  <si>
    <t>Anđela</t>
  </si>
  <si>
    <t>Zečević</t>
  </si>
  <si>
    <t>3</t>
  </si>
  <si>
    <t>Milijana</t>
  </si>
  <si>
    <t>Zindović</t>
  </si>
  <si>
    <t>Milica</t>
  </si>
  <si>
    <t>Ralević</t>
  </si>
  <si>
    <t>Adnana</t>
  </si>
  <si>
    <t>Kurmemović</t>
  </si>
  <si>
    <t>10</t>
  </si>
  <si>
    <t>Željka</t>
  </si>
  <si>
    <t>Ćinćur</t>
  </si>
  <si>
    <t>Tanja</t>
  </si>
  <si>
    <t>Ivošević</t>
  </si>
  <si>
    <t>7</t>
  </si>
  <si>
    <t>PROGRAMIRANJE 1 (A)</t>
  </si>
  <si>
    <t>PROGRAMIRANJE 1 (B)</t>
  </si>
  <si>
    <t>PROGRAMIRANJE 1 (C)</t>
  </si>
  <si>
    <t>29</t>
  </si>
  <si>
    <t>Starčević</t>
  </si>
  <si>
    <t>41</t>
  </si>
  <si>
    <t>Mihajlović</t>
  </si>
  <si>
    <t>Jovana</t>
  </si>
  <si>
    <t>Bujišić</t>
  </si>
  <si>
    <t>Ljiljana</t>
  </si>
  <si>
    <t>Jelić</t>
  </si>
  <si>
    <t>Jovan</t>
  </si>
  <si>
    <t>Đurić</t>
  </si>
  <si>
    <t>Tamara</t>
  </si>
  <si>
    <t>11</t>
  </si>
  <si>
    <t>Nemanja</t>
  </si>
  <si>
    <t>Kovačević</t>
  </si>
  <si>
    <t>12</t>
  </si>
  <si>
    <t>Maša</t>
  </si>
  <si>
    <t>Laban</t>
  </si>
  <si>
    <t>Milikić</t>
  </si>
  <si>
    <t>14</t>
  </si>
  <si>
    <t>Danica</t>
  </si>
  <si>
    <t>Duković</t>
  </si>
  <si>
    <t>15</t>
  </si>
  <si>
    <t>Ana</t>
  </si>
  <si>
    <t>Vukojičić</t>
  </si>
  <si>
    <t>Radojka</t>
  </si>
  <si>
    <t>Poleksić</t>
  </si>
  <si>
    <t>Marija</t>
  </si>
  <si>
    <t>Došljak</t>
  </si>
  <si>
    <t>20</t>
  </si>
  <si>
    <t>Bane</t>
  </si>
  <si>
    <t>Petričić</t>
  </si>
  <si>
    <t>Dajla</t>
  </si>
  <si>
    <t>Šabović</t>
  </si>
  <si>
    <t>Bogić</t>
  </si>
  <si>
    <t>Bulatović</t>
  </si>
  <si>
    <t>Dragana</t>
  </si>
  <si>
    <t>Mrvaljević</t>
  </si>
  <si>
    <t>Ivanović</t>
  </si>
  <si>
    <t>26</t>
  </si>
  <si>
    <t>Jelena</t>
  </si>
  <si>
    <t>Hajduković</t>
  </si>
  <si>
    <t>27</t>
  </si>
  <si>
    <t>Cerović</t>
  </si>
  <si>
    <t>28</t>
  </si>
  <si>
    <t>Radoman</t>
  </si>
  <si>
    <t>Mijanović</t>
  </si>
  <si>
    <t>30</t>
  </si>
  <si>
    <t>Gajović</t>
  </si>
  <si>
    <t>Uskoković</t>
  </si>
  <si>
    <t>Perišić</t>
  </si>
  <si>
    <t>37</t>
  </si>
  <si>
    <t>Aleksandar</t>
  </si>
  <si>
    <t>Dragaš</t>
  </si>
  <si>
    <t>Janković</t>
  </si>
  <si>
    <t>36</t>
  </si>
  <si>
    <t>Slađana</t>
  </si>
  <si>
    <t>Boban</t>
  </si>
  <si>
    <t>Božović</t>
  </si>
  <si>
    <t>Vučinić</t>
  </si>
  <si>
    <t>Rade</t>
  </si>
  <si>
    <t>Veljić</t>
  </si>
  <si>
    <t>Rašović</t>
  </si>
  <si>
    <t>Marina</t>
  </si>
  <si>
    <t>Vučković</t>
  </si>
  <si>
    <t>Utješinović</t>
  </si>
  <si>
    <t>Anika</t>
  </si>
  <si>
    <t>Petrović</t>
  </si>
  <si>
    <t>Knežević</t>
  </si>
  <si>
    <t>Damir</t>
  </si>
  <si>
    <t>Delijić</t>
  </si>
  <si>
    <t>17</t>
  </si>
  <si>
    <t>Vojislav</t>
  </si>
  <si>
    <t>Đilas</t>
  </si>
  <si>
    <t>19</t>
  </si>
  <si>
    <t>Milovan</t>
  </si>
  <si>
    <t>Kadić</t>
  </si>
  <si>
    <t>Novović</t>
  </si>
  <si>
    <t>Andrija</t>
  </si>
  <si>
    <t>Živković</t>
  </si>
  <si>
    <t>Vuk</t>
  </si>
  <si>
    <t>Domazetović</t>
  </si>
  <si>
    <t>Sonja</t>
  </si>
  <si>
    <t>Irina</t>
  </si>
  <si>
    <t>Lazarević</t>
  </si>
  <si>
    <t>Boljević</t>
  </si>
  <si>
    <t>31</t>
  </si>
  <si>
    <t>Adnan</t>
  </si>
  <si>
    <t>Čoković</t>
  </si>
  <si>
    <t>Vasilisa</t>
  </si>
  <si>
    <t>Pejović</t>
  </si>
  <si>
    <t>Natalija</t>
  </si>
  <si>
    <t>Radnjić</t>
  </si>
  <si>
    <t>Radulović</t>
  </si>
  <si>
    <t>Bulajić</t>
  </si>
  <si>
    <t>Admir</t>
  </si>
  <si>
    <t>Krnić</t>
  </si>
  <si>
    <t>Andrijana</t>
  </si>
  <si>
    <t>Blečić</t>
  </si>
  <si>
    <t>40</t>
  </si>
  <si>
    <t>Raden</t>
  </si>
  <si>
    <t>Milka</t>
  </si>
  <si>
    <t>Dedeić</t>
  </si>
  <si>
    <t>45</t>
  </si>
  <si>
    <t>Predrag</t>
  </si>
  <si>
    <t>Žunjić</t>
  </si>
  <si>
    <t>46</t>
  </si>
  <si>
    <t>Popović</t>
  </si>
  <si>
    <t>48</t>
  </si>
  <si>
    <t>Kristina</t>
  </si>
  <si>
    <t>Mićović</t>
  </si>
  <si>
    <t>51</t>
  </si>
  <si>
    <t>Enida</t>
  </si>
  <si>
    <t>Slobodan</t>
  </si>
  <si>
    <t>Vujović</t>
  </si>
  <si>
    <t>PROGRAMIRANJE I (D)</t>
  </si>
  <si>
    <t>PREDMET: PROGRAMIRANJE I</t>
  </si>
  <si>
    <t>Ognjen</t>
  </si>
  <si>
    <t>Šubarić</t>
  </si>
  <si>
    <t>Lazar</t>
  </si>
  <si>
    <t>Rakonjac</t>
  </si>
  <si>
    <t>Bajić</t>
  </si>
  <si>
    <t>Ostojić</t>
  </si>
  <si>
    <t>4</t>
  </si>
  <si>
    <t>Novak</t>
  </si>
  <si>
    <t>Slavković</t>
  </si>
  <si>
    <t>Pupović</t>
  </si>
  <si>
    <t>Vukušić</t>
  </si>
  <si>
    <t>Krsto</t>
  </si>
  <si>
    <t>Vulović</t>
  </si>
  <si>
    <t>Milaš</t>
  </si>
  <si>
    <t>Danilo</t>
  </si>
  <si>
    <t>Tatić</t>
  </si>
  <si>
    <t>Valentina</t>
  </si>
  <si>
    <t>Šćepanović</t>
  </si>
  <si>
    <t>Sara</t>
  </si>
  <si>
    <t>Bitrović</t>
  </si>
  <si>
    <t>Mugoša</t>
  </si>
  <si>
    <t>Ilija</t>
  </si>
  <si>
    <t>Šekarić</t>
  </si>
  <si>
    <t>Dabetić</t>
  </si>
  <si>
    <t>Robert</t>
  </si>
  <si>
    <t>Elezović</t>
  </si>
  <si>
    <t>Tošić</t>
  </si>
  <si>
    <t>Femić</t>
  </si>
  <si>
    <t>Ivana</t>
  </si>
  <si>
    <t>Milan</t>
  </si>
  <si>
    <t>Cvijović</t>
  </si>
  <si>
    <t>Mušikić</t>
  </si>
  <si>
    <t>Todorović</t>
  </si>
  <si>
    <t>STUDIJE: AKADEMSKE OSNOVNE - PMF-a</t>
  </si>
  <si>
    <t>STUDIJE: AKADEMSKE OSNOVNE</t>
  </si>
  <si>
    <t>Broj ECTS kredita
6</t>
  </si>
  <si>
    <t>BROJ ECTS KREDITA: 6</t>
  </si>
  <si>
    <t>PROGRAMIRANJE 1</t>
  </si>
  <si>
    <t>PROGRAMIRANJE I</t>
  </si>
  <si>
    <t>SARADNIK: mr Kosta Pavlović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</si>
</sst>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/>
      <right style="double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50" fillId="31" borderId="0" applyNumberFormat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32" borderId="7" applyNumberFormat="0" applyFont="0" applyAlignment="0" applyProtection="0"/>
    <xf numFmtId="0" fontId="52" fillId="27" borderId="8" applyNumberForma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6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0" fillId="0" borderId="0" xfId="92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0" fillId="0" borderId="0" xfId="97" applyFont="1">
      <alignment/>
      <protection/>
    </xf>
    <xf numFmtId="1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37" fillId="0" borderId="0" xfId="0" applyNumberFormat="1" applyFont="1" applyAlignment="1">
      <alignment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0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0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6" fillId="0" borderId="0" xfId="99" applyFont="1" applyAlignment="1">
      <alignment horizontal="center"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12" fillId="0" borderId="39" xfId="99" applyFont="1" applyBorder="1" applyAlignment="1">
      <alignment horizontal="center" wrapText="1"/>
      <protection/>
    </xf>
    <xf numFmtId="0" fontId="12" fillId="0" borderId="40" xfId="99" applyFont="1" applyBorder="1" applyAlignment="1">
      <alignment horizont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18" fillId="0" borderId="0" xfId="99" applyFont="1" applyAlignment="1">
      <alignment horizontal="center"/>
      <protection/>
    </xf>
    <xf numFmtId="0" fontId="19" fillId="0" borderId="42" xfId="99" applyFont="1" applyBorder="1" applyAlignment="1">
      <alignment horizontal="center" wrapText="1"/>
      <protection/>
    </xf>
    <xf numFmtId="0" fontId="19" fillId="0" borderId="44" xfId="99" applyFont="1" applyBorder="1" applyAlignment="1">
      <alignment horizontal="center" wrapText="1"/>
      <protection/>
    </xf>
    <xf numFmtId="0" fontId="12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3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vertical="center" wrapText="1"/>
      <protection/>
    </xf>
    <xf numFmtId="0" fontId="12" fillId="0" borderId="51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52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6" fillId="0" borderId="0" xfId="99" applyFont="1" applyAlignment="1">
      <alignment horizontal="left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zoomScalePageLayoutView="0" workbookViewId="0" topLeftCell="A1">
      <selection activeCell="J10" sqref="J10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20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P1" s="101"/>
      <c r="Q1" s="101"/>
      <c r="R1" s="101"/>
      <c r="S1" s="101"/>
      <c r="T1" s="102"/>
    </row>
    <row r="2" spans="1:20" ht="12.75">
      <c r="A2" t="s">
        <v>99</v>
      </c>
      <c r="B2" t="s">
        <v>103</v>
      </c>
      <c r="C2" t="s">
        <v>104</v>
      </c>
      <c r="D2" t="s">
        <v>105</v>
      </c>
      <c r="E2" t="s">
        <v>60</v>
      </c>
      <c r="F2" t="s">
        <v>61</v>
      </c>
      <c r="G2" t="s">
        <v>72</v>
      </c>
      <c r="I2" t="str">
        <f>CONCATENATE(A2,"/",B2)</f>
        <v>16/2019</v>
      </c>
      <c r="J2" t="str">
        <f aca="true" t="shared" si="0" ref="J2:J8">CONCATENATE(D2," ",C2)</f>
        <v>Jonuz Semra</v>
      </c>
      <c r="P2" s="101"/>
      <c r="Q2" s="101"/>
      <c r="R2" s="101"/>
      <c r="S2" s="101"/>
      <c r="T2" s="102"/>
    </row>
    <row r="3" spans="1:20" ht="12.75">
      <c r="A3" t="s">
        <v>61</v>
      </c>
      <c r="B3" t="s">
        <v>87</v>
      </c>
      <c r="C3" t="s">
        <v>106</v>
      </c>
      <c r="D3" t="s">
        <v>107</v>
      </c>
      <c r="E3" t="s">
        <v>74</v>
      </c>
      <c r="F3" t="s">
        <v>61</v>
      </c>
      <c r="G3" t="s">
        <v>72</v>
      </c>
      <c r="I3" t="str">
        <f aca="true" t="shared" si="1" ref="I3:I8">CONCATENATE(A3,"/",B3)</f>
        <v>1/2018</v>
      </c>
      <c r="J3" t="str">
        <f t="shared" si="0"/>
        <v>Zečević Anđela</v>
      </c>
      <c r="P3" s="101"/>
      <c r="Q3" s="101"/>
      <c r="R3" s="101"/>
      <c r="S3" s="101"/>
      <c r="T3" s="102"/>
    </row>
    <row r="4" spans="1:20" ht="12.75">
      <c r="A4" t="s">
        <v>108</v>
      </c>
      <c r="B4" t="s">
        <v>87</v>
      </c>
      <c r="C4" t="s">
        <v>109</v>
      </c>
      <c r="D4" t="s">
        <v>110</v>
      </c>
      <c r="E4" t="s">
        <v>60</v>
      </c>
      <c r="F4" t="s">
        <v>61</v>
      </c>
      <c r="G4" t="s">
        <v>72</v>
      </c>
      <c r="I4" t="str">
        <f t="shared" si="1"/>
        <v>3/2018</v>
      </c>
      <c r="J4" t="str">
        <f t="shared" si="0"/>
        <v>Zindović Milijana</v>
      </c>
      <c r="P4" s="101"/>
      <c r="Q4" s="101"/>
      <c r="R4" s="101"/>
      <c r="S4" s="101"/>
      <c r="T4" s="102"/>
    </row>
    <row r="5" spans="1:20" ht="12.75">
      <c r="A5" t="s">
        <v>64</v>
      </c>
      <c r="B5" t="s">
        <v>87</v>
      </c>
      <c r="C5" t="s">
        <v>111</v>
      </c>
      <c r="D5" t="s">
        <v>112</v>
      </c>
      <c r="E5" t="s">
        <v>60</v>
      </c>
      <c r="F5" t="s">
        <v>61</v>
      </c>
      <c r="G5" t="s">
        <v>72</v>
      </c>
      <c r="I5" t="str">
        <f t="shared" si="1"/>
        <v>5/2018</v>
      </c>
      <c r="J5" t="str">
        <f t="shared" si="0"/>
        <v>Ralević Milica</v>
      </c>
      <c r="P5" s="101"/>
      <c r="Q5" s="101"/>
      <c r="R5" s="101"/>
      <c r="S5" s="101"/>
      <c r="T5" s="102"/>
    </row>
    <row r="6" spans="1:20" ht="12.75">
      <c r="A6" t="s">
        <v>66</v>
      </c>
      <c r="B6" t="s">
        <v>87</v>
      </c>
      <c r="C6" t="s">
        <v>113</v>
      </c>
      <c r="D6" t="s">
        <v>114</v>
      </c>
      <c r="E6" t="s">
        <v>74</v>
      </c>
      <c r="F6" t="s">
        <v>61</v>
      </c>
      <c r="G6" t="s">
        <v>72</v>
      </c>
      <c r="I6" t="str">
        <f t="shared" si="1"/>
        <v>8/2018</v>
      </c>
      <c r="J6" t="str">
        <f t="shared" si="0"/>
        <v>Kurmemović Adnana</v>
      </c>
      <c r="P6" s="101"/>
      <c r="Q6" s="101"/>
      <c r="R6" s="101"/>
      <c r="S6" s="101"/>
      <c r="T6" s="102"/>
    </row>
    <row r="7" spans="1:20" ht="12.75">
      <c r="A7" t="s">
        <v>115</v>
      </c>
      <c r="B7" t="s">
        <v>87</v>
      </c>
      <c r="C7" t="s">
        <v>116</v>
      </c>
      <c r="D7" t="s">
        <v>117</v>
      </c>
      <c r="E7" t="s">
        <v>74</v>
      </c>
      <c r="F7" t="s">
        <v>61</v>
      </c>
      <c r="G7" t="s">
        <v>72</v>
      </c>
      <c r="I7" t="str">
        <f t="shared" si="1"/>
        <v>10/2018</v>
      </c>
      <c r="J7" t="str">
        <f t="shared" si="0"/>
        <v>Ćinćur Željka</v>
      </c>
      <c r="P7" s="101"/>
      <c r="Q7" s="101"/>
      <c r="R7" s="101"/>
      <c r="S7" s="101"/>
      <c r="T7" s="102"/>
    </row>
    <row r="8" spans="1:20" ht="12.75">
      <c r="A8" t="s">
        <v>98</v>
      </c>
      <c r="B8" t="s">
        <v>62</v>
      </c>
      <c r="C8" t="s">
        <v>118</v>
      </c>
      <c r="D8" t="s">
        <v>119</v>
      </c>
      <c r="E8" t="s">
        <v>74</v>
      </c>
      <c r="F8" t="s">
        <v>120</v>
      </c>
      <c r="G8" t="s">
        <v>62</v>
      </c>
      <c r="I8" t="str">
        <f t="shared" si="1"/>
        <v>23/2012</v>
      </c>
      <c r="J8" t="str">
        <f t="shared" si="0"/>
        <v>Ivošević Tanja</v>
      </c>
      <c r="P8" s="101"/>
      <c r="Q8" s="101"/>
      <c r="R8" s="101"/>
      <c r="S8" s="101"/>
      <c r="T8" s="102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F39" sqref="F39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3" t="s">
        <v>20</v>
      </c>
      <c r="B1" s="133"/>
      <c r="C1" s="133"/>
      <c r="D1" s="133"/>
      <c r="E1" s="133"/>
      <c r="F1" s="15"/>
    </row>
    <row r="2" spans="1:6" ht="17.25" customHeight="1">
      <c r="A2" s="134" t="s">
        <v>48</v>
      </c>
      <c r="B2" s="134"/>
      <c r="C2" s="134"/>
      <c r="D2" s="134"/>
      <c r="E2" s="134"/>
      <c r="F2" s="134"/>
    </row>
    <row r="3" spans="1:6" ht="27" customHeight="1">
      <c r="A3" s="135" t="s">
        <v>274</v>
      </c>
      <c r="B3" s="135"/>
      <c r="C3" s="136" t="s">
        <v>49</v>
      </c>
      <c r="D3" s="136"/>
      <c r="E3" s="136"/>
      <c r="F3" s="136"/>
    </row>
    <row r="4" spans="1:6" ht="17.25" customHeight="1">
      <c r="A4" s="136" t="s">
        <v>102</v>
      </c>
      <c r="B4" s="136"/>
      <c r="C4" s="136"/>
      <c r="D4" s="136" t="s">
        <v>276</v>
      </c>
      <c r="E4" s="136"/>
      <c r="F4" s="136"/>
    </row>
    <row r="5" spans="1:6" ht="4.5" customHeight="1">
      <c r="A5" s="137"/>
      <c r="B5" s="137"/>
      <c r="C5" s="137"/>
      <c r="D5" s="137"/>
      <c r="E5" s="137"/>
      <c r="F5" s="137"/>
    </row>
    <row r="6" spans="1:6" s="18" customFormat="1" ht="25.5" customHeight="1">
      <c r="A6" s="138" t="s">
        <v>1</v>
      </c>
      <c r="B6" s="140" t="s">
        <v>21</v>
      </c>
      <c r="C6" s="141"/>
      <c r="D6" s="144" t="s">
        <v>22</v>
      </c>
      <c r="E6" s="145"/>
      <c r="F6" s="146" t="s">
        <v>23</v>
      </c>
    </row>
    <row r="7" spans="1:6" s="18" customFormat="1" ht="42" customHeight="1" thickBot="1">
      <c r="A7" s="139"/>
      <c r="B7" s="142"/>
      <c r="C7" s="143"/>
      <c r="D7" s="19" t="s">
        <v>24</v>
      </c>
      <c r="E7" s="20" t="s">
        <v>25</v>
      </c>
      <c r="F7" s="147"/>
    </row>
    <row r="8" spans="1:6" ht="12.75" customHeight="1" thickTop="1">
      <c r="A8" s="43" t="str">
        <f>Cpredlog!A8</f>
        <v>1/2018</v>
      </c>
      <c r="B8" s="175" t="str">
        <f>Cpredlog!B8</f>
        <v>Božović Boban</v>
      </c>
      <c r="C8" s="176"/>
      <c r="D8" s="70">
        <f>SUM(Cpredlog!D8:Q8)</f>
        <v>50</v>
      </c>
      <c r="E8" s="71">
        <f>MAX(Cpredlog!R8:S8)</f>
        <v>36</v>
      </c>
      <c r="F8" s="22" t="str">
        <f>Cpredlog!U8</f>
        <v>A</v>
      </c>
    </row>
    <row r="9" spans="1:6" ht="12.75" customHeight="1">
      <c r="A9" s="43" t="str">
        <f>Cpredlog!A9</f>
        <v>5/2018</v>
      </c>
      <c r="B9" s="175" t="str">
        <f>Cpredlog!B9</f>
        <v>Vučinić Luka</v>
      </c>
      <c r="C9" s="176"/>
      <c r="D9" s="70">
        <f>SUM(Cpredlog!D9:Q9)</f>
        <v>45</v>
      </c>
      <c r="E9" s="71">
        <f>MAX(Cpredlog!R9:S9)</f>
        <v>22</v>
      </c>
      <c r="F9" s="22" t="str">
        <f>Cpredlog!U9</f>
        <v>C</v>
      </c>
    </row>
    <row r="10" spans="1:6" ht="12.75" customHeight="1">
      <c r="A10" s="43" t="str">
        <f>Cpredlog!A10</f>
        <v>7/2018</v>
      </c>
      <c r="B10" s="175" t="str">
        <f>Cpredlog!B10</f>
        <v>Veljić Rade</v>
      </c>
      <c r="C10" s="176"/>
      <c r="D10" s="70">
        <f>SUM(Cpredlog!D10:Q10)</f>
        <v>48</v>
      </c>
      <c r="E10" s="71">
        <f>MAX(Cpredlog!R10:S10)</f>
        <v>38</v>
      </c>
      <c r="F10" s="22" t="str">
        <f>Cpredlog!U10</f>
        <v>A</v>
      </c>
    </row>
    <row r="11" spans="1:6" ht="12.75" customHeight="1">
      <c r="A11" s="43" t="str">
        <f>Cpredlog!A11</f>
        <v>9/2018</v>
      </c>
      <c r="B11" s="175" t="str">
        <f>Cpredlog!B11</f>
        <v>Rašović Stefan</v>
      </c>
      <c r="C11" s="176"/>
      <c r="D11" s="70">
        <f>SUM(Cpredlog!D11:Q11)</f>
        <v>47</v>
      </c>
      <c r="E11" s="71">
        <f>MAX(Cpredlog!R11:S11)</f>
        <v>40</v>
      </c>
      <c r="F11" s="22" t="str">
        <f>Cpredlog!U11</f>
        <v>A</v>
      </c>
    </row>
    <row r="12" spans="1:6" ht="12.75" customHeight="1">
      <c r="A12" s="43" t="str">
        <f>Cpredlog!A12</f>
        <v>10/2018</v>
      </c>
      <c r="B12" s="175" t="str">
        <f>Cpredlog!B12</f>
        <v>Vučković Marina</v>
      </c>
      <c r="C12" s="176"/>
      <c r="D12" s="70">
        <f>SUM(Cpredlog!D12:Q12)</f>
        <v>45</v>
      </c>
      <c r="E12" s="71">
        <f>MAX(Cpredlog!R12:S12)</f>
        <v>0</v>
      </c>
      <c r="F12" s="22" t="str">
        <f>Cpredlog!U12</f>
        <v>E</v>
      </c>
    </row>
    <row r="13" spans="1:6" ht="12.75" customHeight="1">
      <c r="A13" s="43" t="str">
        <f>Cpredlog!A13</f>
        <v>11/2018</v>
      </c>
      <c r="B13" s="175" t="str">
        <f>Cpredlog!B13</f>
        <v>Utješinović Luka</v>
      </c>
      <c r="C13" s="176"/>
      <c r="D13" s="70">
        <f>SUM(Cpredlog!D13:Q13)</f>
        <v>45</v>
      </c>
      <c r="E13" s="71">
        <f>MAX(Cpredlog!R13:S13)</f>
        <v>49</v>
      </c>
      <c r="F13" s="22" t="str">
        <f>Cpredlog!U13</f>
        <v>A</v>
      </c>
    </row>
    <row r="14" spans="1:6" ht="12.75" customHeight="1">
      <c r="A14" s="43" t="str">
        <f>Cpredlog!A14</f>
        <v>12/2018</v>
      </c>
      <c r="B14" s="175" t="str">
        <f>Cpredlog!B14</f>
        <v>Petrović Anika</v>
      </c>
      <c r="C14" s="176"/>
      <c r="D14" s="70">
        <f>SUM(Cpredlog!D14:Q14)</f>
        <v>36</v>
      </c>
      <c r="E14" s="71">
        <f>MAX(Cpredlog!R14:S14)</f>
        <v>50</v>
      </c>
      <c r="F14" s="22" t="str">
        <f>Cpredlog!U14</f>
        <v>A</v>
      </c>
    </row>
    <row r="15" spans="1:6" ht="12.75" customHeight="1">
      <c r="A15" s="43" t="str">
        <f>Cpredlog!A15</f>
        <v>13/2018</v>
      </c>
      <c r="B15" s="175" t="str">
        <f>Cpredlog!B15</f>
        <v>Knežević Milica</v>
      </c>
      <c r="C15" s="176"/>
      <c r="D15" s="70">
        <f>SUM(Cpredlog!D15:Q15)</f>
        <v>43</v>
      </c>
      <c r="E15" s="71">
        <f>MAX(Cpredlog!R15:S15)</f>
        <v>23</v>
      </c>
      <c r="F15" s="22" t="str">
        <f>Cpredlog!U15</f>
        <v>C</v>
      </c>
    </row>
    <row r="16" spans="1:6" ht="12.75" customHeight="1">
      <c r="A16" s="43" t="str">
        <f>Cpredlog!A16</f>
        <v>15/2018</v>
      </c>
      <c r="B16" s="175" t="str">
        <f>Cpredlog!B16</f>
        <v>Delijić Damir</v>
      </c>
      <c r="C16" s="176"/>
      <c r="D16" s="70">
        <f>SUM(Cpredlog!D16:Q16)</f>
        <v>48</v>
      </c>
      <c r="E16" s="71">
        <f>MAX(Cpredlog!R16:S16)</f>
        <v>47</v>
      </c>
      <c r="F16" s="22" t="str">
        <f>Cpredlog!U16</f>
        <v>A</v>
      </c>
    </row>
    <row r="17" spans="1:6" ht="12.75" customHeight="1">
      <c r="A17" s="43" t="str">
        <f>Cpredlog!A17</f>
        <v>17/2018</v>
      </c>
      <c r="B17" s="175" t="str">
        <f>Cpredlog!B17</f>
        <v>Đilas Vojislav</v>
      </c>
      <c r="C17" s="176"/>
      <c r="D17" s="70">
        <f>SUM(Cpredlog!D17:Q17)</f>
        <v>43</v>
      </c>
      <c r="E17" s="71">
        <f>MAX(Cpredlog!R17:S17)</f>
        <v>35</v>
      </c>
      <c r="F17" s="22" t="str">
        <f>Cpredlog!U17</f>
        <v>B</v>
      </c>
    </row>
    <row r="18" spans="1:6" ht="12.75" customHeight="1">
      <c r="A18" s="43" t="str">
        <f>Cpredlog!A18</f>
        <v>19/2018</v>
      </c>
      <c r="B18" s="175" t="str">
        <f>Cpredlog!B18</f>
        <v>Kadić Milovan</v>
      </c>
      <c r="C18" s="176"/>
      <c r="D18" s="70">
        <f>SUM(Cpredlog!D18:Q18)</f>
        <v>37</v>
      </c>
      <c r="E18" s="71">
        <f>MAX(Cpredlog!R18:S18)</f>
        <v>8</v>
      </c>
      <c r="F18" s="22" t="str">
        <f>Cpredlog!U18</f>
        <v>E</v>
      </c>
    </row>
    <row r="19" spans="1:6" ht="12.75" customHeight="1">
      <c r="A19" s="43" t="str">
        <f>Cpredlog!A19</f>
        <v>20/2018</v>
      </c>
      <c r="B19" s="175" t="str">
        <f>Cpredlog!B19</f>
        <v>Novović Nemanja</v>
      </c>
      <c r="C19" s="176"/>
      <c r="D19" s="70">
        <f>SUM(Cpredlog!D19:Q19)</f>
        <v>47</v>
      </c>
      <c r="E19" s="71">
        <f>MAX(Cpredlog!R19:S19)</f>
        <v>39</v>
      </c>
      <c r="F19" s="22" t="str">
        <f>Cpredlog!U19</f>
        <v>A</v>
      </c>
    </row>
    <row r="20" spans="1:6" ht="12.75" customHeight="1">
      <c r="A20" s="43" t="str">
        <f>Cpredlog!A20</f>
        <v>22/2018</v>
      </c>
      <c r="B20" s="175" t="str">
        <f>Cpredlog!B20</f>
        <v>Živković Andrija</v>
      </c>
      <c r="C20" s="176"/>
      <c r="D20" s="70">
        <f>SUM(Cpredlog!D20:Q20)</f>
        <v>50</v>
      </c>
      <c r="E20" s="71">
        <f>MAX(Cpredlog!R20:S20)</f>
        <v>37</v>
      </c>
      <c r="F20" s="22" t="str">
        <f>Cpredlog!U20</f>
        <v>A</v>
      </c>
    </row>
    <row r="21" spans="1:6" ht="12.75" customHeight="1">
      <c r="A21" s="43" t="str">
        <f>Cpredlog!A21</f>
        <v>24/2018</v>
      </c>
      <c r="B21" s="175" t="str">
        <f>Cpredlog!B21</f>
        <v>Domazetović Vuk</v>
      </c>
      <c r="C21" s="176"/>
      <c r="D21" s="70">
        <f>SUM(Cpredlog!D21:Q21)</f>
        <v>38</v>
      </c>
      <c r="E21" s="71">
        <f>MAX(Cpredlog!R21:S21)</f>
        <v>18</v>
      </c>
      <c r="F21" s="22" t="str">
        <f>Cpredlog!U21</f>
        <v>D</v>
      </c>
    </row>
    <row r="22" spans="1:6" ht="12.75" customHeight="1">
      <c r="A22" s="43" t="str">
        <f>Cpredlog!A22</f>
        <v>27/2018</v>
      </c>
      <c r="B22" s="175" t="str">
        <f>Cpredlog!B22</f>
        <v>Knežević Sonja</v>
      </c>
      <c r="C22" s="176"/>
      <c r="D22" s="70">
        <f>SUM(Cpredlog!D22:Q22)</f>
        <v>41</v>
      </c>
      <c r="E22" s="71">
        <f>MAX(Cpredlog!R22:S22)</f>
        <v>35</v>
      </c>
      <c r="F22" s="22" t="str">
        <f>Cpredlog!U22</f>
        <v>B</v>
      </c>
    </row>
    <row r="23" spans="1:6" ht="12.75" customHeight="1">
      <c r="A23" s="43" t="str">
        <f>Cpredlog!A23</f>
        <v>28/2018</v>
      </c>
      <c r="B23" s="175" t="str">
        <f>Cpredlog!B23</f>
        <v>Lazarević Irina</v>
      </c>
      <c r="C23" s="176"/>
      <c r="D23" s="70">
        <f>SUM(Cpredlog!D23:Q23)</f>
        <v>45</v>
      </c>
      <c r="E23" s="71">
        <f>MAX(Cpredlog!R23:S23)</f>
        <v>22</v>
      </c>
      <c r="F23" s="22" t="str">
        <f>Cpredlog!U23</f>
        <v>C</v>
      </c>
    </row>
    <row r="24" spans="1:6" ht="12.75" customHeight="1">
      <c r="A24" s="43" t="str">
        <f>Cpredlog!A24</f>
        <v>29/2018</v>
      </c>
      <c r="B24" s="175" t="str">
        <f>Cpredlog!B24</f>
        <v>Boljević Luka</v>
      </c>
      <c r="C24" s="176"/>
      <c r="D24" s="70">
        <f>SUM(Cpredlog!D24:Q24)</f>
        <v>47</v>
      </c>
      <c r="E24" s="71">
        <f>MAX(Cpredlog!R24:S24)</f>
        <v>50</v>
      </c>
      <c r="F24" s="22" t="str">
        <f>Cpredlog!U24</f>
        <v>A</v>
      </c>
    </row>
    <row r="25" spans="1:6" ht="12.75" customHeight="1">
      <c r="A25" s="43" t="str">
        <f>Cpredlog!A25</f>
        <v>31/2018</v>
      </c>
      <c r="B25" s="175" t="str">
        <f>Cpredlog!B25</f>
        <v>Čoković Adnan</v>
      </c>
      <c r="C25" s="176"/>
      <c r="D25" s="70">
        <f>SUM(Cpredlog!D25:Q25)</f>
        <v>50</v>
      </c>
      <c r="E25" s="71">
        <f>MAX(Cpredlog!R25:S25)</f>
        <v>50</v>
      </c>
      <c r="F25" s="22" t="str">
        <f>Cpredlog!U25</f>
        <v>A</v>
      </c>
    </row>
    <row r="26" spans="1:6" ht="12.75" customHeight="1">
      <c r="A26" s="43" t="str">
        <f>Cpredlog!A26</f>
        <v>32/2018</v>
      </c>
      <c r="B26" s="175" t="str">
        <f>Cpredlog!B26</f>
        <v>Pejović Vasilisa</v>
      </c>
      <c r="C26" s="176"/>
      <c r="D26" s="70">
        <f>SUM(Cpredlog!D26:Q26)</f>
        <v>18</v>
      </c>
      <c r="E26" s="71">
        <f>MAX(Cpredlog!R26:S26)</f>
        <v>30</v>
      </c>
      <c r="F26" s="22" t="str">
        <f>Cpredlog!U26</f>
        <v>E</v>
      </c>
    </row>
    <row r="27" spans="1:6" ht="12.75" customHeight="1">
      <c r="A27" s="43" t="str">
        <f>Cpredlog!A27</f>
        <v>33/2018</v>
      </c>
      <c r="B27" s="175" t="str">
        <f>Cpredlog!B27</f>
        <v>Radnjić Natalija</v>
      </c>
      <c r="C27" s="176"/>
      <c r="D27" s="70">
        <f>SUM(Cpredlog!D27:Q27)</f>
        <v>45</v>
      </c>
      <c r="E27" s="71">
        <f>MAX(Cpredlog!R27:S27)</f>
        <v>0</v>
      </c>
      <c r="F27" s="22" t="str">
        <f>Cpredlog!U27</f>
        <v>E</v>
      </c>
    </row>
    <row r="28" spans="1:6" ht="12.75" customHeight="1">
      <c r="A28" s="43" t="str">
        <f>Cpredlog!A28</f>
        <v>34/2018</v>
      </c>
      <c r="B28" s="175" t="str">
        <f>Cpredlog!B28</f>
        <v>Radulović Ana</v>
      </c>
      <c r="C28" s="176"/>
      <c r="D28" s="70">
        <f>SUM(Cpredlog!D28:Q28)</f>
        <v>2</v>
      </c>
      <c r="E28" s="71">
        <f>MAX(Cpredlog!R28:S28)</f>
        <v>0</v>
      </c>
      <c r="F28" s="22" t="str">
        <f>Cpredlog!U28</f>
        <v>F</v>
      </c>
    </row>
    <row r="29" spans="1:6" ht="12.75" customHeight="1">
      <c r="A29" s="43" t="str">
        <f>Cpredlog!A29</f>
        <v>37/2018</v>
      </c>
      <c r="B29" s="175" t="str">
        <f>Cpredlog!B29</f>
        <v>Bulajić Jovana</v>
      </c>
      <c r="C29" s="176"/>
      <c r="D29" s="70">
        <f>SUM(Cpredlog!D29:Q29)</f>
        <v>50</v>
      </c>
      <c r="E29" s="71">
        <f>MAX(Cpredlog!R29:S29)</f>
        <v>37</v>
      </c>
      <c r="F29" s="22" t="str">
        <f>Cpredlog!U29</f>
        <v>A</v>
      </c>
    </row>
    <row r="30" spans="1:6" ht="12.75" customHeight="1">
      <c r="A30" s="43" t="str">
        <f>Cpredlog!A30</f>
        <v>38/2018</v>
      </c>
      <c r="B30" s="175" t="str">
        <f>Cpredlog!B30</f>
        <v>Krnić Admir</v>
      </c>
      <c r="C30" s="176"/>
      <c r="D30" s="70">
        <f>SUM(Cpredlog!D30:Q30)</f>
        <v>47</v>
      </c>
      <c r="E30" s="71">
        <f>MAX(Cpredlog!R30:S30)</f>
        <v>50</v>
      </c>
      <c r="F30" s="22" t="str">
        <f>Cpredlog!U30</f>
        <v>A</v>
      </c>
    </row>
    <row r="31" spans="1:6" ht="12.75" customHeight="1">
      <c r="A31" s="43" t="str">
        <f>Cpredlog!A31</f>
        <v>39/2018</v>
      </c>
      <c r="B31" s="175" t="str">
        <f>Cpredlog!B31</f>
        <v>Blečić Andrijana</v>
      </c>
      <c r="C31" s="176"/>
      <c r="D31" s="70">
        <f>SUM(Cpredlog!D31:Q31)</f>
        <v>47</v>
      </c>
      <c r="E31" s="71">
        <f>MAX(Cpredlog!R31:S31)</f>
        <v>19</v>
      </c>
      <c r="F31" s="22" t="str">
        <f>Cpredlog!U31</f>
        <v>C</v>
      </c>
    </row>
    <row r="32" spans="1:6" ht="12.75" customHeight="1">
      <c r="A32" s="43" t="str">
        <f>Cpredlog!A32</f>
        <v>40/2018</v>
      </c>
      <c r="B32" s="175" t="str">
        <f>Cpredlog!B32</f>
        <v>Rovčanin Raden</v>
      </c>
      <c r="C32" s="176"/>
      <c r="D32" s="70">
        <f>SUM(Cpredlog!D32:Q32)</f>
        <v>45</v>
      </c>
      <c r="E32" s="71">
        <f>MAX(Cpredlog!R32:S32)</f>
        <v>22</v>
      </c>
      <c r="F32" s="22" t="str">
        <f>Cpredlog!U32</f>
        <v>C</v>
      </c>
    </row>
    <row r="33" spans="1:6" ht="12.75" customHeight="1">
      <c r="A33" s="43" t="str">
        <f>Cpredlog!A33</f>
        <v>41/2018</v>
      </c>
      <c r="B33" s="175" t="str">
        <f>Cpredlog!B33</f>
        <v>Dedeić Milka</v>
      </c>
      <c r="C33" s="176"/>
      <c r="D33" s="70">
        <f>SUM(Cpredlog!D33:Q33)</f>
        <v>32</v>
      </c>
      <c r="E33" s="71">
        <f>MAX(Cpredlog!R33:S33)</f>
        <v>13</v>
      </c>
      <c r="F33" s="22" t="str">
        <f>Cpredlog!U33</f>
        <v>E</v>
      </c>
    </row>
    <row r="34" spans="1:6" ht="12.75" customHeight="1">
      <c r="A34" s="43" t="str">
        <f>Cpredlog!A34</f>
        <v>45/2018</v>
      </c>
      <c r="B34" s="175" t="str">
        <f>Cpredlog!B34</f>
        <v>Žunjić Predrag</v>
      </c>
      <c r="C34" s="176"/>
      <c r="D34" s="70">
        <f>SUM(Cpredlog!D34:Q34)</f>
        <v>50</v>
      </c>
      <c r="E34" s="71">
        <f>MAX(Cpredlog!R34:S34)</f>
        <v>36</v>
      </c>
      <c r="F34" s="22" t="str">
        <f>Cpredlog!U34</f>
        <v>A</v>
      </c>
    </row>
    <row r="35" spans="1:6" ht="12.75" customHeight="1">
      <c r="A35" s="43" t="str">
        <f>Cpredlog!A35</f>
        <v>46/2018</v>
      </c>
      <c r="B35" s="175" t="str">
        <f>Cpredlog!B35</f>
        <v>Popović Nikola</v>
      </c>
      <c r="C35" s="176"/>
      <c r="D35" s="70">
        <f>SUM(Cpredlog!D38:Q38)</f>
        <v>10</v>
      </c>
      <c r="E35" s="71">
        <f>MAX(Cpredlog!R38:S38)</f>
        <v>0</v>
      </c>
      <c r="F35" s="22" t="str">
        <f>Cpredlog!U38</f>
        <v>F</v>
      </c>
    </row>
    <row r="36" spans="1:6" ht="12.75" customHeight="1">
      <c r="A36" s="43" t="str">
        <f>Cpredlog!A36</f>
        <v>48/2018</v>
      </c>
      <c r="B36" s="175" t="str">
        <f>Cpredlog!B36</f>
        <v>Mićović Kristina</v>
      </c>
      <c r="C36" s="176"/>
      <c r="D36" s="70">
        <f>SUM(Cpredlog!D39:Q39)</f>
        <v>0</v>
      </c>
      <c r="E36" s="71">
        <f>MAX(Cpredlog!R39:S39)</f>
        <v>0</v>
      </c>
      <c r="F36" s="22">
        <f>Cpredlog!U39</f>
        <v>0</v>
      </c>
    </row>
    <row r="37" spans="1:6" ht="12.75" customHeight="1">
      <c r="A37" s="43" t="str">
        <f>Cpredlog!A37</f>
        <v>51/2018</v>
      </c>
      <c r="B37" s="175" t="str">
        <f>Cpredlog!B37</f>
        <v>Krnić Enida</v>
      </c>
      <c r="C37" s="176"/>
      <c r="D37" s="70">
        <f>SUM(Cpredlog!D40:Q40)</f>
        <v>0</v>
      </c>
      <c r="E37" s="71">
        <f>MAX(Cpredlog!R40:S40)</f>
        <v>0</v>
      </c>
      <c r="F37" s="22">
        <f>Cpredlog!U40</f>
        <v>0</v>
      </c>
    </row>
    <row r="38" spans="1:6" ht="12.75" customHeight="1">
      <c r="A38" s="43" t="str">
        <f>Cpredlog!A38</f>
        <v>28/2017</v>
      </c>
      <c r="B38" s="175" t="str">
        <f>Cpredlog!B38</f>
        <v>Vujović Slobodan</v>
      </c>
      <c r="C38" s="176"/>
      <c r="D38" s="70">
        <f>SUM(Cpredlog!D41:Q41)</f>
        <v>0</v>
      </c>
      <c r="E38" s="71">
        <f>MAX(Cpredlog!R41:S41)</f>
        <v>0</v>
      </c>
      <c r="F38" s="22">
        <f>Cpredlog!U41</f>
        <v>0</v>
      </c>
    </row>
    <row r="39" spans="1:6" ht="12" customHeight="1">
      <c r="A39" s="21"/>
      <c r="B39" s="175"/>
      <c r="C39" s="176"/>
      <c r="D39" s="60"/>
      <c r="E39" s="61"/>
      <c r="F39" s="22"/>
    </row>
    <row r="40" spans="2:3" ht="12" customHeight="1">
      <c r="B40" s="26"/>
      <c r="C40" s="26"/>
    </row>
    <row r="41" spans="1:4" ht="15.75">
      <c r="A41" s="27" t="s">
        <v>26</v>
      </c>
      <c r="B41" s="26"/>
      <c r="C41" s="26"/>
      <c r="D41" s="59" t="s">
        <v>27</v>
      </c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  <row r="86" spans="2:3" ht="15.75">
      <c r="B86" s="26"/>
      <c r="C86" s="26"/>
    </row>
    <row r="87" spans="2:3" ht="15.75">
      <c r="B87" s="26"/>
      <c r="C87" s="26"/>
    </row>
  </sheetData>
  <sheetProtection/>
  <mergeCells count="44">
    <mergeCell ref="B37:C37"/>
    <mergeCell ref="B36:C36"/>
    <mergeCell ref="B38:C38"/>
    <mergeCell ref="B34:C34"/>
    <mergeCell ref="B39:C39"/>
    <mergeCell ref="B35:C35"/>
    <mergeCell ref="B15:C15"/>
    <mergeCell ref="B16:C16"/>
    <mergeCell ref="B17:C17"/>
    <mergeCell ref="B18:C18"/>
    <mergeCell ref="B19:C19"/>
    <mergeCell ref="B20:C20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5"/>
  <sheetViews>
    <sheetView zoomScalePageLayoutView="0" workbookViewId="0" topLeftCell="A1">
      <selection activeCell="U32" sqref="U32"/>
    </sheetView>
  </sheetViews>
  <sheetFormatPr defaultColWidth="9.140625" defaultRowHeight="12.75"/>
  <cols>
    <col min="1" max="1" width="8.57421875" style="78" customWidth="1"/>
    <col min="2" max="2" width="27.7109375" style="78" customWidth="1"/>
    <col min="3" max="3" width="8.140625" style="78" customWidth="1"/>
    <col min="4" max="14" width="3.8515625" style="78" customWidth="1"/>
    <col min="15" max="17" width="5.421875" style="78" customWidth="1"/>
    <col min="18" max="18" width="8.421875" style="78" customWidth="1"/>
    <col min="19" max="19" width="9.140625" style="78" customWidth="1"/>
    <col min="20" max="20" width="6.28125" style="78" customWidth="1"/>
    <col min="21" max="21" width="5.8515625" style="78" customWidth="1"/>
    <col min="22" max="16384" width="9.140625" style="78" customWidth="1"/>
  </cols>
  <sheetData>
    <row r="1" spans="1:21" ht="18.7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90"/>
      <c r="T1" s="190"/>
      <c r="U1" s="190"/>
    </row>
    <row r="2" spans="1:21" ht="12.75">
      <c r="A2" s="191" t="s">
        <v>85</v>
      </c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195" t="s">
        <v>86</v>
      </c>
      <c r="P2" s="196"/>
      <c r="Q2" s="196"/>
      <c r="R2" s="197"/>
      <c r="S2" s="197"/>
      <c r="T2" s="197"/>
      <c r="U2" s="198"/>
    </row>
    <row r="3" spans="1:21" ht="21" customHeight="1">
      <c r="A3" s="199" t="s">
        <v>239</v>
      </c>
      <c r="B3" s="199"/>
      <c r="C3" s="199"/>
      <c r="D3" s="200" t="s">
        <v>275</v>
      </c>
      <c r="E3" s="200"/>
      <c r="F3" s="200"/>
      <c r="G3" s="200"/>
      <c r="H3" s="201" t="s">
        <v>49</v>
      </c>
      <c r="I3" s="201"/>
      <c r="J3" s="201"/>
      <c r="K3" s="201"/>
      <c r="L3" s="201"/>
      <c r="M3" s="201"/>
      <c r="N3" s="201"/>
      <c r="O3" s="201"/>
      <c r="P3" s="201"/>
      <c r="Q3" s="202" t="s">
        <v>279</v>
      </c>
      <c r="R3" s="202"/>
      <c r="S3" s="202"/>
      <c r="T3" s="202"/>
      <c r="U3" s="202"/>
    </row>
    <row r="4" spans="4:8" ht="6.75" customHeight="1">
      <c r="D4" s="79"/>
      <c r="E4" s="79"/>
      <c r="F4" s="79"/>
      <c r="G4" s="79"/>
      <c r="H4" s="79"/>
    </row>
    <row r="5" spans="1:21" ht="21" customHeight="1">
      <c r="A5" s="177" t="s">
        <v>1</v>
      </c>
      <c r="B5" s="180" t="s">
        <v>2</v>
      </c>
      <c r="C5" s="183" t="s">
        <v>3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84" t="s">
        <v>4</v>
      </c>
      <c r="U5" s="186" t="s">
        <v>5</v>
      </c>
    </row>
    <row r="6" spans="1:21" ht="21" customHeight="1">
      <c r="A6" s="178"/>
      <c r="B6" s="181"/>
      <c r="C6" s="80"/>
      <c r="D6" s="188" t="s">
        <v>6</v>
      </c>
      <c r="E6" s="188"/>
      <c r="F6" s="188"/>
      <c r="G6" s="188"/>
      <c r="H6" s="188"/>
      <c r="I6" s="188" t="s">
        <v>7</v>
      </c>
      <c r="J6" s="188"/>
      <c r="K6" s="188"/>
      <c r="L6" s="188" t="s">
        <v>8</v>
      </c>
      <c r="M6" s="188"/>
      <c r="N6" s="188"/>
      <c r="O6" s="188" t="s">
        <v>9</v>
      </c>
      <c r="P6" s="188"/>
      <c r="Q6" s="188"/>
      <c r="R6" s="188" t="s">
        <v>10</v>
      </c>
      <c r="S6" s="188"/>
      <c r="T6" s="184"/>
      <c r="U6" s="186"/>
    </row>
    <row r="7" spans="1:21" ht="21" customHeight="1" thickBot="1">
      <c r="A7" s="179"/>
      <c r="B7" s="182"/>
      <c r="C7" s="81" t="s">
        <v>11</v>
      </c>
      <c r="D7" s="82" t="s">
        <v>12</v>
      </c>
      <c r="E7" s="82" t="s">
        <v>13</v>
      </c>
      <c r="F7" s="82" t="s">
        <v>14</v>
      </c>
      <c r="G7" s="82" t="s">
        <v>15</v>
      </c>
      <c r="H7" s="82" t="s">
        <v>16</v>
      </c>
      <c r="I7" s="82" t="s">
        <v>12</v>
      </c>
      <c r="J7" s="82" t="s">
        <v>13</v>
      </c>
      <c r="K7" s="82" t="s">
        <v>14</v>
      </c>
      <c r="L7" s="82" t="s">
        <v>12</v>
      </c>
      <c r="M7" s="82" t="s">
        <v>13</v>
      </c>
      <c r="N7" s="82" t="s">
        <v>14</v>
      </c>
      <c r="O7" s="82" t="s">
        <v>12</v>
      </c>
      <c r="P7" s="82" t="s">
        <v>13</v>
      </c>
      <c r="Q7" s="82" t="s">
        <v>14</v>
      </c>
      <c r="R7" s="82" t="s">
        <v>17</v>
      </c>
      <c r="S7" s="82" t="s">
        <v>18</v>
      </c>
      <c r="T7" s="185"/>
      <c r="U7" s="187"/>
    </row>
    <row r="8" spans="1:21" ht="13.5" thickTop="1">
      <c r="A8" s="83" t="str">
        <f>D!I2</f>
        <v>8/2019</v>
      </c>
      <c r="B8" s="84" t="str">
        <f>D!J2</f>
        <v>Šubarić Ognjen</v>
      </c>
      <c r="C8" s="85"/>
      <c r="D8" s="86"/>
      <c r="E8" s="86"/>
      <c r="F8" s="85"/>
      <c r="G8" s="85"/>
      <c r="H8" s="85"/>
      <c r="I8" s="87"/>
      <c r="J8" s="87"/>
      <c r="K8" s="87"/>
      <c r="L8" s="87"/>
      <c r="M8" s="87"/>
      <c r="N8" s="87"/>
      <c r="O8" s="87"/>
      <c r="P8" s="88"/>
      <c r="Q8" s="87"/>
      <c r="R8" s="85"/>
      <c r="S8" s="89"/>
      <c r="T8" s="85">
        <f aca="true" t="shared" si="0" ref="T8:T18">SUM(C8:Q8,MAX(R8,S8))</f>
        <v>0</v>
      </c>
      <c r="U8" s="85" t="str">
        <f>IF(T8&gt;85,"A",IF(T8&gt;75,"B",IF(T8&gt;65,"C",IF(T8&gt;55,"D",IF(T8&gt;44,"E","F")))))</f>
        <v>F</v>
      </c>
    </row>
    <row r="9" spans="1:21" ht="12.75">
      <c r="A9" s="83" t="str">
        <f>D!I3</f>
        <v>1/2018</v>
      </c>
      <c r="B9" s="84" t="str">
        <f>D!J3</f>
        <v>Rakonjac Lazar</v>
      </c>
      <c r="C9" s="89"/>
      <c r="D9" s="90"/>
      <c r="E9" s="90"/>
      <c r="F9" s="89"/>
      <c r="G9" s="89"/>
      <c r="H9" s="89"/>
      <c r="I9" s="91"/>
      <c r="J9" s="91"/>
      <c r="K9" s="91"/>
      <c r="L9" s="91"/>
      <c r="M9" s="91"/>
      <c r="N9" s="91"/>
      <c r="O9" s="92">
        <v>20</v>
      </c>
      <c r="P9" s="92">
        <v>25</v>
      </c>
      <c r="Q9" s="91"/>
      <c r="R9" s="89">
        <v>43</v>
      </c>
      <c r="S9" s="89"/>
      <c r="T9" s="85">
        <f t="shared" si="0"/>
        <v>88</v>
      </c>
      <c r="U9" s="85" t="str">
        <f>IF(T9&gt;85,"A",IF(T9&gt;75,"B",IF(T9&gt;65,"C",IF(T9&gt;55,"D",IF(T9&gt;44,"E","F")))))</f>
        <v>A</v>
      </c>
    </row>
    <row r="10" spans="1:21" ht="12.75">
      <c r="A10" s="83" t="str">
        <f>D!I4</f>
        <v>2/2018</v>
      </c>
      <c r="B10" s="84" t="str">
        <f>D!J4</f>
        <v>Bajić Jelena</v>
      </c>
      <c r="C10" s="89"/>
      <c r="D10" s="90"/>
      <c r="E10" s="90"/>
      <c r="F10" s="89"/>
      <c r="G10" s="89"/>
      <c r="H10" s="89"/>
      <c r="I10" s="91"/>
      <c r="J10" s="91"/>
      <c r="K10" s="91"/>
      <c r="L10" s="91"/>
      <c r="M10" s="91"/>
      <c r="N10" s="91"/>
      <c r="O10" s="92">
        <v>15</v>
      </c>
      <c r="P10" s="92">
        <v>10</v>
      </c>
      <c r="Q10" s="91"/>
      <c r="R10" s="89">
        <v>24</v>
      </c>
      <c r="S10" s="89"/>
      <c r="T10" s="85">
        <f t="shared" si="0"/>
        <v>49</v>
      </c>
      <c r="U10" s="85" t="str">
        <f aca="true" t="shared" si="1" ref="U10:U31">IF(T10&gt;85,"A",IF(T10&gt;75,"B",IF(T10&gt;65,"C",IF(T10&gt;55,"D",IF(T10&gt;44,"E","F")))))</f>
        <v>E</v>
      </c>
    </row>
    <row r="11" spans="1:21" ht="12.75">
      <c r="A11" s="83" t="str">
        <f>D!I5</f>
        <v>3/2018</v>
      </c>
      <c r="B11" s="84" t="str">
        <f>D!J5</f>
        <v>Ostojić Miloš</v>
      </c>
      <c r="C11" s="89"/>
      <c r="D11" s="90"/>
      <c r="E11" s="90"/>
      <c r="F11" s="89"/>
      <c r="G11" s="89"/>
      <c r="H11" s="89"/>
      <c r="I11" s="91"/>
      <c r="J11" s="91"/>
      <c r="K11" s="91"/>
      <c r="L11" s="91"/>
      <c r="M11" s="91"/>
      <c r="N11" s="91"/>
      <c r="O11" s="92">
        <v>25</v>
      </c>
      <c r="P11" s="92">
        <v>5</v>
      </c>
      <c r="Q11" s="91"/>
      <c r="R11" s="89">
        <v>20</v>
      </c>
      <c r="S11" s="89"/>
      <c r="T11" s="85">
        <f t="shared" si="0"/>
        <v>50</v>
      </c>
      <c r="U11" s="85" t="str">
        <f t="shared" si="1"/>
        <v>E</v>
      </c>
    </row>
    <row r="12" spans="1:21" ht="12.75">
      <c r="A12" s="83" t="str">
        <f>D!I6</f>
        <v>4/2018</v>
      </c>
      <c r="B12" s="84" t="str">
        <f>D!J6</f>
        <v>Slavković Novak</v>
      </c>
      <c r="C12" s="89"/>
      <c r="D12" s="90"/>
      <c r="E12" s="90"/>
      <c r="F12" s="89"/>
      <c r="G12" s="89"/>
      <c r="H12" s="89"/>
      <c r="I12" s="91"/>
      <c r="J12" s="91"/>
      <c r="K12" s="91"/>
      <c r="L12" s="91"/>
      <c r="M12" s="91"/>
      <c r="N12" s="91"/>
      <c r="O12" s="92">
        <v>25</v>
      </c>
      <c r="P12" s="92">
        <v>3</v>
      </c>
      <c r="Q12" s="91"/>
      <c r="R12" s="89">
        <v>30</v>
      </c>
      <c r="S12" s="89"/>
      <c r="T12" s="85">
        <f t="shared" si="0"/>
        <v>58</v>
      </c>
      <c r="U12" s="85" t="str">
        <f t="shared" si="1"/>
        <v>D</v>
      </c>
    </row>
    <row r="13" spans="1:21" ht="12.75">
      <c r="A13" s="83" t="str">
        <f>D!I7</f>
        <v>5/2018</v>
      </c>
      <c r="B13" s="84" t="str">
        <f>D!J7</f>
        <v>Pupović Dragana</v>
      </c>
      <c r="C13" s="89"/>
      <c r="D13" s="90"/>
      <c r="E13" s="90"/>
      <c r="F13" s="89"/>
      <c r="G13" s="89"/>
      <c r="H13" s="89"/>
      <c r="I13" s="91"/>
      <c r="J13" s="91"/>
      <c r="K13" s="91"/>
      <c r="L13" s="91"/>
      <c r="M13" s="91"/>
      <c r="N13" s="91"/>
      <c r="O13" s="92">
        <v>20</v>
      </c>
      <c r="P13" s="92">
        <v>8</v>
      </c>
      <c r="Q13" s="91"/>
      <c r="R13" s="89">
        <v>28</v>
      </c>
      <c r="S13" s="89"/>
      <c r="T13" s="85">
        <f t="shared" si="0"/>
        <v>56</v>
      </c>
      <c r="U13" s="85" t="str">
        <f t="shared" si="1"/>
        <v>D</v>
      </c>
    </row>
    <row r="14" spans="1:21" ht="12.75">
      <c r="A14" s="83" t="str">
        <f>D!I8</f>
        <v>6/2018</v>
      </c>
      <c r="B14" s="84" t="str">
        <f>D!J8</f>
        <v>Vukušić Petar</v>
      </c>
      <c r="C14" s="89"/>
      <c r="D14" s="90"/>
      <c r="E14" s="90"/>
      <c r="F14" s="89"/>
      <c r="G14" s="89"/>
      <c r="H14" s="89"/>
      <c r="I14" s="91"/>
      <c r="J14" s="91"/>
      <c r="K14" s="91"/>
      <c r="L14" s="91"/>
      <c r="M14" s="91"/>
      <c r="N14" s="91"/>
      <c r="O14" s="92">
        <v>18</v>
      </c>
      <c r="P14" s="92">
        <v>4</v>
      </c>
      <c r="Q14" s="91"/>
      <c r="R14" s="89">
        <v>26</v>
      </c>
      <c r="S14" s="89"/>
      <c r="T14" s="85">
        <f t="shared" si="0"/>
        <v>48</v>
      </c>
      <c r="U14" s="85" t="str">
        <f t="shared" si="1"/>
        <v>E</v>
      </c>
    </row>
    <row r="15" spans="1:21" ht="12.75">
      <c r="A15" s="83" t="str">
        <f>D!I9</f>
        <v>8/2018</v>
      </c>
      <c r="B15" s="84" t="str">
        <f>D!J9</f>
        <v>Radovanović Jelena</v>
      </c>
      <c r="C15" s="89"/>
      <c r="D15" s="90"/>
      <c r="E15" s="90"/>
      <c r="F15" s="89"/>
      <c r="G15" s="89"/>
      <c r="H15" s="89"/>
      <c r="I15" s="91"/>
      <c r="J15" s="91"/>
      <c r="K15" s="91"/>
      <c r="L15" s="91"/>
      <c r="M15" s="91"/>
      <c r="N15" s="91"/>
      <c r="O15" s="92">
        <v>25</v>
      </c>
      <c r="P15" s="92">
        <v>8</v>
      </c>
      <c r="Q15" s="91"/>
      <c r="R15" s="89">
        <v>33</v>
      </c>
      <c r="S15" s="89"/>
      <c r="T15" s="85">
        <f t="shared" si="0"/>
        <v>66</v>
      </c>
      <c r="U15" s="85" t="str">
        <f t="shared" si="1"/>
        <v>C</v>
      </c>
    </row>
    <row r="16" spans="1:21" ht="12.75">
      <c r="A16" s="83" t="str">
        <f>D!I10</f>
        <v>9/2018</v>
      </c>
      <c r="B16" s="84" t="str">
        <f>D!J10</f>
        <v>Vulović Krsto</v>
      </c>
      <c r="C16" s="89"/>
      <c r="D16" s="90"/>
      <c r="E16" s="90"/>
      <c r="F16" s="89"/>
      <c r="G16" s="89"/>
      <c r="H16" s="89"/>
      <c r="I16" s="91"/>
      <c r="J16" s="91"/>
      <c r="K16" s="91"/>
      <c r="L16" s="91"/>
      <c r="M16" s="91"/>
      <c r="N16" s="91"/>
      <c r="O16" s="92">
        <v>25</v>
      </c>
      <c r="P16" s="92">
        <v>8</v>
      </c>
      <c r="Q16" s="91"/>
      <c r="R16" s="89"/>
      <c r="S16" s="89">
        <v>24</v>
      </c>
      <c r="T16" s="85">
        <f t="shared" si="0"/>
        <v>57</v>
      </c>
      <c r="U16" s="85" t="str">
        <f t="shared" si="1"/>
        <v>D</v>
      </c>
    </row>
    <row r="17" spans="1:21" ht="12.75">
      <c r="A17" s="83" t="str">
        <f>D!I11</f>
        <v>10/2018</v>
      </c>
      <c r="B17" s="84" t="str">
        <f>D!J11</f>
        <v>Milaš Luka</v>
      </c>
      <c r="C17" s="89"/>
      <c r="D17" s="90"/>
      <c r="E17" s="90"/>
      <c r="F17" s="89"/>
      <c r="G17" s="89"/>
      <c r="H17" s="89"/>
      <c r="I17" s="91"/>
      <c r="J17" s="91"/>
      <c r="K17" s="91"/>
      <c r="L17" s="91"/>
      <c r="M17" s="91"/>
      <c r="N17" s="91"/>
      <c r="O17" s="92">
        <v>20</v>
      </c>
      <c r="P17" s="92">
        <v>16</v>
      </c>
      <c r="Q17" s="91"/>
      <c r="R17" s="89">
        <v>20</v>
      </c>
      <c r="S17" s="89"/>
      <c r="T17" s="85">
        <f t="shared" si="0"/>
        <v>56</v>
      </c>
      <c r="U17" s="85" t="str">
        <f t="shared" si="1"/>
        <v>D</v>
      </c>
    </row>
    <row r="18" spans="1:21" ht="12.75">
      <c r="A18" s="83" t="str">
        <f>D!I12</f>
        <v>11/2018</v>
      </c>
      <c r="B18" s="84" t="str">
        <f>D!J12</f>
        <v>Bulatović Milica</v>
      </c>
      <c r="C18" s="89"/>
      <c r="D18" s="90"/>
      <c r="E18" s="90"/>
      <c r="F18" s="89"/>
      <c r="G18" s="89"/>
      <c r="H18" s="89"/>
      <c r="I18" s="91"/>
      <c r="J18" s="91"/>
      <c r="K18" s="91"/>
      <c r="L18" s="91"/>
      <c r="M18" s="91"/>
      <c r="N18" s="91"/>
      <c r="O18" s="92">
        <v>15</v>
      </c>
      <c r="P18" s="92">
        <v>3</v>
      </c>
      <c r="Q18" s="91"/>
      <c r="R18" s="89">
        <v>27</v>
      </c>
      <c r="S18" s="89"/>
      <c r="T18" s="85">
        <f t="shared" si="0"/>
        <v>45</v>
      </c>
      <c r="U18" s="85" t="str">
        <f t="shared" si="1"/>
        <v>E</v>
      </c>
    </row>
    <row r="19" spans="1:21" ht="12.75">
      <c r="A19" s="83" t="str">
        <f>D!I13</f>
        <v>12/2018</v>
      </c>
      <c r="B19" s="84" t="str">
        <f>D!J13</f>
        <v>Tatić Danilo</v>
      </c>
      <c r="C19" s="89"/>
      <c r="D19" s="90"/>
      <c r="E19" s="90"/>
      <c r="F19" s="89"/>
      <c r="G19" s="89"/>
      <c r="H19" s="89"/>
      <c r="I19" s="91"/>
      <c r="J19" s="91"/>
      <c r="K19" s="91"/>
      <c r="L19" s="91"/>
      <c r="M19" s="91"/>
      <c r="N19" s="91"/>
      <c r="O19" s="92">
        <v>16</v>
      </c>
      <c r="P19" s="92">
        <v>8</v>
      </c>
      <c r="Q19" s="91"/>
      <c r="R19" s="89">
        <v>21</v>
      </c>
      <c r="S19" s="89"/>
      <c r="T19" s="85">
        <f aca="true" t="shared" si="2" ref="T19:T30">SUM(C19:Q19,MAX(R19,S19))</f>
        <v>45</v>
      </c>
      <c r="U19" s="85" t="str">
        <f t="shared" si="1"/>
        <v>E</v>
      </c>
    </row>
    <row r="20" spans="1:21" ht="12.75">
      <c r="A20" s="83" t="str">
        <f>D!I14</f>
        <v>14/2018</v>
      </c>
      <c r="B20" s="84" t="str">
        <f>D!J14</f>
        <v>Šćepanović Valentina</v>
      </c>
      <c r="C20" s="89"/>
      <c r="D20" s="90"/>
      <c r="E20" s="90"/>
      <c r="F20" s="89"/>
      <c r="G20" s="89"/>
      <c r="H20" s="89"/>
      <c r="I20" s="91"/>
      <c r="J20" s="91"/>
      <c r="K20" s="91"/>
      <c r="L20" s="91"/>
      <c r="M20" s="91"/>
      <c r="N20" s="91"/>
      <c r="O20" s="92">
        <v>18</v>
      </c>
      <c r="P20" s="92">
        <v>14</v>
      </c>
      <c r="Q20" s="91"/>
      <c r="R20" s="89">
        <v>24</v>
      </c>
      <c r="S20" s="89"/>
      <c r="T20" s="85">
        <f t="shared" si="2"/>
        <v>56</v>
      </c>
      <c r="U20" s="85" t="str">
        <f t="shared" si="1"/>
        <v>D</v>
      </c>
    </row>
    <row r="21" spans="1:21" ht="12.75">
      <c r="A21" s="83" t="str">
        <f>D!I15</f>
        <v>15/2018</v>
      </c>
      <c r="B21" s="84" t="str">
        <f>D!J15</f>
        <v>Bitrović Sara</v>
      </c>
      <c r="C21" s="89"/>
      <c r="D21" s="90"/>
      <c r="E21" s="90"/>
      <c r="F21" s="89"/>
      <c r="G21" s="89"/>
      <c r="H21" s="89"/>
      <c r="I21" s="91"/>
      <c r="J21" s="91"/>
      <c r="K21" s="91"/>
      <c r="L21" s="91"/>
      <c r="M21" s="91"/>
      <c r="N21" s="91"/>
      <c r="O21" s="92">
        <v>21</v>
      </c>
      <c r="P21" s="92">
        <v>4</v>
      </c>
      <c r="Q21" s="91"/>
      <c r="R21" s="89">
        <v>0</v>
      </c>
      <c r="S21" s="89">
        <v>31</v>
      </c>
      <c r="T21" s="85">
        <f t="shared" si="2"/>
        <v>56</v>
      </c>
      <c r="U21" s="85" t="str">
        <f t="shared" si="1"/>
        <v>D</v>
      </c>
    </row>
    <row r="22" spans="1:21" ht="12.75">
      <c r="A22" s="83" t="str">
        <f>D!I16</f>
        <v>16/2018</v>
      </c>
      <c r="B22" s="84" t="str">
        <f>D!J16</f>
        <v>Mugoša Luka</v>
      </c>
      <c r="C22" s="89"/>
      <c r="D22" s="90"/>
      <c r="E22" s="90"/>
      <c r="F22" s="89"/>
      <c r="G22" s="89"/>
      <c r="H22" s="89"/>
      <c r="I22" s="91"/>
      <c r="J22" s="91"/>
      <c r="K22" s="91"/>
      <c r="L22" s="91"/>
      <c r="M22" s="91"/>
      <c r="N22" s="91"/>
      <c r="O22" s="92">
        <v>25</v>
      </c>
      <c r="P22" s="92">
        <v>11</v>
      </c>
      <c r="Q22" s="91"/>
      <c r="R22" s="89">
        <v>20</v>
      </c>
      <c r="S22" s="89"/>
      <c r="T22" s="85">
        <f t="shared" si="2"/>
        <v>56</v>
      </c>
      <c r="U22" s="85" t="str">
        <f t="shared" si="1"/>
        <v>D</v>
      </c>
    </row>
    <row r="23" spans="1:21" ht="12.75">
      <c r="A23" s="83" t="str">
        <f>D!I17</f>
        <v>17/2018</v>
      </c>
      <c r="B23" s="84" t="str">
        <f>D!J17</f>
        <v>Šekarić Ilija</v>
      </c>
      <c r="C23" s="89"/>
      <c r="D23" s="90"/>
      <c r="E23" s="90"/>
      <c r="F23" s="89"/>
      <c r="G23" s="89"/>
      <c r="H23" s="89"/>
      <c r="I23" s="91"/>
      <c r="J23" s="91"/>
      <c r="K23" s="91"/>
      <c r="L23" s="91"/>
      <c r="M23" s="91"/>
      <c r="N23" s="91"/>
      <c r="O23" s="92">
        <v>25</v>
      </c>
      <c r="P23" s="92">
        <v>7</v>
      </c>
      <c r="Q23" s="91"/>
      <c r="R23" s="89">
        <v>24</v>
      </c>
      <c r="S23" s="89"/>
      <c r="T23" s="85">
        <f t="shared" si="2"/>
        <v>56</v>
      </c>
      <c r="U23" s="85" t="str">
        <f t="shared" si="1"/>
        <v>D</v>
      </c>
    </row>
    <row r="24" spans="1:21" ht="12.75">
      <c r="A24" s="83" t="str">
        <f>D!I18</f>
        <v>19/2018</v>
      </c>
      <c r="B24" s="84" t="str">
        <f>D!J18</f>
        <v>Dabetić Danilo</v>
      </c>
      <c r="C24" s="89"/>
      <c r="D24" s="90"/>
      <c r="E24" s="90"/>
      <c r="F24" s="89"/>
      <c r="G24" s="89"/>
      <c r="H24" s="89"/>
      <c r="I24" s="91"/>
      <c r="J24" s="91"/>
      <c r="K24" s="91"/>
      <c r="L24" s="91"/>
      <c r="M24" s="91"/>
      <c r="N24" s="91"/>
      <c r="O24" s="92">
        <v>25</v>
      </c>
      <c r="P24" s="92">
        <v>9</v>
      </c>
      <c r="Q24" s="91"/>
      <c r="R24" s="89"/>
      <c r="S24" s="89">
        <v>32</v>
      </c>
      <c r="T24" s="85">
        <f t="shared" si="2"/>
        <v>66</v>
      </c>
      <c r="U24" s="85" t="str">
        <f t="shared" si="1"/>
        <v>C</v>
      </c>
    </row>
    <row r="25" spans="1:21" ht="12.75">
      <c r="A25" s="83" t="str">
        <f>D!I19</f>
        <v>20/2018</v>
      </c>
      <c r="B25" s="84" t="str">
        <f>D!J19</f>
        <v>Elezović Robert</v>
      </c>
      <c r="C25" s="89"/>
      <c r="D25" s="90"/>
      <c r="E25" s="90"/>
      <c r="F25" s="89"/>
      <c r="G25" s="89"/>
      <c r="H25" s="89"/>
      <c r="I25" s="91"/>
      <c r="J25" s="91"/>
      <c r="K25" s="91"/>
      <c r="L25" s="91"/>
      <c r="M25" s="91"/>
      <c r="N25" s="91"/>
      <c r="O25" s="92">
        <v>21</v>
      </c>
      <c r="P25" s="92">
        <v>16</v>
      </c>
      <c r="Q25" s="91"/>
      <c r="R25" s="89">
        <v>20</v>
      </c>
      <c r="S25" s="89"/>
      <c r="T25" s="85">
        <f t="shared" si="2"/>
        <v>57</v>
      </c>
      <c r="U25" s="85" t="str">
        <f t="shared" si="1"/>
        <v>D</v>
      </c>
    </row>
    <row r="26" spans="1:21" ht="12.75">
      <c r="A26" s="83" t="str">
        <f>D!I20</f>
        <v>22/2018</v>
      </c>
      <c r="B26" s="84" t="str">
        <f>D!J20</f>
        <v>Tošić Pavle</v>
      </c>
      <c r="C26" s="89"/>
      <c r="D26" s="90"/>
      <c r="E26" s="90"/>
      <c r="F26" s="89"/>
      <c r="G26" s="89"/>
      <c r="H26" s="89"/>
      <c r="I26" s="91"/>
      <c r="J26" s="91"/>
      <c r="K26" s="91"/>
      <c r="L26" s="91"/>
      <c r="M26" s="91"/>
      <c r="N26" s="91"/>
      <c r="O26" s="92">
        <v>22</v>
      </c>
      <c r="P26" s="92">
        <v>15</v>
      </c>
      <c r="Q26" s="91"/>
      <c r="R26" s="89">
        <v>19</v>
      </c>
      <c r="S26" s="89"/>
      <c r="T26" s="85">
        <f t="shared" si="2"/>
        <v>56</v>
      </c>
      <c r="U26" s="85" t="str">
        <f t="shared" si="1"/>
        <v>D</v>
      </c>
    </row>
    <row r="27" spans="1:21" ht="12.75">
      <c r="A27" s="83" t="str">
        <f>D!I21</f>
        <v>23/2018</v>
      </c>
      <c r="B27" s="84" t="str">
        <f>D!J21</f>
        <v>Femić Marija</v>
      </c>
      <c r="C27" s="89"/>
      <c r="D27" s="90"/>
      <c r="E27" s="90"/>
      <c r="F27" s="89"/>
      <c r="G27" s="89"/>
      <c r="H27" s="89"/>
      <c r="I27" s="91"/>
      <c r="J27" s="91"/>
      <c r="K27" s="91"/>
      <c r="L27" s="91"/>
      <c r="M27" s="91"/>
      <c r="N27" s="91"/>
      <c r="O27" s="92"/>
      <c r="P27" s="92"/>
      <c r="Q27" s="91"/>
      <c r="R27" s="89"/>
      <c r="S27" s="89"/>
      <c r="T27" s="85">
        <f t="shared" si="2"/>
        <v>0</v>
      </c>
      <c r="U27" s="85" t="str">
        <f t="shared" si="1"/>
        <v>F</v>
      </c>
    </row>
    <row r="28" spans="1:21" ht="12.75">
      <c r="A28" s="83" t="str">
        <f>D!I22</f>
        <v>24/2018</v>
      </c>
      <c r="B28" s="84" t="str">
        <f>D!J22</f>
        <v>Bulatović Ivana</v>
      </c>
      <c r="C28" s="89"/>
      <c r="D28" s="90"/>
      <c r="E28" s="90"/>
      <c r="F28" s="89"/>
      <c r="G28" s="89"/>
      <c r="H28" s="89"/>
      <c r="I28" s="91"/>
      <c r="J28" s="91"/>
      <c r="K28" s="91"/>
      <c r="L28" s="91"/>
      <c r="M28" s="91"/>
      <c r="N28" s="91"/>
      <c r="O28" s="92">
        <v>16</v>
      </c>
      <c r="P28" s="92">
        <v>10</v>
      </c>
      <c r="Q28" s="91"/>
      <c r="R28" s="89">
        <v>30</v>
      </c>
      <c r="S28" s="89"/>
      <c r="T28" s="85">
        <f t="shared" si="2"/>
        <v>56</v>
      </c>
      <c r="U28" s="85" t="str">
        <f t="shared" si="1"/>
        <v>D</v>
      </c>
    </row>
    <row r="29" spans="1:21" ht="12.75">
      <c r="A29" s="83" t="str">
        <f>D!I23</f>
        <v>25/2018</v>
      </c>
      <c r="B29" s="84" t="str">
        <f>D!J23</f>
        <v>Cvijović Milan</v>
      </c>
      <c r="C29" s="89"/>
      <c r="D29" s="90"/>
      <c r="E29" s="90"/>
      <c r="F29" s="89"/>
      <c r="G29" s="89"/>
      <c r="H29" s="89"/>
      <c r="I29" s="91"/>
      <c r="J29" s="91"/>
      <c r="K29" s="91"/>
      <c r="L29" s="91"/>
      <c r="M29" s="91"/>
      <c r="N29" s="91"/>
      <c r="O29" s="92">
        <v>15</v>
      </c>
      <c r="P29" s="92">
        <v>9</v>
      </c>
      <c r="Q29" s="91"/>
      <c r="R29" s="89">
        <v>0</v>
      </c>
      <c r="S29" s="89">
        <v>32</v>
      </c>
      <c r="T29" s="85">
        <f t="shared" si="2"/>
        <v>56</v>
      </c>
      <c r="U29" s="85" t="str">
        <f t="shared" si="1"/>
        <v>D</v>
      </c>
    </row>
    <row r="30" spans="1:21" ht="12.75">
      <c r="A30" s="83" t="str">
        <f>D!I24</f>
        <v>26/2018</v>
      </c>
      <c r="B30" s="84" t="str">
        <f>D!J24</f>
        <v>Mušikić Andrija</v>
      </c>
      <c r="C30" s="89"/>
      <c r="D30" s="90"/>
      <c r="E30" s="90"/>
      <c r="F30" s="89"/>
      <c r="G30" s="89"/>
      <c r="H30" s="89"/>
      <c r="I30" s="91"/>
      <c r="J30" s="91"/>
      <c r="K30" s="91"/>
      <c r="L30" s="91"/>
      <c r="M30" s="91"/>
      <c r="N30" s="91"/>
      <c r="O30" s="92">
        <v>25</v>
      </c>
      <c r="P30" s="92">
        <v>7</v>
      </c>
      <c r="Q30" s="91"/>
      <c r="R30" s="89">
        <v>24</v>
      </c>
      <c r="S30" s="89"/>
      <c r="T30" s="85">
        <f t="shared" si="2"/>
        <v>56</v>
      </c>
      <c r="U30" s="85" t="str">
        <f t="shared" si="1"/>
        <v>D</v>
      </c>
    </row>
    <row r="31" spans="1:21" ht="12.75">
      <c r="A31" s="83" t="str">
        <f>D!I25</f>
        <v>28/2018</v>
      </c>
      <c r="B31" s="84" t="str">
        <f>D!J25</f>
        <v>Todorović Nikola</v>
      </c>
      <c r="C31" s="89"/>
      <c r="D31" s="90"/>
      <c r="E31" s="90"/>
      <c r="F31" s="89"/>
      <c r="G31" s="89"/>
      <c r="H31" s="89"/>
      <c r="I31" s="91"/>
      <c r="J31" s="91"/>
      <c r="K31" s="91"/>
      <c r="L31" s="91"/>
      <c r="M31" s="91"/>
      <c r="N31" s="91"/>
      <c r="O31" s="92">
        <v>13</v>
      </c>
      <c r="P31" s="92">
        <v>3</v>
      </c>
      <c r="Q31" s="91"/>
      <c r="R31" s="89"/>
      <c r="S31" s="89">
        <v>1</v>
      </c>
      <c r="T31" s="85">
        <f>SUM(C31:Q31,MAX(R31,S31))</f>
        <v>17</v>
      </c>
      <c r="U31" s="85" t="str">
        <f t="shared" si="1"/>
        <v>F</v>
      </c>
    </row>
    <row r="32" spans="1:21" ht="12.75">
      <c r="A32" s="83"/>
      <c r="B32" s="84"/>
      <c r="C32" s="89"/>
      <c r="D32" s="90"/>
      <c r="E32" s="90"/>
      <c r="F32" s="89"/>
      <c r="G32" s="89"/>
      <c r="H32" s="89"/>
      <c r="I32" s="91"/>
      <c r="J32" s="91"/>
      <c r="K32" s="91"/>
      <c r="L32" s="91"/>
      <c r="M32" s="91"/>
      <c r="N32" s="91"/>
      <c r="O32" s="92"/>
      <c r="P32" s="92"/>
      <c r="Q32" s="91"/>
      <c r="R32" s="89"/>
      <c r="S32" s="89"/>
      <c r="T32" s="89"/>
      <c r="U32" s="89"/>
    </row>
    <row r="33" spans="4:8" ht="12.75">
      <c r="D33" s="79"/>
      <c r="E33" s="79"/>
      <c r="F33" s="79"/>
      <c r="G33" s="79"/>
      <c r="H33" s="79"/>
    </row>
    <row r="34" spans="4:16" ht="15.75">
      <c r="D34" s="79"/>
      <c r="E34" s="79"/>
      <c r="F34" s="79"/>
      <c r="G34" s="79"/>
      <c r="H34" s="79"/>
      <c r="P34" s="93" t="s">
        <v>19</v>
      </c>
    </row>
    <row r="35" spans="4:8" ht="12.75">
      <c r="D35" s="79"/>
      <c r="E35" s="79"/>
      <c r="F35" s="79"/>
      <c r="G35" s="79"/>
      <c r="H35" s="79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2" right="0.2" top="0.25" bottom="0.25" header="0.05" footer="0.0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3" t="s">
        <v>20</v>
      </c>
      <c r="B1" s="133"/>
      <c r="C1" s="133"/>
      <c r="D1" s="133"/>
      <c r="E1" s="133"/>
      <c r="F1" s="15"/>
    </row>
    <row r="2" spans="1:6" ht="17.25" customHeight="1">
      <c r="A2" s="134" t="s">
        <v>85</v>
      </c>
      <c r="B2" s="134"/>
      <c r="C2" s="134"/>
      <c r="D2" s="134"/>
      <c r="E2" s="134"/>
      <c r="F2" s="134"/>
    </row>
    <row r="3" spans="1:6" ht="27" customHeight="1">
      <c r="A3" s="135" t="s">
        <v>86</v>
      </c>
      <c r="B3" s="135"/>
      <c r="C3" s="136" t="s">
        <v>49</v>
      </c>
      <c r="D3" s="136"/>
      <c r="E3" s="136"/>
      <c r="F3" s="136"/>
    </row>
    <row r="4" spans="1:6" ht="17.25" customHeight="1">
      <c r="A4" s="136" t="s">
        <v>239</v>
      </c>
      <c r="B4" s="136"/>
      <c r="C4" s="136"/>
      <c r="D4" s="136" t="s">
        <v>276</v>
      </c>
      <c r="E4" s="136"/>
      <c r="F4" s="136"/>
    </row>
    <row r="5" spans="1:6" ht="4.5" customHeight="1">
      <c r="A5" s="137"/>
      <c r="B5" s="137"/>
      <c r="C5" s="137"/>
      <c r="D5" s="137"/>
      <c r="E5" s="137"/>
      <c r="F5" s="137"/>
    </row>
    <row r="6" spans="1:6" s="18" customFormat="1" ht="25.5" customHeight="1">
      <c r="A6" s="138" t="s">
        <v>1</v>
      </c>
      <c r="B6" s="140" t="s">
        <v>21</v>
      </c>
      <c r="C6" s="141"/>
      <c r="D6" s="144" t="s">
        <v>22</v>
      </c>
      <c r="E6" s="145"/>
      <c r="F6" s="146" t="s">
        <v>23</v>
      </c>
    </row>
    <row r="7" spans="1:6" s="18" customFormat="1" ht="42" customHeight="1" thickBot="1">
      <c r="A7" s="139"/>
      <c r="B7" s="142"/>
      <c r="C7" s="143"/>
      <c r="D7" s="19" t="s">
        <v>24</v>
      </c>
      <c r="E7" s="20" t="s">
        <v>25</v>
      </c>
      <c r="F7" s="147"/>
    </row>
    <row r="8" spans="1:6" ht="16.5" thickTop="1">
      <c r="A8" s="21" t="str">
        <f>Dpredlog!A8</f>
        <v>8/2019</v>
      </c>
      <c r="B8" s="131" t="str">
        <f>Dpredlog!B8</f>
        <v>Šubarić Ognjen</v>
      </c>
      <c r="C8" s="132"/>
      <c r="D8" s="70">
        <f>SUM(Dpredlog!D8:Q8)</f>
        <v>0</v>
      </c>
      <c r="E8" s="94">
        <f>MAX(Dpredlog!R8:S8)</f>
        <v>0</v>
      </c>
      <c r="F8" s="22" t="str">
        <f>Dpredlog!U8</f>
        <v>F</v>
      </c>
    </row>
    <row r="9" spans="1:6" ht="12.75" customHeight="1">
      <c r="A9" s="67" t="str">
        <f>Dpredlog!A9</f>
        <v>1/2018</v>
      </c>
      <c r="B9" s="131" t="str">
        <f>Dpredlog!B9</f>
        <v>Rakonjac Lazar</v>
      </c>
      <c r="C9" s="132"/>
      <c r="D9" s="70">
        <f>SUM(Dpredlog!D9:Q9)</f>
        <v>45</v>
      </c>
      <c r="E9" s="94">
        <f>MAX(Dpredlog!R9:S9)</f>
        <v>43</v>
      </c>
      <c r="F9" s="22" t="str">
        <f>Dpredlog!U9</f>
        <v>A</v>
      </c>
    </row>
    <row r="10" spans="1:6" ht="12.75" customHeight="1">
      <c r="A10" s="67" t="str">
        <f>Dpredlog!A10</f>
        <v>2/2018</v>
      </c>
      <c r="B10" s="131" t="str">
        <f>Dpredlog!B10</f>
        <v>Bajić Jelena</v>
      </c>
      <c r="C10" s="132"/>
      <c r="D10" s="70">
        <f>SUM(Dpredlog!D10:Q10)</f>
        <v>25</v>
      </c>
      <c r="E10" s="94">
        <f>MAX(Dpredlog!R10:S10)</f>
        <v>24</v>
      </c>
      <c r="F10" s="22" t="str">
        <f>Dpredlog!U10</f>
        <v>E</v>
      </c>
    </row>
    <row r="11" spans="1:6" ht="12.75" customHeight="1">
      <c r="A11" s="67" t="str">
        <f>Dpredlog!A11</f>
        <v>3/2018</v>
      </c>
      <c r="B11" s="131" t="str">
        <f>Dpredlog!B11</f>
        <v>Ostojić Miloš</v>
      </c>
      <c r="C11" s="132"/>
      <c r="D11" s="70">
        <f>SUM(Dpredlog!D11:Q11)</f>
        <v>30</v>
      </c>
      <c r="E11" s="94">
        <f>MAX(Dpredlog!R11:S11)</f>
        <v>20</v>
      </c>
      <c r="F11" s="22" t="str">
        <f>Dpredlog!U11</f>
        <v>E</v>
      </c>
    </row>
    <row r="12" spans="1:6" ht="12.75" customHeight="1">
      <c r="A12" s="67" t="str">
        <f>Dpredlog!A12</f>
        <v>4/2018</v>
      </c>
      <c r="B12" s="131" t="str">
        <f>Dpredlog!B12</f>
        <v>Slavković Novak</v>
      </c>
      <c r="C12" s="132"/>
      <c r="D12" s="70">
        <f>SUM(Dpredlog!D12:Q12)</f>
        <v>28</v>
      </c>
      <c r="E12" s="94">
        <f>MAX(Dpredlog!R12:S12)</f>
        <v>30</v>
      </c>
      <c r="F12" s="22" t="str">
        <f>Dpredlog!U12</f>
        <v>D</v>
      </c>
    </row>
    <row r="13" spans="1:6" ht="12.75" customHeight="1">
      <c r="A13" s="67" t="str">
        <f>Dpredlog!A13</f>
        <v>5/2018</v>
      </c>
      <c r="B13" s="131" t="str">
        <f>Dpredlog!B13</f>
        <v>Pupović Dragana</v>
      </c>
      <c r="C13" s="132"/>
      <c r="D13" s="70">
        <f>SUM(Dpredlog!D13:Q13)</f>
        <v>28</v>
      </c>
      <c r="E13" s="94">
        <f>MAX(Dpredlog!R13:S13)</f>
        <v>28</v>
      </c>
      <c r="F13" s="22" t="str">
        <f>Dpredlog!U13</f>
        <v>D</v>
      </c>
    </row>
    <row r="14" spans="1:6" ht="12.75" customHeight="1">
      <c r="A14" s="67" t="str">
        <f>Dpredlog!A14</f>
        <v>6/2018</v>
      </c>
      <c r="B14" s="131" t="str">
        <f>Dpredlog!B14</f>
        <v>Vukušić Petar</v>
      </c>
      <c r="C14" s="132"/>
      <c r="D14" s="70">
        <f>SUM(Dpredlog!D14:Q14)</f>
        <v>22</v>
      </c>
      <c r="E14" s="94">
        <f>MAX(Dpredlog!R14:S14)</f>
        <v>26</v>
      </c>
      <c r="F14" s="22" t="str">
        <f>Dpredlog!U14</f>
        <v>E</v>
      </c>
    </row>
    <row r="15" spans="1:6" ht="12.75" customHeight="1">
      <c r="A15" s="67" t="str">
        <f>Dpredlog!A15</f>
        <v>8/2018</v>
      </c>
      <c r="B15" s="131" t="str">
        <f>Dpredlog!B15</f>
        <v>Radovanović Jelena</v>
      </c>
      <c r="C15" s="132"/>
      <c r="D15" s="70">
        <f>SUM(Dpredlog!D15:Q15)</f>
        <v>33</v>
      </c>
      <c r="E15" s="94">
        <f>MAX(Dpredlog!R15:S15)</f>
        <v>33</v>
      </c>
      <c r="F15" s="22" t="str">
        <f>Dpredlog!U15</f>
        <v>C</v>
      </c>
    </row>
    <row r="16" spans="1:6" ht="12.75" customHeight="1">
      <c r="A16" s="67" t="str">
        <f>Dpredlog!A16</f>
        <v>9/2018</v>
      </c>
      <c r="B16" s="131" t="str">
        <f>Dpredlog!B16</f>
        <v>Vulović Krsto</v>
      </c>
      <c r="C16" s="132"/>
      <c r="D16" s="70">
        <f>SUM(Dpredlog!D16:Q16)</f>
        <v>33</v>
      </c>
      <c r="E16" s="94">
        <f>MAX(Dpredlog!R16:S16)</f>
        <v>24</v>
      </c>
      <c r="F16" s="22" t="str">
        <f>Dpredlog!U16</f>
        <v>D</v>
      </c>
    </row>
    <row r="17" spans="1:6" ht="12.75" customHeight="1">
      <c r="A17" s="67" t="str">
        <f>Dpredlog!A17</f>
        <v>10/2018</v>
      </c>
      <c r="B17" s="131" t="str">
        <f>Dpredlog!B17</f>
        <v>Milaš Luka</v>
      </c>
      <c r="C17" s="132"/>
      <c r="D17" s="70">
        <f>SUM(Dpredlog!D17:Q17)</f>
        <v>36</v>
      </c>
      <c r="E17" s="94">
        <f>MAX(Dpredlog!R17:S17)</f>
        <v>20</v>
      </c>
      <c r="F17" s="22" t="str">
        <f>Dpredlog!U17</f>
        <v>D</v>
      </c>
    </row>
    <row r="18" spans="1:6" ht="12.75" customHeight="1">
      <c r="A18" s="67" t="str">
        <f>Dpredlog!A18</f>
        <v>11/2018</v>
      </c>
      <c r="B18" s="131" t="str">
        <f>Dpredlog!B18</f>
        <v>Bulatović Milica</v>
      </c>
      <c r="C18" s="132"/>
      <c r="D18" s="70">
        <f>SUM(Dpredlog!D18:Q18)</f>
        <v>18</v>
      </c>
      <c r="E18" s="94">
        <f>MAX(Dpredlog!R18:S18)</f>
        <v>27</v>
      </c>
      <c r="F18" s="22" t="str">
        <f>Dpredlog!U18</f>
        <v>E</v>
      </c>
    </row>
    <row r="19" spans="1:6" ht="12.75" customHeight="1">
      <c r="A19" s="67" t="str">
        <f>Dpredlog!A19</f>
        <v>12/2018</v>
      </c>
      <c r="B19" s="131" t="str">
        <f>Dpredlog!B19</f>
        <v>Tatić Danilo</v>
      </c>
      <c r="C19" s="132"/>
      <c r="D19" s="70">
        <f>SUM(Dpredlog!D19:Q19)</f>
        <v>24</v>
      </c>
      <c r="E19" s="94">
        <f>MAX(Dpredlog!R19:S19)</f>
        <v>21</v>
      </c>
      <c r="F19" s="22" t="str">
        <f>Dpredlog!U19</f>
        <v>E</v>
      </c>
    </row>
    <row r="20" spans="1:6" ht="12.75" customHeight="1">
      <c r="A20" s="67" t="str">
        <f>Dpredlog!A20</f>
        <v>14/2018</v>
      </c>
      <c r="B20" s="131" t="str">
        <f>Dpredlog!B20</f>
        <v>Šćepanović Valentina</v>
      </c>
      <c r="C20" s="132"/>
      <c r="D20" s="70">
        <f>SUM(Dpredlog!D20:Q20)</f>
        <v>32</v>
      </c>
      <c r="E20" s="94">
        <f>MAX(Dpredlog!R20:S20)</f>
        <v>24</v>
      </c>
      <c r="F20" s="22" t="str">
        <f>Dpredlog!U20</f>
        <v>D</v>
      </c>
    </row>
    <row r="21" spans="1:6" ht="12.75" customHeight="1">
      <c r="A21" s="67" t="str">
        <f>Dpredlog!A21</f>
        <v>15/2018</v>
      </c>
      <c r="B21" s="131" t="str">
        <f>Dpredlog!B21</f>
        <v>Bitrović Sara</v>
      </c>
      <c r="C21" s="132"/>
      <c r="D21" s="70">
        <f>SUM(Dpredlog!D21:Q21)</f>
        <v>25</v>
      </c>
      <c r="E21" s="94">
        <f>MAX(Dpredlog!R21:S21)</f>
        <v>31</v>
      </c>
      <c r="F21" s="22" t="str">
        <f>Dpredlog!U21</f>
        <v>D</v>
      </c>
    </row>
    <row r="22" spans="1:6" ht="12.75" customHeight="1">
      <c r="A22" s="67" t="str">
        <f>Dpredlog!A22</f>
        <v>16/2018</v>
      </c>
      <c r="B22" s="131" t="str">
        <f>Dpredlog!B22</f>
        <v>Mugoša Luka</v>
      </c>
      <c r="C22" s="132"/>
      <c r="D22" s="70">
        <f>SUM(Dpredlog!D22:Q22)</f>
        <v>36</v>
      </c>
      <c r="E22" s="94">
        <f>MAX(Dpredlog!R22:S22)</f>
        <v>20</v>
      </c>
      <c r="F22" s="22" t="str">
        <f>Dpredlog!U22</f>
        <v>D</v>
      </c>
    </row>
    <row r="23" spans="1:6" ht="12.75" customHeight="1">
      <c r="A23" s="67" t="str">
        <f>Dpredlog!A23</f>
        <v>17/2018</v>
      </c>
      <c r="B23" s="131" t="str">
        <f>Dpredlog!B23</f>
        <v>Šekarić Ilija</v>
      </c>
      <c r="C23" s="132"/>
      <c r="D23" s="70">
        <f>SUM(Dpredlog!D23:Q23)</f>
        <v>32</v>
      </c>
      <c r="E23" s="94">
        <f>MAX(Dpredlog!R23:S23)</f>
        <v>24</v>
      </c>
      <c r="F23" s="22" t="str">
        <f>Dpredlog!U23</f>
        <v>D</v>
      </c>
    </row>
    <row r="24" spans="1:6" ht="12.75" customHeight="1">
      <c r="A24" s="67" t="str">
        <f>Dpredlog!A24</f>
        <v>19/2018</v>
      </c>
      <c r="B24" s="131" t="str">
        <f>Dpredlog!B24</f>
        <v>Dabetić Danilo</v>
      </c>
      <c r="C24" s="132"/>
      <c r="D24" s="70">
        <f>SUM(Dpredlog!D24:Q24)</f>
        <v>34</v>
      </c>
      <c r="E24" s="94">
        <f>MAX(Dpredlog!R24:S24)</f>
        <v>32</v>
      </c>
      <c r="F24" s="22" t="str">
        <f>Dpredlog!U24</f>
        <v>C</v>
      </c>
    </row>
    <row r="25" spans="1:6" ht="12.75" customHeight="1">
      <c r="A25" s="67" t="str">
        <f>Dpredlog!A25</f>
        <v>20/2018</v>
      </c>
      <c r="B25" s="131" t="str">
        <f>Dpredlog!B25</f>
        <v>Elezović Robert</v>
      </c>
      <c r="C25" s="132"/>
      <c r="D25" s="70">
        <f>SUM(Dpredlog!D25:Q25)</f>
        <v>37</v>
      </c>
      <c r="E25" s="94">
        <f>MAX(Dpredlog!R25:S25)</f>
        <v>20</v>
      </c>
      <c r="F25" s="22" t="str">
        <f>Dpredlog!U25</f>
        <v>D</v>
      </c>
    </row>
    <row r="26" spans="1:6" ht="12.75" customHeight="1">
      <c r="A26" s="67" t="str">
        <f>Dpredlog!A26</f>
        <v>22/2018</v>
      </c>
      <c r="B26" s="131" t="str">
        <f>Dpredlog!B26</f>
        <v>Tošić Pavle</v>
      </c>
      <c r="C26" s="132"/>
      <c r="D26" s="70">
        <f>SUM(Dpredlog!D26:Q26)</f>
        <v>37</v>
      </c>
      <c r="E26" s="94">
        <f>MAX(Dpredlog!R26:S26)</f>
        <v>19</v>
      </c>
      <c r="F26" s="22" t="str">
        <f>Dpredlog!U26</f>
        <v>D</v>
      </c>
    </row>
    <row r="27" spans="1:6" ht="12.75" customHeight="1">
      <c r="A27" s="67" t="str">
        <f>Dpredlog!A27</f>
        <v>23/2018</v>
      </c>
      <c r="B27" s="131" t="str">
        <f>Dpredlog!B27</f>
        <v>Femić Marija</v>
      </c>
      <c r="C27" s="132"/>
      <c r="D27" s="70">
        <f>SUM(Dpredlog!D27:Q27)</f>
        <v>0</v>
      </c>
      <c r="E27" s="94">
        <f>MAX(Dpredlog!R27:S27)</f>
        <v>0</v>
      </c>
      <c r="F27" s="22" t="str">
        <f>Dpredlog!U27</f>
        <v>F</v>
      </c>
    </row>
    <row r="28" spans="1:6" ht="12.75" customHeight="1">
      <c r="A28" s="67" t="str">
        <f>Dpredlog!A28</f>
        <v>24/2018</v>
      </c>
      <c r="B28" s="131" t="str">
        <f>Dpredlog!B28</f>
        <v>Bulatović Ivana</v>
      </c>
      <c r="C28" s="132"/>
      <c r="D28" s="70">
        <f>SUM(Dpredlog!D28:Q28)</f>
        <v>26</v>
      </c>
      <c r="E28" s="94">
        <f>MAX(Dpredlog!R28:S28)</f>
        <v>30</v>
      </c>
      <c r="F28" s="22" t="str">
        <f>Dpredlog!U28</f>
        <v>D</v>
      </c>
    </row>
    <row r="29" spans="1:6" ht="12.75" customHeight="1">
      <c r="A29" s="67" t="str">
        <f>Dpredlog!A29</f>
        <v>25/2018</v>
      </c>
      <c r="B29" s="131" t="str">
        <f>Dpredlog!B29</f>
        <v>Cvijović Milan</v>
      </c>
      <c r="C29" s="132"/>
      <c r="D29" s="70">
        <f>SUM(Dpredlog!D29:Q29)</f>
        <v>24</v>
      </c>
      <c r="E29" s="94">
        <f>MAX(Dpredlog!R29:S29)</f>
        <v>32</v>
      </c>
      <c r="F29" s="22" t="str">
        <f>Dpredlog!U29</f>
        <v>D</v>
      </c>
    </row>
    <row r="30" spans="1:6" ht="12.75" customHeight="1">
      <c r="A30" s="67" t="str">
        <f>Dpredlog!A30</f>
        <v>26/2018</v>
      </c>
      <c r="B30" s="131" t="str">
        <f>Dpredlog!B30</f>
        <v>Mušikić Andrija</v>
      </c>
      <c r="C30" s="132"/>
      <c r="D30" s="70">
        <f>SUM(Dpredlog!D30:Q30)</f>
        <v>32</v>
      </c>
      <c r="E30" s="94">
        <f>MAX(Dpredlog!R30:S30)</f>
        <v>24</v>
      </c>
      <c r="F30" s="22" t="str">
        <f>Dpredlog!U30</f>
        <v>D</v>
      </c>
    </row>
    <row r="31" spans="1:6" ht="12.75" customHeight="1">
      <c r="A31" s="67" t="str">
        <f>Dpredlog!A31</f>
        <v>28/2018</v>
      </c>
      <c r="B31" s="131" t="str">
        <f>Dpredlog!B31</f>
        <v>Todorović Nikola</v>
      </c>
      <c r="C31" s="132"/>
      <c r="D31" s="70">
        <f>SUM(Dpredlog!D31:Q31)</f>
        <v>16</v>
      </c>
      <c r="E31" s="94">
        <f>MAX(Dpredlog!R31:S31)</f>
        <v>1</v>
      </c>
      <c r="F31" s="22" t="str">
        <f>Dpredlog!U31</f>
        <v>F</v>
      </c>
    </row>
    <row r="32" spans="1:6" ht="12.75">
      <c r="A32" s="23"/>
      <c r="B32" s="131"/>
      <c r="C32" s="132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93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27:C27"/>
    <mergeCell ref="B28:C28"/>
    <mergeCell ref="B31:C31"/>
    <mergeCell ref="B32:C32"/>
    <mergeCell ref="B22:C22"/>
    <mergeCell ref="B23:C23"/>
    <mergeCell ref="B24:C24"/>
    <mergeCell ref="B25:C25"/>
    <mergeCell ref="B26:C2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R24" sqref="R24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04" t="s">
        <v>28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</row>
    <row r="3" spans="1:19" ht="22.5" customHeight="1">
      <c r="A3" s="204" t="s">
        <v>29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05" t="s">
        <v>100</v>
      </c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</row>
    <row r="7" spans="1:19" ht="18.75" customHeight="1">
      <c r="A7" s="205" t="str">
        <f>CONCATENATE("Semestar: III(treći), akademska ",MY!Q2," godina")</f>
        <v>Semestar: III(treći), akademska 2019/20 godina</v>
      </c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13" t="s">
        <v>30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</row>
    <row r="11" spans="1:19" ht="15">
      <c r="A11" s="203" t="s">
        <v>31</v>
      </c>
      <c r="B11" s="203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</row>
    <row r="12" spans="1:19" ht="15">
      <c r="A12" s="203" t="str">
        <f>CONCATENATE("po završetku ljetnjeg semestra akademske ",MY!Q2," godine")</f>
        <v>po završetku ljetnjeg semestra akademske 2019/20 godine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16" t="s">
        <v>32</v>
      </c>
      <c r="B15" s="223" t="s">
        <v>33</v>
      </c>
      <c r="C15" s="220" t="s">
        <v>34</v>
      </c>
      <c r="D15" s="206" t="s">
        <v>35</v>
      </c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26"/>
      <c r="P15" s="206" t="s">
        <v>36</v>
      </c>
      <c r="Q15" s="207"/>
      <c r="R15" s="207"/>
      <c r="S15" s="208"/>
    </row>
    <row r="16" spans="1:19" ht="15.75" customHeight="1">
      <c r="A16" s="217"/>
      <c r="B16" s="224"/>
      <c r="C16" s="221"/>
      <c r="D16" s="209" t="s">
        <v>37</v>
      </c>
      <c r="E16" s="210"/>
      <c r="F16" s="211" t="s">
        <v>38</v>
      </c>
      <c r="G16" s="210"/>
      <c r="H16" s="211" t="s">
        <v>39</v>
      </c>
      <c r="I16" s="210"/>
      <c r="J16" s="211" t="s">
        <v>40</v>
      </c>
      <c r="K16" s="210"/>
      <c r="L16" s="211" t="s">
        <v>41</v>
      </c>
      <c r="M16" s="210"/>
      <c r="N16" s="211" t="s">
        <v>42</v>
      </c>
      <c r="O16" s="212"/>
      <c r="P16" s="214" t="s">
        <v>43</v>
      </c>
      <c r="Q16" s="219"/>
      <c r="R16" s="214" t="s">
        <v>44</v>
      </c>
      <c r="S16" s="215"/>
    </row>
    <row r="17" spans="1:19" ht="23.25" customHeight="1" thickBot="1">
      <c r="A17" s="218"/>
      <c r="B17" s="225"/>
      <c r="C17" s="222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121</v>
      </c>
      <c r="C18" s="37">
        <f>COUNTIF(Apredlog!T8:T15,"&gt;0")</f>
        <v>6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1</v>
      </c>
      <c r="I18" s="38">
        <f>IF($C18=0,0,H18*100/$C18)</f>
        <v>16.666666666666668</v>
      </c>
      <c r="J18" s="38">
        <f>COUNTIF(Apredlog!$U8:$U15,"D")</f>
        <v>2</v>
      </c>
      <c r="K18" s="38">
        <f>IF($C18=0,0,J18*100/$C18)</f>
        <v>33.333333333333336</v>
      </c>
      <c r="L18" s="38">
        <f>COUNTIF(Apredlog!$U8:$U15,"E")</f>
        <v>2</v>
      </c>
      <c r="M18" s="38">
        <f>IF($C18=0,0,L18*100/$C18)</f>
        <v>33.333333333333336</v>
      </c>
      <c r="N18" s="38">
        <f>C18-P18</f>
        <v>1</v>
      </c>
      <c r="O18" s="96">
        <f>IF($C18=0,0,N18*100/$C18)</f>
        <v>16.666666666666668</v>
      </c>
      <c r="P18" s="38">
        <f>SUM(D18,F18,H18,J18,L18)</f>
        <v>5</v>
      </c>
      <c r="Q18" s="96">
        <f>IF(C18=0,0,P18*100/($P18+$R18))</f>
        <v>83.33333333333333</v>
      </c>
      <c r="R18" s="38">
        <f>N18</f>
        <v>1</v>
      </c>
      <c r="S18" s="39">
        <f>IF(C18=0,0,R18*100/($P18+$R18))</f>
        <v>16.666666666666668</v>
      </c>
    </row>
    <row r="19" spans="1:19" ht="15.75">
      <c r="A19" s="35">
        <v>2</v>
      </c>
      <c r="B19" s="36" t="s">
        <v>122</v>
      </c>
      <c r="C19" s="37">
        <f>COUNTIF(Bpredlog!T8:T41,"&gt;0")</f>
        <v>25</v>
      </c>
      <c r="D19" s="38">
        <f>COUNTIF(Bpredlog!$U8:$U40,"A")</f>
        <v>5</v>
      </c>
      <c r="E19" s="38">
        <f>IF($C19=0,0,D19*100/$C19)</f>
        <v>20</v>
      </c>
      <c r="F19" s="38">
        <f>COUNTIF(Bpredlog!$U8:$U40,"B")</f>
        <v>1</v>
      </c>
      <c r="G19" s="38">
        <f>IF($C19=0,0,F19*100/$C19)</f>
        <v>4</v>
      </c>
      <c r="H19" s="38">
        <f>COUNTIF(Bpredlog!$U8:$U40,"C")</f>
        <v>2</v>
      </c>
      <c r="I19" s="38">
        <f>IF($C19=0,0,H19*100/$C19)</f>
        <v>8</v>
      </c>
      <c r="J19" s="38">
        <f>COUNTIF(Bpredlog!$U8:$U40,"D")</f>
        <v>5</v>
      </c>
      <c r="K19" s="38">
        <f>IF($C19=0,0,J19*100/$C19)</f>
        <v>20</v>
      </c>
      <c r="L19" s="38">
        <f>COUNTIF(Bpredlog!$U8:$U40,"E")</f>
        <v>11</v>
      </c>
      <c r="M19" s="38">
        <f>IF($C19=0,0,L19*100/$C19)</f>
        <v>44</v>
      </c>
      <c r="N19" s="38">
        <f>C19-P19</f>
        <v>1</v>
      </c>
      <c r="O19" s="98">
        <f>IF($C19=0,0,N19*100/$C19)</f>
        <v>4</v>
      </c>
      <c r="P19" s="38">
        <f>SUM(D19,F19,H19,J19,L19)</f>
        <v>24</v>
      </c>
      <c r="Q19" s="98">
        <f>IF(C19=0,0,P19*100/($P19+$R19))</f>
        <v>96</v>
      </c>
      <c r="R19" s="38">
        <f>N19</f>
        <v>1</v>
      </c>
      <c r="S19" s="39">
        <f>IF(C19=0,0,R19*100/($P19+$R19))</f>
        <v>4</v>
      </c>
    </row>
    <row r="20" spans="1:19" ht="15.75">
      <c r="A20" s="35">
        <v>3</v>
      </c>
      <c r="B20" s="36" t="s">
        <v>123</v>
      </c>
      <c r="C20" s="37">
        <f>COUNTIF(Cpredlog!T8:T39,"&gt;0")</f>
        <v>31</v>
      </c>
      <c r="D20" s="38">
        <f>COUNTIF(Cpredlog!$U8:$U39,"A")</f>
        <v>14</v>
      </c>
      <c r="E20" s="38">
        <f>IF($C20=0,0,D20*100/$C20)</f>
        <v>45.16129032258065</v>
      </c>
      <c r="F20" s="38">
        <f>COUNTIF(Cpredlog!$U8:$U39,"B")</f>
        <v>3</v>
      </c>
      <c r="G20" s="38">
        <f>IF($C20=0,0,F20*100/$C20)</f>
        <v>9.67741935483871</v>
      </c>
      <c r="H20" s="38">
        <f>COUNTIF(Cpredlog!$U8:$U39,"C")</f>
        <v>5</v>
      </c>
      <c r="I20" s="38">
        <f>IF($C20=0,0,H20*100/$C20)</f>
        <v>16.129032258064516</v>
      </c>
      <c r="J20" s="38">
        <f>COUNTIF(Cpredlog!$U8:$U39,"D")</f>
        <v>2</v>
      </c>
      <c r="K20" s="38">
        <f>IF($C20=0,0,J20*100/$C20)</f>
        <v>6.451612903225806</v>
      </c>
      <c r="L20" s="38">
        <f>COUNTIF(Cpredlog!$U8:$U39,"E")</f>
        <v>5</v>
      </c>
      <c r="M20" s="38">
        <f>IF($C20=0,0,L20*100/$C20)</f>
        <v>16.129032258064516</v>
      </c>
      <c r="N20" s="38">
        <f>C20-P20</f>
        <v>2</v>
      </c>
      <c r="O20" s="98">
        <f>IF($C20=0,0,N20*100/$C20)</f>
        <v>6.451612903225806</v>
      </c>
      <c r="P20" s="38">
        <f>SUM(D20,F20,H20,J20,L20)</f>
        <v>29</v>
      </c>
      <c r="Q20" s="98">
        <f>IF(C20=0,0,P20*100/($P20+$R20))</f>
        <v>93.54838709677419</v>
      </c>
      <c r="R20" s="38">
        <f>N20</f>
        <v>2</v>
      </c>
      <c r="S20" s="39">
        <f>IF(C20=0,0,R20*100/($P20+$R20))</f>
        <v>6.451612903225806</v>
      </c>
    </row>
    <row r="21" spans="1:19" ht="15.75">
      <c r="A21" s="35">
        <v>4</v>
      </c>
      <c r="B21" s="36" t="s">
        <v>238</v>
      </c>
      <c r="C21" s="37">
        <f>COUNTIF(Dpredlog!T8:T32,"&gt;0")</f>
        <v>22</v>
      </c>
      <c r="D21" s="38">
        <f>COUNTIF(Dpredlog!$U8:$U32,"A")</f>
        <v>1</v>
      </c>
      <c r="E21" s="38">
        <f>IF($C21=0,0,D21*100/$C21)</f>
        <v>4.545454545454546</v>
      </c>
      <c r="F21" s="38">
        <f>COUNTIF(Dpredlog!$U8:$U32,"B")</f>
        <v>0</v>
      </c>
      <c r="G21" s="38">
        <f>IF($C21=0,0,F21*100/$C21)</f>
        <v>0</v>
      </c>
      <c r="H21" s="38">
        <f>COUNTIF(Dpredlog!$U8:$U32,"C")</f>
        <v>2</v>
      </c>
      <c r="I21" s="38">
        <f>IF($C21=0,0,H21*100/$C21)</f>
        <v>9.090909090909092</v>
      </c>
      <c r="J21" s="38">
        <f>COUNTIF(Dpredlog!$U8:$U32,"D")</f>
        <v>13</v>
      </c>
      <c r="K21" s="38">
        <f>IF($C21=0,0,J21*100/$C21)</f>
        <v>59.09090909090909</v>
      </c>
      <c r="L21" s="38">
        <f>COUNTIF(Dpredlog!$U8:$U32,"E")</f>
        <v>5</v>
      </c>
      <c r="M21" s="38">
        <f>IF($C21=0,0,L21*100/$C21)</f>
        <v>22.727272727272727</v>
      </c>
      <c r="N21" s="38">
        <f>C21-P21</f>
        <v>1</v>
      </c>
      <c r="O21" s="99">
        <f>IF($C21=0,0,N21*100/$C21)</f>
        <v>4.545454545454546</v>
      </c>
      <c r="P21" s="38">
        <f>SUM(D21,F21,H21,J21,L21)</f>
        <v>21</v>
      </c>
      <c r="Q21" s="98">
        <f>IF(C21=0,0,P21*100/($P21+$R21))</f>
        <v>95.45454545454545</v>
      </c>
      <c r="R21" s="38">
        <f>N21</f>
        <v>1</v>
      </c>
      <c r="S21" s="39">
        <f>IF(C21=0,0,R21*100/($P21+$R21))</f>
        <v>4.545454545454546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95"/>
      <c r="P22" s="32"/>
      <c r="Q22" s="95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28" t="s">
        <v>46</v>
      </c>
      <c r="E24" s="228"/>
      <c r="F24" s="228"/>
      <c r="G24" s="228"/>
      <c r="H24" s="228"/>
      <c r="I24" s="228"/>
      <c r="J24" s="72"/>
      <c r="K24" s="72"/>
      <c r="L24" s="72"/>
      <c r="M24" s="72"/>
      <c r="N24" s="228" t="s">
        <v>47</v>
      </c>
      <c r="O24" s="228"/>
      <c r="P24" s="228"/>
      <c r="Q24" s="228"/>
      <c r="R24" s="72"/>
    </row>
    <row r="25" spans="1:18" ht="12.75">
      <c r="A25" s="227" t="str">
        <f>CONCATENATE("Podgorica,   jan. 20",RIGHT(MY!Q2,2),". god.")</f>
        <v>Podgorica,   jan. 2020. god.</v>
      </c>
      <c r="B25" s="227"/>
      <c r="D25" s="228"/>
      <c r="E25" s="228"/>
      <c r="F25" s="228"/>
      <c r="G25" s="228"/>
      <c r="H25" s="228"/>
      <c r="I25" s="228"/>
      <c r="J25" s="72"/>
      <c r="K25" s="72"/>
      <c r="L25" s="72"/>
      <c r="M25" s="72"/>
      <c r="N25" s="228"/>
      <c r="O25" s="228"/>
      <c r="P25" s="228"/>
      <c r="Q25" s="228"/>
      <c r="R25" s="72"/>
    </row>
    <row r="26" spans="4:18" ht="15">
      <c r="D26" s="203" t="s">
        <v>69</v>
      </c>
      <c r="E26" s="203"/>
      <c r="F26" s="203"/>
      <c r="G26" s="203"/>
      <c r="H26" s="203"/>
      <c r="I26" s="203"/>
      <c r="J26" s="203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03" t="s">
        <v>70</v>
      </c>
      <c r="E27" s="203"/>
      <c r="F27" s="203"/>
      <c r="G27" s="203"/>
      <c r="H27" s="203"/>
      <c r="I27" s="203"/>
      <c r="J27" s="203"/>
      <c r="K27" s="72"/>
      <c r="L27" s="72"/>
      <c r="M27" s="229" t="s">
        <v>71</v>
      </c>
      <c r="N27" s="229"/>
      <c r="O27" s="229"/>
      <c r="P27" s="229"/>
      <c r="Q27" s="229"/>
      <c r="R27" s="229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N36" sqref="N36"/>
    </sheetView>
  </sheetViews>
  <sheetFormatPr defaultColWidth="9.140625" defaultRowHeight="12.75"/>
  <cols>
    <col min="1" max="1" width="7.7109375" style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0" t="s">
        <v>277</v>
      </c>
      <c r="B1" s="230"/>
      <c r="C1" s="230"/>
      <c r="E1" s="230" t="s">
        <v>277</v>
      </c>
      <c r="F1" s="230"/>
      <c r="G1" s="230"/>
      <c r="I1" s="230" t="s">
        <v>277</v>
      </c>
      <c r="J1" s="230"/>
      <c r="K1" s="230"/>
      <c r="M1" s="230" t="s">
        <v>278</v>
      </c>
      <c r="N1" s="230"/>
      <c r="O1" s="230"/>
      <c r="Q1" s="73" t="s">
        <v>52</v>
      </c>
    </row>
    <row r="2" spans="2:17" ht="12.75">
      <c r="B2" s="69" t="str">
        <f>CONCATENATE("smjer: A ; sk. ",Q2)</f>
        <v>smjer: A ; sk. 2019/20</v>
      </c>
      <c r="F2" s="62" t="str">
        <f>CONCATENATE("smjer: B ; sk. ",Q2)</f>
        <v>smjer: B ; sk. 2019/20</v>
      </c>
      <c r="J2" s="62" t="str">
        <f>CONCATENATE("smjer: C ; sk. ",Q2)</f>
        <v>smjer: C ; sk. 2019/20</v>
      </c>
      <c r="N2" s="62" t="str">
        <f>CONCATENATE("smjer: D ; sk. ",Q2)</f>
        <v>smjer: D ; sk. 2019/20</v>
      </c>
      <c r="Q2" s="72" t="s">
        <v>101</v>
      </c>
    </row>
    <row r="3" spans="1:15" ht="12.75">
      <c r="A3" s="68" t="str">
        <f>Apredlog!A8</f>
        <v>16/2019</v>
      </c>
      <c r="B3" s="65" t="str">
        <f>Apredlog!B8</f>
        <v>Jonuz Semra</v>
      </c>
      <c r="C3" s="10" t="str">
        <f>Apredlog!U8</f>
        <v>D</v>
      </c>
      <c r="E3" s="64" t="str">
        <f>Bpredlog!A8</f>
        <v>29/2019</v>
      </c>
      <c r="F3" s="65" t="str">
        <f>Bpredlog!B8</f>
        <v>Starčević Miloš</v>
      </c>
      <c r="G3" s="63" t="str">
        <f>Bpredlog!U8</f>
        <v>F</v>
      </c>
      <c r="I3" s="6" t="str">
        <f>Cpredlog!A8</f>
        <v>1/2018</v>
      </c>
      <c r="J3" s="6" t="str">
        <f>Cpredlog!B8</f>
        <v>Božović Boban</v>
      </c>
      <c r="K3" s="63" t="str">
        <f>Cpredlog!U8</f>
        <v>A</v>
      </c>
      <c r="L3" s="97"/>
      <c r="M3" s="75" t="str">
        <f>Dpredlog!A8</f>
        <v>8/2019</v>
      </c>
      <c r="N3" s="10" t="str">
        <f>Dpredlog!B8</f>
        <v>Šubarić Ognjen</v>
      </c>
      <c r="O3" s="10" t="str">
        <f>Dpredlog!U8</f>
        <v>F</v>
      </c>
    </row>
    <row r="4" spans="1:15" ht="12.75">
      <c r="A4" s="68" t="str">
        <f>Apredlog!A9</f>
        <v>1/2018</v>
      </c>
      <c r="B4" s="65" t="str">
        <f>Apredlog!B9</f>
        <v>Zečević Anđela</v>
      </c>
      <c r="C4" s="10" t="str">
        <f>Apredlog!U9</f>
        <v>E</v>
      </c>
      <c r="E4" s="64" t="str">
        <f>Bpredlog!A9</f>
        <v>41/2019</v>
      </c>
      <c r="F4" s="65" t="str">
        <f>Bpredlog!B9</f>
        <v>Mihajlović Igor</v>
      </c>
      <c r="G4" s="63" t="str">
        <f>Bpredlog!U9</f>
        <v>A</v>
      </c>
      <c r="I4" s="6" t="str">
        <f>Cpredlog!A9</f>
        <v>5/2018</v>
      </c>
      <c r="J4" s="6" t="str">
        <f>Cpredlog!B9</f>
        <v>Vučinić Luka</v>
      </c>
      <c r="K4" s="63" t="str">
        <f>Cpredlog!U9</f>
        <v>C</v>
      </c>
      <c r="L4" s="97"/>
      <c r="M4" s="75" t="str">
        <f>Dpredlog!A9</f>
        <v>1/2018</v>
      </c>
      <c r="N4" s="10" t="str">
        <f>Dpredlog!B9</f>
        <v>Rakonjac Lazar</v>
      </c>
      <c r="O4" s="10" t="str">
        <f>Dpredlog!U9</f>
        <v>A</v>
      </c>
    </row>
    <row r="5" spans="1:15" ht="12.75">
      <c r="A5" s="68" t="str">
        <f>Apredlog!A10</f>
        <v>3/2018</v>
      </c>
      <c r="B5" s="65" t="str">
        <f>Apredlog!B10</f>
        <v>Zindović Milijana</v>
      </c>
      <c r="C5" s="10" t="str">
        <f>Apredlog!U10</f>
        <v>C</v>
      </c>
      <c r="E5" s="64" t="str">
        <f>Bpredlog!A10</f>
        <v>5/2018</v>
      </c>
      <c r="F5" s="65" t="str">
        <f>Bpredlog!B10</f>
        <v>Bujišić Jovana</v>
      </c>
      <c r="G5" s="63" t="str">
        <f>Bpredlog!U10</f>
        <v>D</v>
      </c>
      <c r="I5" s="6" t="str">
        <f>Cpredlog!A10</f>
        <v>7/2018</v>
      </c>
      <c r="J5" s="6" t="str">
        <f>Cpredlog!B10</f>
        <v>Veljić Rade</v>
      </c>
      <c r="K5" s="63" t="str">
        <f>Cpredlog!U10</f>
        <v>A</v>
      </c>
      <c r="L5" s="97"/>
      <c r="M5" s="75" t="str">
        <f>Dpredlog!A10</f>
        <v>2/2018</v>
      </c>
      <c r="N5" s="10" t="str">
        <f>Dpredlog!B10</f>
        <v>Bajić Jelena</v>
      </c>
      <c r="O5" s="10" t="str">
        <f>Dpredlog!U10</f>
        <v>E</v>
      </c>
    </row>
    <row r="6" spans="1:15" ht="12.75">
      <c r="A6" s="68" t="str">
        <f>Apredlog!A11</f>
        <v>5/2018</v>
      </c>
      <c r="B6" s="65" t="str">
        <f>Apredlog!B11</f>
        <v>Ralević Milica</v>
      </c>
      <c r="C6" s="10" t="str">
        <f>Apredlog!U11</f>
        <v>D</v>
      </c>
      <c r="E6" s="64" t="str">
        <f>Bpredlog!A11</f>
        <v>7/2018</v>
      </c>
      <c r="F6" s="65" t="str">
        <f>Bpredlog!B11</f>
        <v>Jelić Ljiljana</v>
      </c>
      <c r="G6" s="63" t="str">
        <f>Bpredlog!U11</f>
        <v>E</v>
      </c>
      <c r="I6" s="6" t="str">
        <f>Cpredlog!A11</f>
        <v>9/2018</v>
      </c>
      <c r="J6" s="6" t="str">
        <f>Cpredlog!B11</f>
        <v>Rašović Stefan</v>
      </c>
      <c r="K6" s="63" t="str">
        <f>Cpredlog!U11</f>
        <v>A</v>
      </c>
      <c r="L6" s="97"/>
      <c r="M6" s="75" t="str">
        <f>Dpredlog!A11</f>
        <v>3/2018</v>
      </c>
      <c r="N6" s="10" t="str">
        <f>Dpredlog!B11</f>
        <v>Ostojić Miloš</v>
      </c>
      <c r="O6" s="10" t="str">
        <f>Dpredlog!U11</f>
        <v>E</v>
      </c>
    </row>
    <row r="7" spans="1:15" ht="12.75">
      <c r="A7" s="68" t="str">
        <f>Apredlog!A12</f>
        <v>8/2018</v>
      </c>
      <c r="B7" s="65" t="str">
        <f>Apredlog!B12</f>
        <v>Kurmemović Adnana</v>
      </c>
      <c r="C7" s="10" t="str">
        <f>Apredlog!U12</f>
        <v>E</v>
      </c>
      <c r="E7" s="64" t="str">
        <f>Bpredlog!A12</f>
        <v>8/2018</v>
      </c>
      <c r="F7" s="65" t="str">
        <f>Bpredlog!B12</f>
        <v>Đurić Jovan</v>
      </c>
      <c r="G7" s="63" t="str">
        <f>Bpredlog!U12</f>
        <v>A</v>
      </c>
      <c r="I7" s="6" t="str">
        <f>Cpredlog!A12</f>
        <v>10/2018</v>
      </c>
      <c r="J7" s="6" t="str">
        <f>Cpredlog!B12</f>
        <v>Vučković Marina</v>
      </c>
      <c r="K7" s="63" t="str">
        <f>Cpredlog!U12</f>
        <v>E</v>
      </c>
      <c r="L7" s="97"/>
      <c r="M7" s="75" t="str">
        <f>Dpredlog!A12</f>
        <v>4/2018</v>
      </c>
      <c r="N7" s="10" t="str">
        <f>Dpredlog!B12</f>
        <v>Slavković Novak</v>
      </c>
      <c r="O7" s="10" t="str">
        <f>Dpredlog!U12</f>
        <v>D</v>
      </c>
    </row>
    <row r="8" spans="1:15" ht="12.75">
      <c r="A8" s="68" t="str">
        <f>Apredlog!A13</f>
        <v>10/2018</v>
      </c>
      <c r="B8" s="65" t="str">
        <f>Apredlog!B13</f>
        <v>Ćinćur Željka</v>
      </c>
      <c r="C8" s="10" t="str">
        <f>Apredlog!U13</f>
        <v>F</v>
      </c>
      <c r="E8" s="64" t="str">
        <f>Bpredlog!A13</f>
        <v>9/2018</v>
      </c>
      <c r="F8" s="65" t="str">
        <f>Bpredlog!B13</f>
        <v>Čukić Tamara</v>
      </c>
      <c r="G8" s="63" t="str">
        <f>Bpredlog!U13</f>
        <v>C</v>
      </c>
      <c r="I8" s="6" t="str">
        <f>Cpredlog!A13</f>
        <v>11/2018</v>
      </c>
      <c r="J8" s="6" t="str">
        <f>Cpredlog!B13</f>
        <v>Utješinović Luka</v>
      </c>
      <c r="K8" s="63" t="str">
        <f>Cpredlog!U13</f>
        <v>A</v>
      </c>
      <c r="L8" s="97"/>
      <c r="M8" s="75" t="str">
        <f>Dpredlog!A13</f>
        <v>5/2018</v>
      </c>
      <c r="N8" s="10" t="str">
        <f>Dpredlog!B13</f>
        <v>Pupović Dragana</v>
      </c>
      <c r="O8" s="10" t="str">
        <f>Dpredlog!U13</f>
        <v>D</v>
      </c>
    </row>
    <row r="9" spans="1:15" ht="12.75">
      <c r="A9" s="68" t="str">
        <f>Apredlog!A14</f>
        <v>23/2012</v>
      </c>
      <c r="B9" s="65" t="str">
        <f>Apredlog!B14</f>
        <v>Ivošević Tanja</v>
      </c>
      <c r="C9" s="10" t="str">
        <f>Apredlog!U14</f>
        <v>F</v>
      </c>
      <c r="E9" s="64" t="str">
        <f>Bpredlog!A14</f>
        <v>11/2018</v>
      </c>
      <c r="F9" s="65" t="str">
        <f>Bpredlog!B14</f>
        <v>Kovačević Nemanja</v>
      </c>
      <c r="G9" s="63" t="str">
        <f>Bpredlog!U14</f>
        <v>E</v>
      </c>
      <c r="I9" s="6" t="str">
        <f>Cpredlog!A14</f>
        <v>12/2018</v>
      </c>
      <c r="J9" s="6" t="str">
        <f>Cpredlog!B14</f>
        <v>Petrović Anika</v>
      </c>
      <c r="K9" s="63" t="str">
        <f>Cpredlog!U14</f>
        <v>A</v>
      </c>
      <c r="L9" s="97"/>
      <c r="M9" s="75" t="str">
        <f>Dpredlog!A14</f>
        <v>6/2018</v>
      </c>
      <c r="N9" s="10" t="str">
        <f>Dpredlog!B14</f>
        <v>Vukušić Petar</v>
      </c>
      <c r="O9" s="10" t="str">
        <f>Dpredlog!U14</f>
        <v>E</v>
      </c>
    </row>
    <row r="10" spans="1:15" ht="12.75">
      <c r="A10" s="68"/>
      <c r="B10" s="65"/>
      <c r="C10" s="10"/>
      <c r="E10" s="64" t="str">
        <f>Bpredlog!A15</f>
        <v>12/2018</v>
      </c>
      <c r="F10" s="65" t="str">
        <f>Bpredlog!B15</f>
        <v>Laban Maša</v>
      </c>
      <c r="G10" s="63" t="str">
        <f>Bpredlog!U15</f>
        <v>E</v>
      </c>
      <c r="I10" s="6" t="str">
        <f>Cpredlog!A15</f>
        <v>13/2018</v>
      </c>
      <c r="J10" s="6" t="str">
        <f>Cpredlog!B15</f>
        <v>Knežević Milica</v>
      </c>
      <c r="K10" s="63" t="str">
        <f>Cpredlog!U15</f>
        <v>C</v>
      </c>
      <c r="L10" s="97"/>
      <c r="M10" s="75" t="str">
        <f>Dpredlog!A15</f>
        <v>8/2018</v>
      </c>
      <c r="N10" s="10" t="str">
        <f>Dpredlog!B15</f>
        <v>Radovanović Jelena</v>
      </c>
      <c r="O10" s="10" t="str">
        <f>Dpredlog!U15</f>
        <v>C</v>
      </c>
    </row>
    <row r="11" spans="1:15" ht="12.75">
      <c r="A11" s="68"/>
      <c r="B11" s="65"/>
      <c r="C11" s="10"/>
      <c r="E11" s="64" t="str">
        <f>Bpredlog!A16</f>
        <v>13/2018</v>
      </c>
      <c r="F11" s="65" t="str">
        <f>Bpredlog!B16</f>
        <v>Milikić Luka</v>
      </c>
      <c r="G11" s="63" t="str">
        <f>Bpredlog!U16</f>
        <v>F</v>
      </c>
      <c r="I11" s="6" t="str">
        <f>Cpredlog!A16</f>
        <v>15/2018</v>
      </c>
      <c r="J11" s="6" t="str">
        <f>Cpredlog!B16</f>
        <v>Delijić Damir</v>
      </c>
      <c r="K11" s="63" t="str">
        <f>Cpredlog!U16</f>
        <v>A</v>
      </c>
      <c r="L11" s="97"/>
      <c r="M11" s="75" t="str">
        <f>Dpredlog!A16</f>
        <v>9/2018</v>
      </c>
      <c r="N11" s="10" t="str">
        <f>Dpredlog!B16</f>
        <v>Vulović Krsto</v>
      </c>
      <c r="O11" s="10" t="str">
        <f>Dpredlog!U16</f>
        <v>D</v>
      </c>
    </row>
    <row r="12" spans="1:15" ht="12.75">
      <c r="A12" s="68"/>
      <c r="B12" s="65"/>
      <c r="C12" s="10"/>
      <c r="E12" s="64" t="str">
        <f>Bpredlog!A17</f>
        <v>14/2018</v>
      </c>
      <c r="F12" s="65" t="str">
        <f>Bpredlog!B17</f>
        <v>Duković Danica</v>
      </c>
      <c r="G12" s="63" t="str">
        <f>Bpredlog!U17</f>
        <v>E</v>
      </c>
      <c r="I12" s="6" t="str">
        <f>Cpredlog!A17</f>
        <v>17/2018</v>
      </c>
      <c r="J12" s="6" t="str">
        <f>Cpredlog!B17</f>
        <v>Đilas Vojislav</v>
      </c>
      <c r="K12" s="63" t="str">
        <f>Cpredlog!U17</f>
        <v>B</v>
      </c>
      <c r="L12" s="97"/>
      <c r="M12" s="75" t="str">
        <f>Dpredlog!A17</f>
        <v>10/2018</v>
      </c>
      <c r="N12" s="10" t="str">
        <f>Dpredlog!B17</f>
        <v>Milaš Luka</v>
      </c>
      <c r="O12" s="10" t="str">
        <f>Dpredlog!U17</f>
        <v>D</v>
      </c>
    </row>
    <row r="13" spans="5:15" ht="12.75">
      <c r="E13" s="64" t="str">
        <f>Bpredlog!A18</f>
        <v>15/2018</v>
      </c>
      <c r="F13" s="65" t="str">
        <f>Bpredlog!B18</f>
        <v>Vukojičić Ana</v>
      </c>
      <c r="G13" s="63" t="str">
        <f>Bpredlog!U18</f>
        <v>E</v>
      </c>
      <c r="I13" s="6" t="str">
        <f>Cpredlog!A18</f>
        <v>19/2018</v>
      </c>
      <c r="J13" s="6" t="str">
        <f>Cpredlog!B18</f>
        <v>Kadić Milovan</v>
      </c>
      <c r="K13" s="63" t="str">
        <f>Cpredlog!U18</f>
        <v>E</v>
      </c>
      <c r="L13" s="97"/>
      <c r="M13" s="75" t="str">
        <f>Dpredlog!A18</f>
        <v>11/2018</v>
      </c>
      <c r="N13" s="10" t="str">
        <f>Dpredlog!B18</f>
        <v>Bulatović Milica</v>
      </c>
      <c r="O13" s="10" t="str">
        <f>Dpredlog!U18</f>
        <v>E</v>
      </c>
    </row>
    <row r="14" spans="5:15" ht="12.75">
      <c r="E14" s="64" t="str">
        <f>Bpredlog!A19</f>
        <v>16/2018</v>
      </c>
      <c r="F14" s="65" t="str">
        <f>Bpredlog!B19</f>
        <v>Poleksić Radojka</v>
      </c>
      <c r="G14" s="63" t="str">
        <f>Bpredlog!U19</f>
        <v>A</v>
      </c>
      <c r="I14" s="6" t="str">
        <f>Cpredlog!A19</f>
        <v>20/2018</v>
      </c>
      <c r="J14" s="6" t="str">
        <f>Cpredlog!B19</f>
        <v>Novović Nemanja</v>
      </c>
      <c r="K14" s="63" t="str">
        <f>Cpredlog!U19</f>
        <v>A</v>
      </c>
      <c r="L14" s="97"/>
      <c r="M14" s="75" t="str">
        <f>Dpredlog!A19</f>
        <v>12/2018</v>
      </c>
      <c r="N14" s="10" t="str">
        <f>Dpredlog!B19</f>
        <v>Tatić Danilo</v>
      </c>
      <c r="O14" s="10" t="str">
        <f>Dpredlog!U19</f>
        <v>E</v>
      </c>
    </row>
    <row r="15" spans="5:15" ht="12.75">
      <c r="E15" s="64" t="str">
        <f>Bpredlog!A20</f>
        <v>18/2018</v>
      </c>
      <c r="F15" s="65" t="str">
        <f>Bpredlog!B20</f>
        <v>Došljak Marija</v>
      </c>
      <c r="G15" s="63" t="str">
        <f>Bpredlog!U20</f>
        <v>A</v>
      </c>
      <c r="I15" s="6" t="str">
        <f>Cpredlog!A20</f>
        <v>22/2018</v>
      </c>
      <c r="J15" s="6" t="str">
        <f>Cpredlog!B20</f>
        <v>Živković Andrija</v>
      </c>
      <c r="K15" s="63" t="str">
        <f>Cpredlog!U20</f>
        <v>A</v>
      </c>
      <c r="L15" s="97"/>
      <c r="M15" s="75" t="str">
        <f>Dpredlog!A20</f>
        <v>14/2018</v>
      </c>
      <c r="N15" s="10" t="str">
        <f>Dpredlog!B20</f>
        <v>Šćepanović Valentina</v>
      </c>
      <c r="O15" s="10" t="str">
        <f>Dpredlog!U20</f>
        <v>D</v>
      </c>
    </row>
    <row r="16" spans="5:15" ht="12.75">
      <c r="E16" s="64" t="str">
        <f>Bpredlog!A21</f>
        <v>20/2018</v>
      </c>
      <c r="F16" s="65" t="str">
        <f>Bpredlog!B21</f>
        <v>Petričić Bane</v>
      </c>
      <c r="G16" s="63" t="str">
        <f>Bpredlog!U21</f>
        <v>A</v>
      </c>
      <c r="I16" s="6" t="str">
        <f>Cpredlog!A21</f>
        <v>24/2018</v>
      </c>
      <c r="J16" s="6" t="str">
        <f>Cpredlog!B21</f>
        <v>Domazetović Vuk</v>
      </c>
      <c r="K16" s="63" t="str">
        <f>Cpredlog!U21</f>
        <v>D</v>
      </c>
      <c r="L16" s="97"/>
      <c r="M16" s="75" t="str">
        <f>Dpredlog!A21</f>
        <v>15/2018</v>
      </c>
      <c r="N16" s="10" t="str">
        <f>Dpredlog!B21</f>
        <v>Bitrović Sara</v>
      </c>
      <c r="O16" s="10" t="str">
        <f>Dpredlog!U21</f>
        <v>D</v>
      </c>
    </row>
    <row r="17" spans="5:15" ht="12.75">
      <c r="E17" s="64" t="str">
        <f>Bpredlog!A22</f>
        <v>22/2018</v>
      </c>
      <c r="F17" s="65" t="str">
        <f>Bpredlog!B22</f>
        <v>Šabović Dajla</v>
      </c>
      <c r="G17" s="63" t="str">
        <f>Bpredlog!U22</f>
        <v>D</v>
      </c>
      <c r="I17" s="6" t="str">
        <f>Cpredlog!A22</f>
        <v>27/2018</v>
      </c>
      <c r="J17" s="6" t="str">
        <f>Cpredlog!B22</f>
        <v>Knežević Sonja</v>
      </c>
      <c r="K17" s="63" t="str">
        <f>Cpredlog!U22</f>
        <v>B</v>
      </c>
      <c r="L17" s="97"/>
      <c r="M17" s="75" t="str">
        <f>Dpredlog!A22</f>
        <v>16/2018</v>
      </c>
      <c r="N17" s="10" t="str">
        <f>Dpredlog!B22</f>
        <v>Mugoša Luka</v>
      </c>
      <c r="O17" s="10" t="str">
        <f>Dpredlog!U22</f>
        <v>D</v>
      </c>
    </row>
    <row r="18" spans="5:15" ht="12.75">
      <c r="E18" s="64" t="str">
        <f>Bpredlog!A23</f>
        <v>23/2018</v>
      </c>
      <c r="F18" s="65" t="str">
        <f>Bpredlog!B23</f>
        <v>Bulatović Bogić</v>
      </c>
      <c r="G18" s="63" t="str">
        <f>Bpredlog!U23</f>
        <v>D</v>
      </c>
      <c r="I18" s="6" t="str">
        <f>Cpredlog!A23</f>
        <v>28/2018</v>
      </c>
      <c r="J18" s="6" t="str">
        <f>Cpredlog!B23</f>
        <v>Lazarević Irina</v>
      </c>
      <c r="K18" s="63" t="str">
        <f>Cpredlog!U23</f>
        <v>C</v>
      </c>
      <c r="L18" s="97"/>
      <c r="M18" s="75" t="str">
        <f>Dpredlog!A23</f>
        <v>17/2018</v>
      </c>
      <c r="N18" s="10" t="str">
        <f>Dpredlog!B23</f>
        <v>Šekarić Ilija</v>
      </c>
      <c r="O18" s="10" t="str">
        <f>Dpredlog!U23</f>
        <v>D</v>
      </c>
    </row>
    <row r="19" spans="5:15" ht="12.75">
      <c r="E19" s="64" t="str">
        <f>Bpredlog!A24</f>
        <v>24/2018</v>
      </c>
      <c r="F19" s="65" t="str">
        <f>Bpredlog!B24</f>
        <v>Mrvaljević Dragana</v>
      </c>
      <c r="G19" s="63" t="str">
        <f>Bpredlog!U24</f>
        <v>D</v>
      </c>
      <c r="I19" s="6" t="str">
        <f>Cpredlog!A24</f>
        <v>29/2018</v>
      </c>
      <c r="J19" s="6" t="str">
        <f>Cpredlog!B24</f>
        <v>Boljević Luka</v>
      </c>
      <c r="K19" s="63" t="str">
        <f>Cpredlog!U24</f>
        <v>A</v>
      </c>
      <c r="L19" s="97"/>
      <c r="M19" s="75" t="str">
        <f>Dpredlog!A24</f>
        <v>19/2018</v>
      </c>
      <c r="N19" s="10" t="str">
        <f>Dpredlog!B24</f>
        <v>Dabetić Danilo</v>
      </c>
      <c r="O19" s="10" t="str">
        <f>Dpredlog!U24</f>
        <v>C</v>
      </c>
    </row>
    <row r="20" spans="5:15" ht="12.75">
      <c r="E20" s="64" t="str">
        <f>Bpredlog!A25</f>
        <v>25/2018</v>
      </c>
      <c r="F20" s="65" t="str">
        <f>Bpredlog!B25</f>
        <v>Ivanović Ana</v>
      </c>
      <c r="G20" s="63" t="str">
        <f>Bpredlog!U25</f>
        <v>E</v>
      </c>
      <c r="I20" s="6" t="str">
        <f>Cpredlog!A25</f>
        <v>31/2018</v>
      </c>
      <c r="J20" s="6" t="str">
        <f>Cpredlog!B25</f>
        <v>Čoković Adnan</v>
      </c>
      <c r="K20" s="63" t="str">
        <f>Cpredlog!U25</f>
        <v>A</v>
      </c>
      <c r="L20" s="97"/>
      <c r="M20" s="75" t="str">
        <f>Dpredlog!A25</f>
        <v>20/2018</v>
      </c>
      <c r="N20" s="10" t="str">
        <f>Dpredlog!B25</f>
        <v>Elezović Robert</v>
      </c>
      <c r="O20" s="10" t="str">
        <f>Dpredlog!U25</f>
        <v>D</v>
      </c>
    </row>
    <row r="21" spans="5:15" ht="12.75">
      <c r="E21" s="64" t="str">
        <f>Bpredlog!A26</f>
        <v>26/2018</v>
      </c>
      <c r="F21" s="65" t="str">
        <f>Bpredlog!B26</f>
        <v>Hajduković Jelena</v>
      </c>
      <c r="G21" s="63" t="str">
        <f>Bpredlog!U26</f>
        <v>E</v>
      </c>
      <c r="I21" s="6" t="str">
        <f>Cpredlog!A26</f>
        <v>32/2018</v>
      </c>
      <c r="J21" s="6" t="str">
        <f>Cpredlog!B26</f>
        <v>Pejović Vasilisa</v>
      </c>
      <c r="K21" s="63" t="str">
        <f>Cpredlog!U26</f>
        <v>E</v>
      </c>
      <c r="L21" s="97"/>
      <c r="M21" s="75" t="str">
        <f>Dpredlog!A26</f>
        <v>22/2018</v>
      </c>
      <c r="N21" s="10" t="str">
        <f>Dpredlog!B26</f>
        <v>Tošić Pavle</v>
      </c>
      <c r="O21" s="10" t="str">
        <f>Dpredlog!U26</f>
        <v>D</v>
      </c>
    </row>
    <row r="22" spans="5:15" ht="12.75">
      <c r="E22" s="64" t="str">
        <f>Bpredlog!A27</f>
        <v>27/2018</v>
      </c>
      <c r="F22" s="65" t="str">
        <f>Bpredlog!B27</f>
        <v>Cerović Jovana</v>
      </c>
      <c r="G22" s="63" t="str">
        <f>Bpredlog!U27</f>
        <v>E</v>
      </c>
      <c r="I22" s="6" t="str">
        <f>Cpredlog!A27</f>
        <v>33/2018</v>
      </c>
      <c r="J22" s="6" t="str">
        <f>Cpredlog!B27</f>
        <v>Radnjić Natalija</v>
      </c>
      <c r="K22" s="63" t="str">
        <f>Cpredlog!U27</f>
        <v>E</v>
      </c>
      <c r="L22" s="97"/>
      <c r="M22" s="75" t="str">
        <f>Dpredlog!A27</f>
        <v>23/2018</v>
      </c>
      <c r="N22" s="10" t="str">
        <f>Dpredlog!B27</f>
        <v>Femić Marija</v>
      </c>
      <c r="O22" s="10" t="str">
        <f>Dpredlog!U27</f>
        <v>F</v>
      </c>
    </row>
    <row r="23" spans="5:15" ht="12.75">
      <c r="E23" s="64" t="str">
        <f>Bpredlog!A28</f>
        <v>28/2018</v>
      </c>
      <c r="F23" s="65" t="str">
        <f>Bpredlog!B28</f>
        <v>Mijanović Radoman</v>
      </c>
      <c r="G23" s="63" t="str">
        <f>Bpredlog!U28</f>
        <v>D</v>
      </c>
      <c r="I23" s="6" t="str">
        <f>Cpredlog!A28</f>
        <v>34/2018</v>
      </c>
      <c r="J23" s="6" t="str">
        <f>Cpredlog!B28</f>
        <v>Radulović Ana</v>
      </c>
      <c r="K23" s="63" t="str">
        <f>Cpredlog!U28</f>
        <v>F</v>
      </c>
      <c r="L23" s="97"/>
      <c r="M23" s="75" t="str">
        <f>Dpredlog!A28</f>
        <v>24/2018</v>
      </c>
      <c r="N23" s="10" t="str">
        <f>Dpredlog!B28</f>
        <v>Bulatović Ivana</v>
      </c>
      <c r="O23" s="10" t="str">
        <f>Dpredlog!U28</f>
        <v>D</v>
      </c>
    </row>
    <row r="24" spans="5:18" ht="12.75">
      <c r="E24" s="64" t="str">
        <f>Bpredlog!A29</f>
        <v>30/2018</v>
      </c>
      <c r="F24" s="65" t="str">
        <f>Bpredlog!B29</f>
        <v>Gajović Marija</v>
      </c>
      <c r="G24" s="63" t="str">
        <f>Bpredlog!U29</f>
        <v>E</v>
      </c>
      <c r="I24" s="6" t="str">
        <f>Cpredlog!A29</f>
        <v>37/2018</v>
      </c>
      <c r="J24" s="6" t="str">
        <f>Cpredlog!B29</f>
        <v>Bulajić Jovana</v>
      </c>
      <c r="K24" s="63" t="str">
        <f>Cpredlog!U29</f>
        <v>A</v>
      </c>
      <c r="L24" s="97"/>
      <c r="M24" s="75" t="str">
        <f>Dpredlog!A29</f>
        <v>25/2018</v>
      </c>
      <c r="N24" s="10" t="str">
        <f>Dpredlog!B29</f>
        <v>Cvijović Milan</v>
      </c>
      <c r="O24" s="10" t="str">
        <f>Dpredlog!U29</f>
        <v>D</v>
      </c>
      <c r="P24" s="72"/>
      <c r="Q24" s="72"/>
      <c r="R24" s="72"/>
    </row>
    <row r="25" spans="5:20" ht="12.75">
      <c r="E25" s="64" t="str">
        <f>Bpredlog!A30</f>
        <v>32/2018</v>
      </c>
      <c r="F25" s="65" t="str">
        <f>Bpredlog!B30</f>
        <v>Uskoković Milica</v>
      </c>
      <c r="G25" s="63" t="str">
        <f>Bpredlog!U30</f>
        <v>E</v>
      </c>
      <c r="H25" s="72"/>
      <c r="I25" s="6" t="str">
        <f>Cpredlog!A30</f>
        <v>38/2018</v>
      </c>
      <c r="J25" s="6" t="str">
        <f>Cpredlog!B30</f>
        <v>Krnić Admir</v>
      </c>
      <c r="K25" s="63" t="str">
        <f>Cpredlog!U30</f>
        <v>A</v>
      </c>
      <c r="L25" s="97"/>
      <c r="M25" s="75" t="str">
        <f>Dpredlog!A30</f>
        <v>26/2018</v>
      </c>
      <c r="N25" s="10" t="str">
        <f>Dpredlog!B30</f>
        <v>Mušikić Andrija</v>
      </c>
      <c r="O25" s="10" t="str">
        <f>Dpredlog!U30</f>
        <v>D</v>
      </c>
      <c r="T25" s="72"/>
    </row>
    <row r="26" spans="5:20" ht="12.75">
      <c r="E26" s="64" t="str">
        <f>Bpredlog!A31</f>
        <v>35/2018</v>
      </c>
      <c r="F26" s="65" t="str">
        <f>Bpredlog!B31</f>
        <v>Perišić Jovana</v>
      </c>
      <c r="G26" s="63" t="str">
        <f>Bpredlog!U31</f>
        <v>B</v>
      </c>
      <c r="H26" s="72"/>
      <c r="I26" s="6" t="str">
        <f>Cpredlog!A31</f>
        <v>39/2018</v>
      </c>
      <c r="J26" s="6" t="str">
        <f>Cpredlog!B31</f>
        <v>Blečić Andrijana</v>
      </c>
      <c r="K26" s="63" t="str">
        <f>Cpredlog!U31</f>
        <v>C</v>
      </c>
      <c r="L26" s="97"/>
      <c r="M26" s="75" t="str">
        <f>Dpredlog!A31</f>
        <v>28/2018</v>
      </c>
      <c r="N26" s="10" t="str">
        <f>Dpredlog!B31</f>
        <v>Todorović Nikola</v>
      </c>
      <c r="O26" s="10" t="str">
        <f>Dpredlog!U31</f>
        <v>F</v>
      </c>
      <c r="T26" s="72"/>
    </row>
    <row r="27" spans="5:20" ht="12.75">
      <c r="E27" s="64" t="str">
        <f>Bpredlog!A32</f>
        <v>37/2018</v>
      </c>
      <c r="F27" s="65" t="str">
        <f>Bpredlog!B32</f>
        <v>Dragaš Aleksandar</v>
      </c>
      <c r="G27" s="63" t="str">
        <f>Bpredlog!U32</f>
        <v>C</v>
      </c>
      <c r="H27" s="72"/>
      <c r="I27" s="6" t="str">
        <f>Cpredlog!A32</f>
        <v>40/2018</v>
      </c>
      <c r="J27" s="6" t="str">
        <f>Cpredlog!B32</f>
        <v>Rovčanin Raden</v>
      </c>
      <c r="K27" s="63" t="str">
        <f>Cpredlog!U32</f>
        <v>C</v>
      </c>
      <c r="L27" s="97"/>
      <c r="M27" s="75"/>
      <c r="N27" s="10"/>
      <c r="O27" s="10"/>
      <c r="T27" s="72"/>
    </row>
    <row r="28" spans="5:20" ht="12.75">
      <c r="E28" s="64" t="str">
        <f>Bpredlog!A33</f>
        <v>39/2018</v>
      </c>
      <c r="F28" s="65" t="str">
        <f>Bpredlog!B33</f>
        <v>Janković Petar</v>
      </c>
      <c r="G28" s="63" t="str">
        <f>Bpredlog!U33</f>
        <v>E</v>
      </c>
      <c r="H28" s="72"/>
      <c r="I28" s="6" t="str">
        <f>Cpredlog!A33</f>
        <v>41/2018</v>
      </c>
      <c r="J28" s="6" t="str">
        <f>Cpredlog!B33</f>
        <v>Dedeić Milka</v>
      </c>
      <c r="K28" s="63" t="str">
        <f>Cpredlog!U33</f>
        <v>E</v>
      </c>
      <c r="L28" s="97"/>
      <c r="M28" s="75"/>
      <c r="N28" s="10"/>
      <c r="O28" s="10"/>
      <c r="T28" s="72"/>
    </row>
    <row r="29" spans="5:20" ht="12.75">
      <c r="E29" s="64" t="str">
        <f>Bpredlog!A34</f>
        <v>36/2016</v>
      </c>
      <c r="F29" s="65" t="str">
        <f>Bpredlog!B34</f>
        <v>Đurić Slađana</v>
      </c>
      <c r="G29" s="63" t="str">
        <f>Bpredlog!U34</f>
        <v>F</v>
      </c>
      <c r="H29" s="72"/>
      <c r="I29" s="6" t="str">
        <f>Cpredlog!A34</f>
        <v>45/2018</v>
      </c>
      <c r="J29" s="6" t="str">
        <f>Cpredlog!B34</f>
        <v>Žunjić Predrag</v>
      </c>
      <c r="K29" s="63" t="str">
        <f>Cpredlog!U34</f>
        <v>A</v>
      </c>
      <c r="L29" s="97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 t="str">
        <f>Cpredlog!A35</f>
        <v>46/2018</v>
      </c>
      <c r="J30" s="6" t="str">
        <f>Cpredlog!B35</f>
        <v>Popović Nikola</v>
      </c>
      <c r="K30" s="63" t="str">
        <f>Cpredlog!U35</f>
        <v>B</v>
      </c>
      <c r="L30" s="97"/>
      <c r="M30" s="75"/>
      <c r="N30" s="10"/>
      <c r="O30" s="10"/>
    </row>
    <row r="31" spans="5:15" ht="12.75">
      <c r="E31" s="64"/>
      <c r="F31" s="65"/>
      <c r="G31" s="63"/>
      <c r="I31" s="6" t="str">
        <f>Cpredlog!A36</f>
        <v>48/2018</v>
      </c>
      <c r="J31" s="6" t="str">
        <f>Cpredlog!B36</f>
        <v>Mićović Kristina</v>
      </c>
      <c r="K31" s="63" t="str">
        <f>Cpredlog!U36</f>
        <v>D</v>
      </c>
      <c r="L31" s="97"/>
      <c r="M31" s="75"/>
      <c r="N31" s="10"/>
      <c r="O31" s="10"/>
    </row>
    <row r="32" spans="5:15" ht="12.75">
      <c r="E32" s="64"/>
      <c r="F32" s="65"/>
      <c r="G32" s="63"/>
      <c r="I32" s="6" t="str">
        <f>Cpredlog!A37</f>
        <v>51/2018</v>
      </c>
      <c r="J32" s="6" t="str">
        <f>Cpredlog!B37</f>
        <v>Krnić Enida</v>
      </c>
      <c r="K32" s="63" t="str">
        <f>Cpredlog!U37</f>
        <v>A</v>
      </c>
      <c r="L32" s="97"/>
      <c r="M32" s="75"/>
      <c r="N32" s="10"/>
      <c r="O32" s="10"/>
    </row>
    <row r="33" spans="9:11" ht="12.75">
      <c r="I33" s="6" t="str">
        <f>Cpredlog!A38</f>
        <v>28/2017</v>
      </c>
      <c r="J33" s="6" t="str">
        <f>Cpredlog!B38</f>
        <v>Vujović Slobodan</v>
      </c>
      <c r="K33" s="63" t="str">
        <f>Cpredlog!U38</f>
        <v>F</v>
      </c>
    </row>
    <row r="34" spans="9:11" ht="12.75">
      <c r="I34" s="6"/>
      <c r="J34" s="6"/>
      <c r="K34" s="63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8"/>
  <sheetViews>
    <sheetView zoomScalePageLayoutView="0" workbookViewId="0" topLeftCell="E1">
      <selection activeCell="L21" sqref="L21"/>
    </sheetView>
  </sheetViews>
  <sheetFormatPr defaultColWidth="9.140625" defaultRowHeight="12.75"/>
  <cols>
    <col min="3" max="3" width="17.7109375" style="0" bestFit="1" customWidth="1"/>
    <col min="10" max="10" width="20.8515625" style="0" customWidth="1"/>
  </cols>
  <sheetData>
    <row r="1" spans="1:20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P1" s="101"/>
      <c r="Q1" s="101"/>
      <c r="R1" s="101"/>
      <c r="S1" s="101"/>
      <c r="T1" s="102"/>
    </row>
    <row r="2" spans="1:29" ht="12.75">
      <c r="A2" t="s">
        <v>124</v>
      </c>
      <c r="B2" t="s">
        <v>103</v>
      </c>
      <c r="C2" t="s">
        <v>90</v>
      </c>
      <c r="D2" t="s">
        <v>125</v>
      </c>
      <c r="E2" t="s">
        <v>60</v>
      </c>
      <c r="F2" t="s">
        <v>61</v>
      </c>
      <c r="G2" t="s">
        <v>72</v>
      </c>
      <c r="I2" t="str">
        <f>CONCATENATE(A2,"/",B2)</f>
        <v>29/2019</v>
      </c>
      <c r="J2" t="str">
        <f>CONCATENATE(D2," ",C2)</f>
        <v>Starčević Miloš</v>
      </c>
      <c r="P2" s="101"/>
      <c r="Q2" s="101"/>
      <c r="R2" s="101"/>
      <c r="S2" s="101"/>
      <c r="T2" s="102"/>
      <c r="Z2" s="101"/>
      <c r="AA2" s="101"/>
      <c r="AB2" s="101"/>
      <c r="AC2" s="102"/>
    </row>
    <row r="3" spans="1:29" ht="12.75">
      <c r="A3" t="s">
        <v>126</v>
      </c>
      <c r="B3" t="s">
        <v>103</v>
      </c>
      <c r="C3" t="s">
        <v>82</v>
      </c>
      <c r="D3" t="s">
        <v>127</v>
      </c>
      <c r="E3" t="s">
        <v>60</v>
      </c>
      <c r="F3" t="s">
        <v>61</v>
      </c>
      <c r="G3" t="s">
        <v>72</v>
      </c>
      <c r="I3" t="str">
        <f aca="true" t="shared" si="0" ref="I3:I28">CONCATENATE(A3,"/",B3)</f>
        <v>41/2019</v>
      </c>
      <c r="J3" t="str">
        <f aca="true" t="shared" si="1" ref="J3:J28">CONCATENATE(D3," ",C3)</f>
        <v>Mihajlović Igor</v>
      </c>
      <c r="P3" s="101"/>
      <c r="Q3" s="101"/>
      <c r="R3" s="101"/>
      <c r="S3" s="101"/>
      <c r="T3" s="102"/>
      <c r="Z3" s="101"/>
      <c r="AA3" s="101"/>
      <c r="AB3" s="101"/>
      <c r="AC3" s="102"/>
    </row>
    <row r="4" spans="1:29" ht="12.75">
      <c r="A4" t="s">
        <v>64</v>
      </c>
      <c r="B4" t="s">
        <v>87</v>
      </c>
      <c r="C4" t="s">
        <v>128</v>
      </c>
      <c r="D4" t="s">
        <v>129</v>
      </c>
      <c r="E4" t="s">
        <v>60</v>
      </c>
      <c r="F4" t="s">
        <v>61</v>
      </c>
      <c r="G4" t="s">
        <v>72</v>
      </c>
      <c r="I4" t="str">
        <f t="shared" si="0"/>
        <v>5/2018</v>
      </c>
      <c r="J4" t="str">
        <f t="shared" si="1"/>
        <v>Bujišić Jovana</v>
      </c>
      <c r="P4" s="101"/>
      <c r="Q4" s="101"/>
      <c r="R4" s="101"/>
      <c r="S4" s="101"/>
      <c r="T4" s="102"/>
      <c r="Z4" s="101"/>
      <c r="AA4" s="101"/>
      <c r="AB4" s="101"/>
      <c r="AC4" s="102"/>
    </row>
    <row r="5" spans="1:29" ht="12.75">
      <c r="A5" t="s">
        <v>120</v>
      </c>
      <c r="B5" t="s">
        <v>87</v>
      </c>
      <c r="C5" t="s">
        <v>130</v>
      </c>
      <c r="D5" t="s">
        <v>131</v>
      </c>
      <c r="E5" t="s">
        <v>74</v>
      </c>
      <c r="F5" t="s">
        <v>61</v>
      </c>
      <c r="G5" t="s">
        <v>72</v>
      </c>
      <c r="I5" t="str">
        <f t="shared" si="0"/>
        <v>7/2018</v>
      </c>
      <c r="J5" t="str">
        <f t="shared" si="1"/>
        <v>Jelić Ljiljana</v>
      </c>
      <c r="P5" s="101"/>
      <c r="Q5" s="101"/>
      <c r="R5" s="101"/>
      <c r="S5" s="101"/>
      <c r="T5" s="102"/>
      <c r="Z5" s="101"/>
      <c r="AA5" s="101"/>
      <c r="AB5" s="101"/>
      <c r="AC5" s="102"/>
    </row>
    <row r="6" spans="1:29" ht="12.75">
      <c r="A6" t="s">
        <v>66</v>
      </c>
      <c r="B6" t="s">
        <v>87</v>
      </c>
      <c r="C6" t="s">
        <v>132</v>
      </c>
      <c r="D6" t="s">
        <v>133</v>
      </c>
      <c r="E6" t="s">
        <v>60</v>
      </c>
      <c r="F6" t="s">
        <v>61</v>
      </c>
      <c r="G6" t="s">
        <v>72</v>
      </c>
      <c r="I6" t="str">
        <f t="shared" si="0"/>
        <v>8/2018</v>
      </c>
      <c r="J6" t="str">
        <f t="shared" si="1"/>
        <v>Đurić Jovan</v>
      </c>
      <c r="P6" s="101"/>
      <c r="Q6" s="101"/>
      <c r="R6" s="101"/>
      <c r="S6" s="101"/>
      <c r="T6" s="102"/>
      <c r="Z6" s="101"/>
      <c r="AA6" s="101"/>
      <c r="AB6" s="101"/>
      <c r="AC6" s="102"/>
    </row>
    <row r="7" spans="1:29" ht="12.75">
      <c r="A7" t="s">
        <v>67</v>
      </c>
      <c r="B7" t="s">
        <v>87</v>
      </c>
      <c r="C7" t="s">
        <v>134</v>
      </c>
      <c r="D7" t="s">
        <v>94</v>
      </c>
      <c r="E7" t="s">
        <v>60</v>
      </c>
      <c r="F7" t="s">
        <v>61</v>
      </c>
      <c r="G7" t="s">
        <v>72</v>
      </c>
      <c r="I7" t="str">
        <f t="shared" si="0"/>
        <v>9/2018</v>
      </c>
      <c r="J7" t="str">
        <f t="shared" si="1"/>
        <v>Čukić Tamara</v>
      </c>
      <c r="P7" s="101"/>
      <c r="Q7" s="101"/>
      <c r="R7" s="101"/>
      <c r="S7" s="101"/>
      <c r="T7" s="102"/>
      <c r="Z7" s="101"/>
      <c r="AA7" s="101"/>
      <c r="AB7" s="101"/>
      <c r="AC7" s="102"/>
    </row>
    <row r="8" spans="1:29" ht="12.75">
      <c r="A8" t="s">
        <v>135</v>
      </c>
      <c r="B8" t="s">
        <v>87</v>
      </c>
      <c r="C8" t="s">
        <v>136</v>
      </c>
      <c r="D8" t="s">
        <v>137</v>
      </c>
      <c r="E8" t="s">
        <v>74</v>
      </c>
      <c r="F8" t="s">
        <v>61</v>
      </c>
      <c r="G8" t="s">
        <v>72</v>
      </c>
      <c r="I8" t="str">
        <f t="shared" si="0"/>
        <v>11/2018</v>
      </c>
      <c r="J8" t="str">
        <f t="shared" si="1"/>
        <v>Kovačević Nemanja</v>
      </c>
      <c r="P8" s="101"/>
      <c r="Q8" s="101"/>
      <c r="R8" s="101"/>
      <c r="S8" s="101"/>
      <c r="T8" s="102"/>
      <c r="Z8" s="101"/>
      <c r="AA8" s="101"/>
      <c r="AB8" s="101"/>
      <c r="AC8" s="102"/>
    </row>
    <row r="9" spans="1:29" ht="12.75">
      <c r="A9" t="s">
        <v>138</v>
      </c>
      <c r="B9" t="s">
        <v>87</v>
      </c>
      <c r="C9" t="s">
        <v>139</v>
      </c>
      <c r="D9" t="s">
        <v>140</v>
      </c>
      <c r="E9" t="s">
        <v>74</v>
      </c>
      <c r="F9" t="s">
        <v>61</v>
      </c>
      <c r="G9" t="s">
        <v>72</v>
      </c>
      <c r="I9" t="str">
        <f t="shared" si="0"/>
        <v>12/2018</v>
      </c>
      <c r="J9" t="str">
        <f t="shared" si="1"/>
        <v>Laban Maša</v>
      </c>
      <c r="P9" s="101"/>
      <c r="Q9" s="101"/>
      <c r="R9" s="101"/>
      <c r="S9" s="101"/>
      <c r="T9" s="102"/>
      <c r="Z9" s="101"/>
      <c r="AA9" s="101"/>
      <c r="AB9" s="101"/>
      <c r="AC9" s="102"/>
    </row>
    <row r="10" spans="1:29" ht="12.75">
      <c r="A10" t="s">
        <v>68</v>
      </c>
      <c r="B10" t="s">
        <v>87</v>
      </c>
      <c r="C10" t="s">
        <v>79</v>
      </c>
      <c r="D10" t="s">
        <v>141</v>
      </c>
      <c r="E10" t="s">
        <v>74</v>
      </c>
      <c r="F10" t="s">
        <v>61</v>
      </c>
      <c r="G10" t="s">
        <v>72</v>
      </c>
      <c r="I10" t="str">
        <f t="shared" si="0"/>
        <v>13/2018</v>
      </c>
      <c r="J10" t="str">
        <f t="shared" si="1"/>
        <v>Milikić Luka</v>
      </c>
      <c r="P10" s="101"/>
      <c r="Q10" s="101"/>
      <c r="R10" s="101"/>
      <c r="S10" s="101"/>
      <c r="T10" s="102"/>
      <c r="Z10" s="101"/>
      <c r="AA10" s="101"/>
      <c r="AB10" s="101"/>
      <c r="AC10" s="102"/>
    </row>
    <row r="11" spans="1:29" ht="12.75">
      <c r="A11" t="s">
        <v>142</v>
      </c>
      <c r="B11" t="s">
        <v>87</v>
      </c>
      <c r="C11" t="s">
        <v>143</v>
      </c>
      <c r="D11" t="s">
        <v>144</v>
      </c>
      <c r="E11" t="s">
        <v>60</v>
      </c>
      <c r="F11" t="s">
        <v>61</v>
      </c>
      <c r="G11" t="s">
        <v>72</v>
      </c>
      <c r="I11" t="str">
        <f t="shared" si="0"/>
        <v>14/2018</v>
      </c>
      <c r="J11" t="str">
        <f t="shared" si="1"/>
        <v>Duković Danica</v>
      </c>
      <c r="P11" s="101"/>
      <c r="Q11" s="101"/>
      <c r="R11" s="101"/>
      <c r="S11" s="101"/>
      <c r="T11" s="102"/>
      <c r="Z11" s="101"/>
      <c r="AA11" s="101"/>
      <c r="AB11" s="101"/>
      <c r="AC11" s="102"/>
    </row>
    <row r="12" spans="1:29" ht="12.75">
      <c r="A12" t="s">
        <v>145</v>
      </c>
      <c r="B12" t="s">
        <v>87</v>
      </c>
      <c r="C12" t="s">
        <v>146</v>
      </c>
      <c r="D12" t="s">
        <v>147</v>
      </c>
      <c r="E12" t="s">
        <v>60</v>
      </c>
      <c r="F12" t="s">
        <v>61</v>
      </c>
      <c r="G12" t="s">
        <v>72</v>
      </c>
      <c r="I12" t="str">
        <f t="shared" si="0"/>
        <v>15/2018</v>
      </c>
      <c r="J12" t="str">
        <f t="shared" si="1"/>
        <v>Vukojičić Ana</v>
      </c>
      <c r="P12" s="101"/>
      <c r="Q12" s="101"/>
      <c r="R12" s="101"/>
      <c r="S12" s="101"/>
      <c r="T12" s="102"/>
      <c r="Z12" s="101"/>
      <c r="AA12" s="101"/>
      <c r="AB12" s="101"/>
      <c r="AC12" s="102"/>
    </row>
    <row r="13" spans="1:29" ht="12.75">
      <c r="A13" t="s">
        <v>99</v>
      </c>
      <c r="B13" t="s">
        <v>87</v>
      </c>
      <c r="C13" t="s">
        <v>148</v>
      </c>
      <c r="D13" t="s">
        <v>149</v>
      </c>
      <c r="E13" t="s">
        <v>60</v>
      </c>
      <c r="F13" t="s">
        <v>61</v>
      </c>
      <c r="G13" t="s">
        <v>72</v>
      </c>
      <c r="I13" t="str">
        <f t="shared" si="0"/>
        <v>16/2018</v>
      </c>
      <c r="J13" t="str">
        <f t="shared" si="1"/>
        <v>Poleksić Radojka</v>
      </c>
      <c r="P13" s="101"/>
      <c r="Q13" s="101"/>
      <c r="R13" s="101"/>
      <c r="S13" s="101"/>
      <c r="T13" s="102"/>
      <c r="Z13" s="101"/>
      <c r="AA13" s="101"/>
      <c r="AB13" s="101"/>
      <c r="AC13" s="102"/>
    </row>
    <row r="14" spans="1:29" ht="12.75">
      <c r="A14" t="s">
        <v>96</v>
      </c>
      <c r="B14" t="s">
        <v>87</v>
      </c>
      <c r="C14" t="s">
        <v>150</v>
      </c>
      <c r="D14" t="s">
        <v>151</v>
      </c>
      <c r="E14" t="s">
        <v>60</v>
      </c>
      <c r="F14" t="s">
        <v>61</v>
      </c>
      <c r="G14" t="s">
        <v>72</v>
      </c>
      <c r="I14" t="str">
        <f t="shared" si="0"/>
        <v>18/2018</v>
      </c>
      <c r="J14" t="str">
        <f t="shared" si="1"/>
        <v>Došljak Marija</v>
      </c>
      <c r="P14" s="101"/>
      <c r="Q14" s="101"/>
      <c r="R14" s="101"/>
      <c r="S14" s="101"/>
      <c r="T14" s="102"/>
      <c r="Z14" s="101"/>
      <c r="AA14" s="101"/>
      <c r="AB14" s="101"/>
      <c r="AC14" s="102"/>
    </row>
    <row r="15" spans="1:29" ht="12.75">
      <c r="A15" t="s">
        <v>152</v>
      </c>
      <c r="B15" t="s">
        <v>87</v>
      </c>
      <c r="C15" t="s">
        <v>153</v>
      </c>
      <c r="D15" t="s">
        <v>154</v>
      </c>
      <c r="E15" t="s">
        <v>60</v>
      </c>
      <c r="F15" t="s">
        <v>61</v>
      </c>
      <c r="G15" t="s">
        <v>72</v>
      </c>
      <c r="I15" t="str">
        <f t="shared" si="0"/>
        <v>20/2018</v>
      </c>
      <c r="J15" t="str">
        <f t="shared" si="1"/>
        <v>Petričić Bane</v>
      </c>
      <c r="P15" s="101"/>
      <c r="Q15" s="101"/>
      <c r="R15" s="101"/>
      <c r="S15" s="101"/>
      <c r="T15" s="102"/>
      <c r="Z15" s="101"/>
      <c r="AA15" s="101"/>
      <c r="AB15" s="101"/>
      <c r="AC15" s="102"/>
    </row>
    <row r="16" spans="1:29" ht="12.75">
      <c r="A16" t="s">
        <v>97</v>
      </c>
      <c r="B16" t="s">
        <v>87</v>
      </c>
      <c r="C16" t="s">
        <v>155</v>
      </c>
      <c r="D16" t="s">
        <v>156</v>
      </c>
      <c r="E16" t="s">
        <v>74</v>
      </c>
      <c r="F16" t="s">
        <v>61</v>
      </c>
      <c r="G16" t="s">
        <v>72</v>
      </c>
      <c r="I16" t="str">
        <f t="shared" si="0"/>
        <v>22/2018</v>
      </c>
      <c r="J16" t="str">
        <f t="shared" si="1"/>
        <v>Šabović Dajla</v>
      </c>
      <c r="P16" s="101"/>
      <c r="Q16" s="101"/>
      <c r="R16" s="101"/>
      <c r="S16" s="101"/>
      <c r="T16" s="102"/>
      <c r="Z16" s="101"/>
      <c r="AA16" s="101"/>
      <c r="AB16" s="101"/>
      <c r="AC16" s="102"/>
    </row>
    <row r="17" spans="1:29" ht="12.75">
      <c r="A17" t="s">
        <v>98</v>
      </c>
      <c r="B17" t="s">
        <v>87</v>
      </c>
      <c r="C17" t="s">
        <v>157</v>
      </c>
      <c r="D17" t="s">
        <v>158</v>
      </c>
      <c r="E17" t="s">
        <v>74</v>
      </c>
      <c r="F17" t="s">
        <v>61</v>
      </c>
      <c r="G17" t="s">
        <v>72</v>
      </c>
      <c r="I17" t="str">
        <f t="shared" si="0"/>
        <v>23/2018</v>
      </c>
      <c r="J17" t="str">
        <f t="shared" si="1"/>
        <v>Bulatović Bogić</v>
      </c>
      <c r="P17" s="101"/>
      <c r="Q17" s="101"/>
      <c r="R17" s="101"/>
      <c r="S17" s="101"/>
      <c r="T17" s="102"/>
      <c r="Z17" s="101"/>
      <c r="AA17" s="101"/>
      <c r="AB17" s="101"/>
      <c r="AC17" s="102"/>
    </row>
    <row r="18" spans="1:29" ht="12.75">
      <c r="A18" t="s">
        <v>80</v>
      </c>
      <c r="B18" t="s">
        <v>87</v>
      </c>
      <c r="C18" t="s">
        <v>159</v>
      </c>
      <c r="D18" t="s">
        <v>160</v>
      </c>
      <c r="E18" t="s">
        <v>74</v>
      </c>
      <c r="F18" t="s">
        <v>61</v>
      </c>
      <c r="G18" t="s">
        <v>72</v>
      </c>
      <c r="I18" t="str">
        <f t="shared" si="0"/>
        <v>24/2018</v>
      </c>
      <c r="J18" t="str">
        <f t="shared" si="1"/>
        <v>Mrvaljević Dragana</v>
      </c>
      <c r="P18" s="101"/>
      <c r="Q18" s="101"/>
      <c r="R18" s="101"/>
      <c r="S18" s="101"/>
      <c r="T18" s="102"/>
      <c r="Z18" s="101"/>
      <c r="AA18" s="101"/>
      <c r="AB18" s="101"/>
      <c r="AC18" s="102"/>
    </row>
    <row r="19" spans="1:29" ht="12.75">
      <c r="A19" t="s">
        <v>81</v>
      </c>
      <c r="B19" t="s">
        <v>87</v>
      </c>
      <c r="C19" t="s">
        <v>146</v>
      </c>
      <c r="D19" t="s">
        <v>161</v>
      </c>
      <c r="E19" t="s">
        <v>74</v>
      </c>
      <c r="F19" t="s">
        <v>61</v>
      </c>
      <c r="G19" t="s">
        <v>72</v>
      </c>
      <c r="I19" t="str">
        <f t="shared" si="0"/>
        <v>25/2018</v>
      </c>
      <c r="J19" t="str">
        <f t="shared" si="1"/>
        <v>Ivanović Ana</v>
      </c>
      <c r="P19" s="101"/>
      <c r="Q19" s="101"/>
      <c r="R19" s="101"/>
      <c r="S19" s="101"/>
      <c r="T19" s="102"/>
      <c r="Z19" s="101"/>
      <c r="AA19" s="101"/>
      <c r="AB19" s="101"/>
      <c r="AC19" s="102"/>
    </row>
    <row r="20" spans="1:29" ht="12.75">
      <c r="A20" t="s">
        <v>162</v>
      </c>
      <c r="B20" t="s">
        <v>87</v>
      </c>
      <c r="C20" t="s">
        <v>163</v>
      </c>
      <c r="D20" t="s">
        <v>164</v>
      </c>
      <c r="E20" t="s">
        <v>74</v>
      </c>
      <c r="F20" t="s">
        <v>61</v>
      </c>
      <c r="G20" t="s">
        <v>72</v>
      </c>
      <c r="I20" t="str">
        <f t="shared" si="0"/>
        <v>26/2018</v>
      </c>
      <c r="J20" t="str">
        <f t="shared" si="1"/>
        <v>Hajduković Jelena</v>
      </c>
      <c r="P20" s="101"/>
      <c r="Q20" s="101"/>
      <c r="R20" s="101"/>
      <c r="S20" s="101"/>
      <c r="T20" s="102"/>
      <c r="Z20" s="101"/>
      <c r="AA20" s="101"/>
      <c r="AB20" s="101"/>
      <c r="AC20" s="102"/>
    </row>
    <row r="21" spans="1:29" ht="12.75">
      <c r="A21" t="s">
        <v>165</v>
      </c>
      <c r="B21" t="s">
        <v>87</v>
      </c>
      <c r="C21" t="s">
        <v>128</v>
      </c>
      <c r="D21" t="s">
        <v>166</v>
      </c>
      <c r="E21" t="s">
        <v>74</v>
      </c>
      <c r="F21" t="s">
        <v>61</v>
      </c>
      <c r="G21" t="s">
        <v>72</v>
      </c>
      <c r="I21" t="str">
        <f t="shared" si="0"/>
        <v>27/2018</v>
      </c>
      <c r="J21" t="str">
        <f t="shared" si="1"/>
        <v>Cerović Jovana</v>
      </c>
      <c r="P21" s="101"/>
      <c r="Q21" s="101"/>
      <c r="R21" s="101"/>
      <c r="S21" s="101"/>
      <c r="T21" s="102"/>
      <c r="Z21" s="101"/>
      <c r="AA21" s="101"/>
      <c r="AB21" s="101"/>
      <c r="AC21" s="102"/>
    </row>
    <row r="22" spans="1:29" ht="12.75">
      <c r="A22" t="s">
        <v>167</v>
      </c>
      <c r="B22" t="s">
        <v>87</v>
      </c>
      <c r="C22" t="s">
        <v>168</v>
      </c>
      <c r="D22" t="s">
        <v>169</v>
      </c>
      <c r="E22" t="s">
        <v>74</v>
      </c>
      <c r="F22" t="s">
        <v>61</v>
      </c>
      <c r="G22" t="s">
        <v>72</v>
      </c>
      <c r="I22" t="str">
        <f t="shared" si="0"/>
        <v>28/2018</v>
      </c>
      <c r="J22" t="str">
        <f t="shared" si="1"/>
        <v>Mijanović Radoman</v>
      </c>
      <c r="P22" s="101"/>
      <c r="Q22" s="101"/>
      <c r="R22" s="101"/>
      <c r="S22" s="101"/>
      <c r="T22" s="102"/>
      <c r="Z22" s="101"/>
      <c r="AA22" s="101"/>
      <c r="AB22" s="101"/>
      <c r="AC22" s="102"/>
    </row>
    <row r="23" spans="1:29" ht="12.75">
      <c r="A23" t="s">
        <v>170</v>
      </c>
      <c r="B23" t="s">
        <v>87</v>
      </c>
      <c r="C23" t="s">
        <v>150</v>
      </c>
      <c r="D23" t="s">
        <v>171</v>
      </c>
      <c r="E23" t="s">
        <v>74</v>
      </c>
      <c r="F23" t="s">
        <v>61</v>
      </c>
      <c r="G23" t="s">
        <v>72</v>
      </c>
      <c r="I23" t="str">
        <f t="shared" si="0"/>
        <v>30/2018</v>
      </c>
      <c r="J23" t="str">
        <f t="shared" si="1"/>
        <v>Gajović Marija</v>
      </c>
      <c r="P23" s="101"/>
      <c r="Q23" s="101"/>
      <c r="R23" s="101"/>
      <c r="S23" s="101"/>
      <c r="T23" s="102"/>
      <c r="Z23" s="101"/>
      <c r="AA23" s="101"/>
      <c r="AB23" s="101"/>
      <c r="AC23" s="102"/>
    </row>
    <row r="24" spans="1:29" ht="12.75">
      <c r="A24" t="s">
        <v>75</v>
      </c>
      <c r="B24" t="s">
        <v>87</v>
      </c>
      <c r="C24" t="s">
        <v>111</v>
      </c>
      <c r="D24" t="s">
        <v>172</v>
      </c>
      <c r="E24" t="s">
        <v>74</v>
      </c>
      <c r="F24" t="s">
        <v>61</v>
      </c>
      <c r="G24" t="s">
        <v>72</v>
      </c>
      <c r="I24" t="str">
        <f t="shared" si="0"/>
        <v>32/2018</v>
      </c>
      <c r="J24" t="str">
        <f t="shared" si="1"/>
        <v>Uskoković Milica</v>
      </c>
      <c r="P24" s="101"/>
      <c r="Q24" s="101"/>
      <c r="R24" s="101"/>
      <c r="S24" s="101"/>
      <c r="T24" s="102"/>
      <c r="Z24" s="101"/>
      <c r="AA24" s="101"/>
      <c r="AB24" s="101"/>
      <c r="AC24" s="102"/>
    </row>
    <row r="25" spans="1:29" ht="12.75">
      <c r="A25" t="s">
        <v>88</v>
      </c>
      <c r="B25" t="s">
        <v>87</v>
      </c>
      <c r="C25" t="s">
        <v>128</v>
      </c>
      <c r="D25" t="s">
        <v>173</v>
      </c>
      <c r="E25" t="s">
        <v>60</v>
      </c>
      <c r="F25" t="s">
        <v>61</v>
      </c>
      <c r="G25" t="s">
        <v>72</v>
      </c>
      <c r="I25" t="str">
        <f t="shared" si="0"/>
        <v>35/2018</v>
      </c>
      <c r="J25" t="str">
        <f t="shared" si="1"/>
        <v>Perišić Jovana</v>
      </c>
      <c r="P25" s="101"/>
      <c r="Q25" s="101"/>
      <c r="R25" s="101"/>
      <c r="S25" s="101"/>
      <c r="T25" s="102"/>
      <c r="Z25" s="101"/>
      <c r="AA25" s="101"/>
      <c r="AB25" s="101"/>
      <c r="AC25" s="102"/>
    </row>
    <row r="26" spans="1:29" ht="12.75">
      <c r="A26" t="s">
        <v>174</v>
      </c>
      <c r="B26" t="s">
        <v>87</v>
      </c>
      <c r="C26" t="s">
        <v>175</v>
      </c>
      <c r="D26" t="s">
        <v>176</v>
      </c>
      <c r="E26" t="s">
        <v>74</v>
      </c>
      <c r="F26" t="s">
        <v>61</v>
      </c>
      <c r="G26" t="s">
        <v>72</v>
      </c>
      <c r="I26" t="str">
        <f t="shared" si="0"/>
        <v>37/2018</v>
      </c>
      <c r="J26" t="str">
        <f t="shared" si="1"/>
        <v>Dragaš Aleksandar</v>
      </c>
      <c r="P26" s="101"/>
      <c r="Q26" s="101"/>
      <c r="R26" s="101"/>
      <c r="S26" s="101"/>
      <c r="T26" s="102"/>
      <c r="Z26" s="101"/>
      <c r="AA26" s="101"/>
      <c r="AB26" s="101"/>
      <c r="AC26" s="102"/>
    </row>
    <row r="27" spans="1:29" ht="12.75">
      <c r="A27" t="s">
        <v>84</v>
      </c>
      <c r="B27" t="s">
        <v>87</v>
      </c>
      <c r="C27" t="s">
        <v>73</v>
      </c>
      <c r="D27" t="s">
        <v>177</v>
      </c>
      <c r="E27" t="s">
        <v>74</v>
      </c>
      <c r="F27" t="s">
        <v>61</v>
      </c>
      <c r="G27" t="s">
        <v>72</v>
      </c>
      <c r="I27" t="str">
        <f t="shared" si="0"/>
        <v>39/2018</v>
      </c>
      <c r="J27" t="str">
        <f t="shared" si="1"/>
        <v>Janković Petar</v>
      </c>
      <c r="P27" s="101"/>
      <c r="Q27" s="101"/>
      <c r="R27" s="101"/>
      <c r="S27" s="101"/>
      <c r="T27" s="102"/>
      <c r="Z27" s="101"/>
      <c r="AA27" s="101"/>
      <c r="AB27" s="101"/>
      <c r="AC27" s="102"/>
    </row>
    <row r="28" spans="1:29" ht="12.75">
      <c r="A28" t="s">
        <v>178</v>
      </c>
      <c r="B28" t="s">
        <v>76</v>
      </c>
      <c r="C28" t="s">
        <v>179</v>
      </c>
      <c r="D28" t="s">
        <v>133</v>
      </c>
      <c r="E28" t="s">
        <v>74</v>
      </c>
      <c r="F28" t="s">
        <v>108</v>
      </c>
      <c r="G28" t="s">
        <v>62</v>
      </c>
      <c r="I28" t="str">
        <f t="shared" si="0"/>
        <v>36/2016</v>
      </c>
      <c r="J28" t="str">
        <f t="shared" si="1"/>
        <v>Đurić Slađana</v>
      </c>
      <c r="P28" s="101"/>
      <c r="Q28" s="101"/>
      <c r="R28" s="101"/>
      <c r="S28" s="101"/>
      <c r="T28" s="102"/>
      <c r="Z28" s="101"/>
      <c r="AA28" s="101"/>
      <c r="AB28" s="101"/>
      <c r="AC28" s="10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2"/>
  <sheetViews>
    <sheetView zoomScalePageLayoutView="0" workbookViewId="0" topLeftCell="F1">
      <selection activeCell="L32" sqref="L32"/>
    </sheetView>
  </sheetViews>
  <sheetFormatPr defaultColWidth="9.140625" defaultRowHeight="12.75"/>
  <cols>
    <col min="2" max="2" width="11.8515625" style="0" bestFit="1" customWidth="1"/>
    <col min="3" max="3" width="17.57421875" style="0" bestFit="1" customWidth="1"/>
    <col min="10" max="10" width="20.7109375" style="0" customWidth="1"/>
  </cols>
  <sheetData>
    <row r="1" spans="1:27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P1" s="101"/>
      <c r="Q1" s="101"/>
      <c r="R1" s="101"/>
      <c r="S1" s="101"/>
      <c r="T1" s="102"/>
      <c r="Z1" s="77"/>
      <c r="AA1" s="77"/>
    </row>
    <row r="2" spans="1:29" ht="12.75">
      <c r="A2" t="s">
        <v>61</v>
      </c>
      <c r="B2" t="s">
        <v>87</v>
      </c>
      <c r="C2" t="s">
        <v>180</v>
      </c>
      <c r="D2" t="s">
        <v>181</v>
      </c>
      <c r="E2" t="s">
        <v>60</v>
      </c>
      <c r="F2" t="s">
        <v>61</v>
      </c>
      <c r="G2" t="s">
        <v>72</v>
      </c>
      <c r="I2" t="str">
        <f>CONCATENATE(A2,"/",B2)</f>
        <v>1/2018</v>
      </c>
      <c r="J2" t="str">
        <f>CONCATENATE(D2," ",C2)</f>
        <v>Božović Boban</v>
      </c>
      <c r="P2" s="101"/>
      <c r="Q2" s="101"/>
      <c r="R2" s="101"/>
      <c r="S2" s="101"/>
      <c r="T2" s="102"/>
      <c r="Z2" s="101"/>
      <c r="AA2" s="101"/>
      <c r="AB2" s="101"/>
      <c r="AC2" s="102"/>
    </row>
    <row r="3" spans="1:29" ht="12.75">
      <c r="A3" t="s">
        <v>64</v>
      </c>
      <c r="B3" t="s">
        <v>87</v>
      </c>
      <c r="C3" t="s">
        <v>79</v>
      </c>
      <c r="D3" t="s">
        <v>182</v>
      </c>
      <c r="E3" t="s">
        <v>60</v>
      </c>
      <c r="F3" t="s">
        <v>61</v>
      </c>
      <c r="G3" t="s">
        <v>72</v>
      </c>
      <c r="I3" t="str">
        <f aca="true" t="shared" si="0" ref="I3:I32">CONCATENATE(A3,"/",B3)</f>
        <v>5/2018</v>
      </c>
      <c r="J3" t="str">
        <f aca="true" t="shared" si="1" ref="J3:J32">CONCATENATE(D3," ",C3)</f>
        <v>Vučinić Luka</v>
      </c>
      <c r="P3" s="101"/>
      <c r="Q3" s="101"/>
      <c r="R3" s="101"/>
      <c r="S3" s="101"/>
      <c r="T3" s="102"/>
      <c r="Z3" s="101"/>
      <c r="AA3" s="101"/>
      <c r="AB3" s="101"/>
      <c r="AC3" s="102"/>
    </row>
    <row r="4" spans="1:29" ht="12.75">
      <c r="A4" t="s">
        <v>120</v>
      </c>
      <c r="B4" t="s">
        <v>87</v>
      </c>
      <c r="C4" t="s">
        <v>183</v>
      </c>
      <c r="D4" t="s">
        <v>184</v>
      </c>
      <c r="E4" t="s">
        <v>60</v>
      </c>
      <c r="F4" t="s">
        <v>61</v>
      </c>
      <c r="G4" t="s">
        <v>72</v>
      </c>
      <c r="I4" t="str">
        <f t="shared" si="0"/>
        <v>7/2018</v>
      </c>
      <c r="J4" t="str">
        <f t="shared" si="1"/>
        <v>Veljić Rade</v>
      </c>
      <c r="P4" s="101"/>
      <c r="Q4" s="101"/>
      <c r="R4" s="101"/>
      <c r="S4" s="101"/>
      <c r="T4" s="102"/>
      <c r="Z4" s="101"/>
      <c r="AA4" s="101"/>
      <c r="AB4" s="101"/>
      <c r="AC4" s="102"/>
    </row>
    <row r="5" spans="1:29" ht="12.75">
      <c r="A5" t="s">
        <v>67</v>
      </c>
      <c r="B5" t="s">
        <v>87</v>
      </c>
      <c r="C5" t="s">
        <v>83</v>
      </c>
      <c r="D5" t="s">
        <v>185</v>
      </c>
      <c r="E5" t="s">
        <v>60</v>
      </c>
      <c r="F5" t="s">
        <v>61</v>
      </c>
      <c r="G5" t="s">
        <v>72</v>
      </c>
      <c r="I5" t="str">
        <f t="shared" si="0"/>
        <v>9/2018</v>
      </c>
      <c r="J5" t="str">
        <f t="shared" si="1"/>
        <v>Rašović Stefan</v>
      </c>
      <c r="P5" s="101"/>
      <c r="Q5" s="101"/>
      <c r="R5" s="101"/>
      <c r="S5" s="101"/>
      <c r="T5" s="102"/>
      <c r="Z5" s="101"/>
      <c r="AA5" s="101"/>
      <c r="AB5" s="101"/>
      <c r="AC5" s="102"/>
    </row>
    <row r="6" spans="1:29" ht="12.75">
      <c r="A6" t="s">
        <v>115</v>
      </c>
      <c r="B6" t="s">
        <v>87</v>
      </c>
      <c r="C6" t="s">
        <v>186</v>
      </c>
      <c r="D6" t="s">
        <v>187</v>
      </c>
      <c r="E6" t="s">
        <v>74</v>
      </c>
      <c r="F6" t="s">
        <v>61</v>
      </c>
      <c r="G6" t="s">
        <v>72</v>
      </c>
      <c r="I6" t="str">
        <f t="shared" si="0"/>
        <v>10/2018</v>
      </c>
      <c r="J6" t="str">
        <f t="shared" si="1"/>
        <v>Vučković Marina</v>
      </c>
      <c r="P6" s="101"/>
      <c r="Q6" s="101"/>
      <c r="R6" s="101"/>
      <c r="S6" s="101"/>
      <c r="T6" s="102"/>
      <c r="Z6" s="101"/>
      <c r="AA6" s="101"/>
      <c r="AB6" s="101"/>
      <c r="AC6" s="102"/>
    </row>
    <row r="7" spans="1:29" ht="12.75">
      <c r="A7" t="s">
        <v>135</v>
      </c>
      <c r="B7" t="s">
        <v>87</v>
      </c>
      <c r="C7" t="s">
        <v>79</v>
      </c>
      <c r="D7" t="s">
        <v>188</v>
      </c>
      <c r="E7" t="s">
        <v>60</v>
      </c>
      <c r="F7" t="s">
        <v>61</v>
      </c>
      <c r="G7" t="s">
        <v>72</v>
      </c>
      <c r="I7" t="str">
        <f t="shared" si="0"/>
        <v>11/2018</v>
      </c>
      <c r="J7" t="str">
        <f t="shared" si="1"/>
        <v>Utješinović Luka</v>
      </c>
      <c r="P7" s="101"/>
      <c r="Q7" s="101"/>
      <c r="R7" s="101"/>
      <c r="S7" s="101"/>
      <c r="T7" s="102"/>
      <c r="Z7" s="101"/>
      <c r="AA7" s="101"/>
      <c r="AB7" s="101"/>
      <c r="AC7" s="102"/>
    </row>
    <row r="8" spans="1:29" ht="12.75">
      <c r="A8" t="s">
        <v>138</v>
      </c>
      <c r="B8" t="s">
        <v>87</v>
      </c>
      <c r="C8" t="s">
        <v>189</v>
      </c>
      <c r="D8" t="s">
        <v>190</v>
      </c>
      <c r="E8" t="s">
        <v>60</v>
      </c>
      <c r="F8" t="s">
        <v>61</v>
      </c>
      <c r="G8" t="s">
        <v>72</v>
      </c>
      <c r="I8" t="str">
        <f t="shared" si="0"/>
        <v>12/2018</v>
      </c>
      <c r="J8" t="str">
        <f t="shared" si="1"/>
        <v>Petrović Anika</v>
      </c>
      <c r="P8" s="101"/>
      <c r="Q8" s="101"/>
      <c r="R8" s="101"/>
      <c r="S8" s="101"/>
      <c r="T8" s="102"/>
      <c r="Z8" s="101"/>
      <c r="AA8" s="101"/>
      <c r="AB8" s="101"/>
      <c r="AC8" s="102"/>
    </row>
    <row r="9" spans="1:29" ht="12.75">
      <c r="A9" t="s">
        <v>68</v>
      </c>
      <c r="B9" t="s">
        <v>87</v>
      </c>
      <c r="C9" t="s">
        <v>111</v>
      </c>
      <c r="D9" t="s">
        <v>191</v>
      </c>
      <c r="E9" t="s">
        <v>74</v>
      </c>
      <c r="F9" t="s">
        <v>61</v>
      </c>
      <c r="G9" t="s">
        <v>72</v>
      </c>
      <c r="I9" t="str">
        <f t="shared" si="0"/>
        <v>13/2018</v>
      </c>
      <c r="J9" t="str">
        <f t="shared" si="1"/>
        <v>Knežević Milica</v>
      </c>
      <c r="P9" s="101"/>
      <c r="Q9" s="101"/>
      <c r="R9" s="101"/>
      <c r="S9" s="101"/>
      <c r="T9" s="102"/>
      <c r="Z9" s="101"/>
      <c r="AA9" s="101"/>
      <c r="AB9" s="101"/>
      <c r="AC9" s="102"/>
    </row>
    <row r="10" spans="1:29" ht="12.75">
      <c r="A10" t="s">
        <v>145</v>
      </c>
      <c r="B10" t="s">
        <v>87</v>
      </c>
      <c r="C10" t="s">
        <v>192</v>
      </c>
      <c r="D10" t="s">
        <v>193</v>
      </c>
      <c r="E10" t="s">
        <v>60</v>
      </c>
      <c r="F10" t="s">
        <v>61</v>
      </c>
      <c r="G10" t="s">
        <v>72</v>
      </c>
      <c r="I10" t="str">
        <f t="shared" si="0"/>
        <v>15/2018</v>
      </c>
      <c r="J10" t="str">
        <f t="shared" si="1"/>
        <v>Delijić Damir</v>
      </c>
      <c r="P10" s="101"/>
      <c r="Q10" s="101"/>
      <c r="R10" s="101"/>
      <c r="S10" s="101"/>
      <c r="T10" s="102"/>
      <c r="Z10" s="101"/>
      <c r="AA10" s="101"/>
      <c r="AB10" s="101"/>
      <c r="AC10" s="102"/>
    </row>
    <row r="11" spans="1:29" ht="12.75">
      <c r="A11" t="s">
        <v>194</v>
      </c>
      <c r="B11" t="s">
        <v>87</v>
      </c>
      <c r="C11" t="s">
        <v>195</v>
      </c>
      <c r="D11" t="s">
        <v>196</v>
      </c>
      <c r="E11" t="s">
        <v>60</v>
      </c>
      <c r="F11" t="s">
        <v>61</v>
      </c>
      <c r="G11" t="s">
        <v>72</v>
      </c>
      <c r="I11" t="str">
        <f t="shared" si="0"/>
        <v>17/2018</v>
      </c>
      <c r="J11" t="str">
        <f t="shared" si="1"/>
        <v>Đilas Vojislav</v>
      </c>
      <c r="P11" s="101"/>
      <c r="Q11" s="101"/>
      <c r="R11" s="101"/>
      <c r="S11" s="101"/>
      <c r="T11" s="102"/>
      <c r="Z11" s="101"/>
      <c r="AA11" s="101"/>
      <c r="AB11" s="101"/>
      <c r="AC11" s="102"/>
    </row>
    <row r="12" spans="1:29" ht="12.75">
      <c r="A12" t="s">
        <v>197</v>
      </c>
      <c r="B12" t="s">
        <v>87</v>
      </c>
      <c r="C12" t="s">
        <v>198</v>
      </c>
      <c r="D12" t="s">
        <v>199</v>
      </c>
      <c r="E12" t="s">
        <v>74</v>
      </c>
      <c r="F12" t="s">
        <v>61</v>
      </c>
      <c r="G12" t="s">
        <v>72</v>
      </c>
      <c r="I12" t="str">
        <f t="shared" si="0"/>
        <v>19/2018</v>
      </c>
      <c r="J12" t="str">
        <f t="shared" si="1"/>
        <v>Kadić Milovan</v>
      </c>
      <c r="P12" s="101"/>
      <c r="Q12" s="101"/>
      <c r="R12" s="101"/>
      <c r="S12" s="101"/>
      <c r="T12" s="102"/>
      <c r="Z12" s="101"/>
      <c r="AA12" s="101"/>
      <c r="AB12" s="101"/>
      <c r="AC12" s="102"/>
    </row>
    <row r="13" spans="1:29" ht="12.75">
      <c r="A13" t="s">
        <v>152</v>
      </c>
      <c r="B13" t="s">
        <v>87</v>
      </c>
      <c r="C13" t="s">
        <v>136</v>
      </c>
      <c r="D13" t="s">
        <v>200</v>
      </c>
      <c r="E13" t="s">
        <v>60</v>
      </c>
      <c r="F13" t="s">
        <v>61</v>
      </c>
      <c r="G13" t="s">
        <v>72</v>
      </c>
      <c r="I13" t="str">
        <f t="shared" si="0"/>
        <v>20/2018</v>
      </c>
      <c r="J13" t="str">
        <f t="shared" si="1"/>
        <v>Novović Nemanja</v>
      </c>
      <c r="P13" s="101"/>
      <c r="Q13" s="101"/>
      <c r="R13" s="101"/>
      <c r="S13" s="101"/>
      <c r="T13" s="102"/>
      <c r="Z13" s="101"/>
      <c r="AA13" s="101"/>
      <c r="AB13" s="101"/>
      <c r="AC13" s="102"/>
    </row>
    <row r="14" spans="1:29" ht="12.75">
      <c r="A14" t="s">
        <v>97</v>
      </c>
      <c r="B14" t="s">
        <v>87</v>
      </c>
      <c r="C14" t="s">
        <v>201</v>
      </c>
      <c r="D14" t="s">
        <v>202</v>
      </c>
      <c r="E14" t="s">
        <v>60</v>
      </c>
      <c r="F14" t="s">
        <v>61</v>
      </c>
      <c r="G14" t="s">
        <v>72</v>
      </c>
      <c r="I14" t="str">
        <f t="shared" si="0"/>
        <v>22/2018</v>
      </c>
      <c r="J14" t="str">
        <f t="shared" si="1"/>
        <v>Živković Andrija</v>
      </c>
      <c r="P14" s="101"/>
      <c r="Q14" s="101"/>
      <c r="R14" s="101"/>
      <c r="S14" s="101"/>
      <c r="T14" s="102"/>
      <c r="Z14" s="101"/>
      <c r="AA14" s="101"/>
      <c r="AB14" s="101"/>
      <c r="AC14" s="102"/>
    </row>
    <row r="15" spans="1:29" ht="12.75">
      <c r="A15" t="s">
        <v>80</v>
      </c>
      <c r="B15" t="s">
        <v>87</v>
      </c>
      <c r="C15" t="s">
        <v>203</v>
      </c>
      <c r="D15" t="s">
        <v>204</v>
      </c>
      <c r="E15" t="s">
        <v>60</v>
      </c>
      <c r="F15" t="s">
        <v>61</v>
      </c>
      <c r="G15" t="s">
        <v>72</v>
      </c>
      <c r="I15" t="str">
        <f t="shared" si="0"/>
        <v>24/2018</v>
      </c>
      <c r="J15" t="str">
        <f t="shared" si="1"/>
        <v>Domazetović Vuk</v>
      </c>
      <c r="P15" s="101"/>
      <c r="Q15" s="101"/>
      <c r="R15" s="101"/>
      <c r="S15" s="101"/>
      <c r="T15" s="102"/>
      <c r="Z15" s="101"/>
      <c r="AA15" s="101"/>
      <c r="AB15" s="101"/>
      <c r="AC15" s="102"/>
    </row>
    <row r="16" spans="1:29" ht="12.75">
      <c r="A16" t="s">
        <v>165</v>
      </c>
      <c r="B16" t="s">
        <v>87</v>
      </c>
      <c r="C16" t="s">
        <v>205</v>
      </c>
      <c r="D16" t="s">
        <v>191</v>
      </c>
      <c r="E16" t="s">
        <v>60</v>
      </c>
      <c r="F16" t="s">
        <v>61</v>
      </c>
      <c r="G16" t="s">
        <v>72</v>
      </c>
      <c r="I16" t="str">
        <f t="shared" si="0"/>
        <v>27/2018</v>
      </c>
      <c r="J16" t="str">
        <f t="shared" si="1"/>
        <v>Knežević Sonja</v>
      </c>
      <c r="P16" s="101"/>
      <c r="Q16" s="101"/>
      <c r="R16" s="101"/>
      <c r="S16" s="101"/>
      <c r="T16" s="102"/>
      <c r="Z16" s="101"/>
      <c r="AA16" s="101"/>
      <c r="AB16" s="101"/>
      <c r="AC16" s="102"/>
    </row>
    <row r="17" spans="1:29" ht="12.75">
      <c r="A17" t="s">
        <v>167</v>
      </c>
      <c r="B17" t="s">
        <v>87</v>
      </c>
      <c r="C17" t="s">
        <v>206</v>
      </c>
      <c r="D17" t="s">
        <v>207</v>
      </c>
      <c r="E17" t="s">
        <v>60</v>
      </c>
      <c r="F17" t="s">
        <v>61</v>
      </c>
      <c r="G17" t="s">
        <v>72</v>
      </c>
      <c r="I17" t="str">
        <f t="shared" si="0"/>
        <v>28/2018</v>
      </c>
      <c r="J17" t="str">
        <f t="shared" si="1"/>
        <v>Lazarević Irina</v>
      </c>
      <c r="P17" s="101"/>
      <c r="Q17" s="101"/>
      <c r="R17" s="101"/>
      <c r="S17" s="101"/>
      <c r="T17" s="102"/>
      <c r="Z17" s="101"/>
      <c r="AA17" s="101"/>
      <c r="AB17" s="101"/>
      <c r="AC17" s="102"/>
    </row>
    <row r="18" spans="1:29" ht="12.75">
      <c r="A18" t="s">
        <v>124</v>
      </c>
      <c r="B18" t="s">
        <v>87</v>
      </c>
      <c r="C18" t="s">
        <v>79</v>
      </c>
      <c r="D18" t="s">
        <v>208</v>
      </c>
      <c r="E18" t="s">
        <v>60</v>
      </c>
      <c r="F18" t="s">
        <v>61</v>
      </c>
      <c r="G18" t="s">
        <v>72</v>
      </c>
      <c r="I18" t="str">
        <f t="shared" si="0"/>
        <v>29/2018</v>
      </c>
      <c r="J18" t="str">
        <f t="shared" si="1"/>
        <v>Boljević Luka</v>
      </c>
      <c r="P18" s="101"/>
      <c r="Q18" s="101"/>
      <c r="R18" s="101"/>
      <c r="S18" s="101"/>
      <c r="T18" s="102"/>
      <c r="Z18" s="101"/>
      <c r="AA18" s="101"/>
      <c r="AB18" s="101"/>
      <c r="AC18" s="102"/>
    </row>
    <row r="19" spans="1:29" ht="12.75">
      <c r="A19" t="s">
        <v>209</v>
      </c>
      <c r="B19" t="s">
        <v>87</v>
      </c>
      <c r="C19" t="s">
        <v>210</v>
      </c>
      <c r="D19" t="s">
        <v>211</v>
      </c>
      <c r="E19" t="s">
        <v>60</v>
      </c>
      <c r="F19" t="s">
        <v>61</v>
      </c>
      <c r="G19" t="s">
        <v>72</v>
      </c>
      <c r="I19" t="str">
        <f t="shared" si="0"/>
        <v>31/2018</v>
      </c>
      <c r="J19" t="str">
        <f t="shared" si="1"/>
        <v>Čoković Adnan</v>
      </c>
      <c r="P19" s="101"/>
      <c r="Q19" s="101"/>
      <c r="R19" s="101"/>
      <c r="S19" s="101"/>
      <c r="T19" s="102"/>
      <c r="Z19" s="101"/>
      <c r="AA19" s="101"/>
      <c r="AB19" s="101"/>
      <c r="AC19" s="102"/>
    </row>
    <row r="20" spans="1:29" ht="12.75">
      <c r="A20" t="s">
        <v>75</v>
      </c>
      <c r="B20" t="s">
        <v>87</v>
      </c>
      <c r="C20" t="s">
        <v>212</v>
      </c>
      <c r="D20" t="s">
        <v>213</v>
      </c>
      <c r="E20" t="s">
        <v>74</v>
      </c>
      <c r="F20" t="s">
        <v>61</v>
      </c>
      <c r="G20" t="s">
        <v>72</v>
      </c>
      <c r="I20" t="str">
        <f t="shared" si="0"/>
        <v>32/2018</v>
      </c>
      <c r="J20" t="str">
        <f t="shared" si="1"/>
        <v>Pejović Vasilisa</v>
      </c>
      <c r="P20" s="101"/>
      <c r="Q20" s="101"/>
      <c r="R20" s="101"/>
      <c r="S20" s="101"/>
      <c r="T20" s="102"/>
      <c r="Z20" s="101"/>
      <c r="AA20" s="101"/>
      <c r="AB20" s="101"/>
      <c r="AC20" s="102"/>
    </row>
    <row r="21" spans="1:29" ht="12.75">
      <c r="A21" t="s">
        <v>77</v>
      </c>
      <c r="B21" t="s">
        <v>87</v>
      </c>
      <c r="C21" t="s">
        <v>214</v>
      </c>
      <c r="D21" t="s">
        <v>215</v>
      </c>
      <c r="E21" t="s">
        <v>60</v>
      </c>
      <c r="F21" t="s">
        <v>61</v>
      </c>
      <c r="G21" t="s">
        <v>72</v>
      </c>
      <c r="I21" t="str">
        <f t="shared" si="0"/>
        <v>33/2018</v>
      </c>
      <c r="J21" t="str">
        <f t="shared" si="1"/>
        <v>Radnjić Natalija</v>
      </c>
      <c r="P21" s="101"/>
      <c r="Q21" s="101"/>
      <c r="R21" s="101"/>
      <c r="S21" s="101"/>
      <c r="T21" s="102"/>
      <c r="Z21" s="101"/>
      <c r="AA21" s="101"/>
      <c r="AB21" s="101"/>
      <c r="AC21" s="102"/>
    </row>
    <row r="22" spans="1:29" ht="12.75">
      <c r="A22" t="s">
        <v>91</v>
      </c>
      <c r="B22" t="s">
        <v>87</v>
      </c>
      <c r="C22" t="s">
        <v>146</v>
      </c>
      <c r="D22" t="s">
        <v>216</v>
      </c>
      <c r="E22" t="s">
        <v>74</v>
      </c>
      <c r="F22" t="s">
        <v>61</v>
      </c>
      <c r="G22" t="s">
        <v>72</v>
      </c>
      <c r="I22" t="str">
        <f t="shared" si="0"/>
        <v>34/2018</v>
      </c>
      <c r="J22" t="str">
        <f t="shared" si="1"/>
        <v>Radulović Ana</v>
      </c>
      <c r="P22" s="101"/>
      <c r="Q22" s="101"/>
      <c r="R22" s="101"/>
      <c r="S22" s="101"/>
      <c r="T22" s="102"/>
      <c r="Z22" s="101"/>
      <c r="AA22" s="101"/>
      <c r="AB22" s="101"/>
      <c r="AC22" s="102"/>
    </row>
    <row r="23" spans="1:29" ht="12.75">
      <c r="A23" t="s">
        <v>174</v>
      </c>
      <c r="B23" t="s">
        <v>87</v>
      </c>
      <c r="C23" t="s">
        <v>128</v>
      </c>
      <c r="D23" t="s">
        <v>217</v>
      </c>
      <c r="E23" t="s">
        <v>60</v>
      </c>
      <c r="F23" t="s">
        <v>61</v>
      </c>
      <c r="G23" t="s">
        <v>72</v>
      </c>
      <c r="I23" t="str">
        <f t="shared" si="0"/>
        <v>37/2018</v>
      </c>
      <c r="J23" t="str">
        <f t="shared" si="1"/>
        <v>Bulajić Jovana</v>
      </c>
      <c r="P23" s="101"/>
      <c r="Q23" s="101"/>
      <c r="R23" s="101"/>
      <c r="S23" s="101"/>
      <c r="T23" s="102"/>
      <c r="Z23" s="101"/>
      <c r="AA23" s="101"/>
      <c r="AB23" s="101"/>
      <c r="AC23" s="102"/>
    </row>
    <row r="24" spans="1:29" ht="12.75">
      <c r="A24" t="s">
        <v>93</v>
      </c>
      <c r="B24" t="s">
        <v>87</v>
      </c>
      <c r="C24" t="s">
        <v>218</v>
      </c>
      <c r="D24" t="s">
        <v>219</v>
      </c>
      <c r="E24" t="s">
        <v>60</v>
      </c>
      <c r="F24" t="s">
        <v>61</v>
      </c>
      <c r="G24" t="s">
        <v>72</v>
      </c>
      <c r="I24" t="str">
        <f t="shared" si="0"/>
        <v>38/2018</v>
      </c>
      <c r="J24" t="str">
        <f t="shared" si="1"/>
        <v>Krnić Admir</v>
      </c>
      <c r="P24" s="101"/>
      <c r="Q24" s="101"/>
      <c r="R24" s="101"/>
      <c r="S24" s="101"/>
      <c r="T24" s="102"/>
      <c r="Z24" s="101"/>
      <c r="AA24" s="101"/>
      <c r="AB24" s="101"/>
      <c r="AC24" s="102"/>
    </row>
    <row r="25" spans="1:29" ht="12.75">
      <c r="A25" t="s">
        <v>84</v>
      </c>
      <c r="B25" t="s">
        <v>87</v>
      </c>
      <c r="C25" t="s">
        <v>220</v>
      </c>
      <c r="D25" t="s">
        <v>221</v>
      </c>
      <c r="E25" t="s">
        <v>60</v>
      </c>
      <c r="F25" t="s">
        <v>61</v>
      </c>
      <c r="G25" t="s">
        <v>72</v>
      </c>
      <c r="I25" t="str">
        <f t="shared" si="0"/>
        <v>39/2018</v>
      </c>
      <c r="J25" t="str">
        <f t="shared" si="1"/>
        <v>Blečić Andrijana</v>
      </c>
      <c r="P25" s="101"/>
      <c r="Q25" s="101"/>
      <c r="R25" s="101"/>
      <c r="S25" s="101"/>
      <c r="T25" s="102"/>
      <c r="Z25" s="101"/>
      <c r="AA25" s="101"/>
      <c r="AB25" s="101"/>
      <c r="AC25" s="102"/>
    </row>
    <row r="26" spans="1:29" ht="12.75">
      <c r="A26" t="s">
        <v>222</v>
      </c>
      <c r="B26" t="s">
        <v>87</v>
      </c>
      <c r="C26" t="s">
        <v>223</v>
      </c>
      <c r="D26" t="s">
        <v>92</v>
      </c>
      <c r="E26" t="s">
        <v>60</v>
      </c>
      <c r="F26" t="s">
        <v>61</v>
      </c>
      <c r="G26" t="s">
        <v>72</v>
      </c>
      <c r="I26" t="str">
        <f t="shared" si="0"/>
        <v>40/2018</v>
      </c>
      <c r="J26" t="str">
        <f t="shared" si="1"/>
        <v>Rovčanin Raden</v>
      </c>
      <c r="P26" s="101"/>
      <c r="Q26" s="101"/>
      <c r="R26" s="101"/>
      <c r="S26" s="101"/>
      <c r="T26" s="102"/>
      <c r="Z26" s="101"/>
      <c r="AA26" s="101"/>
      <c r="AB26" s="101"/>
      <c r="AC26" s="102"/>
    </row>
    <row r="27" spans="1:29" ht="12.75">
      <c r="A27" t="s">
        <v>126</v>
      </c>
      <c r="B27" t="s">
        <v>87</v>
      </c>
      <c r="C27" t="s">
        <v>224</v>
      </c>
      <c r="D27" t="s">
        <v>225</v>
      </c>
      <c r="E27" t="s">
        <v>60</v>
      </c>
      <c r="F27" t="s">
        <v>61</v>
      </c>
      <c r="G27" t="s">
        <v>72</v>
      </c>
      <c r="I27" t="str">
        <f t="shared" si="0"/>
        <v>41/2018</v>
      </c>
      <c r="J27" t="str">
        <f t="shared" si="1"/>
        <v>Dedeić Milka</v>
      </c>
      <c r="P27" s="101"/>
      <c r="Q27" s="101"/>
      <c r="R27" s="101"/>
      <c r="S27" s="101"/>
      <c r="T27" s="102"/>
      <c r="Z27" s="101"/>
      <c r="AA27" s="101"/>
      <c r="AB27" s="101"/>
      <c r="AC27" s="102"/>
    </row>
    <row r="28" spans="1:29" ht="12.75">
      <c r="A28" t="s">
        <v>226</v>
      </c>
      <c r="B28" t="s">
        <v>87</v>
      </c>
      <c r="C28" t="s">
        <v>227</v>
      </c>
      <c r="D28" t="s">
        <v>228</v>
      </c>
      <c r="E28" t="s">
        <v>60</v>
      </c>
      <c r="F28" t="s">
        <v>61</v>
      </c>
      <c r="G28" t="s">
        <v>72</v>
      </c>
      <c r="I28" t="str">
        <f t="shared" si="0"/>
        <v>45/2018</v>
      </c>
      <c r="J28" t="str">
        <f t="shared" si="1"/>
        <v>Žunjić Predrag</v>
      </c>
      <c r="P28" s="101"/>
      <c r="Q28" s="101"/>
      <c r="R28" s="101"/>
      <c r="S28" s="101"/>
      <c r="T28" s="102"/>
      <c r="Z28" s="101"/>
      <c r="AA28" s="101"/>
      <c r="AB28" s="101"/>
      <c r="AC28" s="102"/>
    </row>
    <row r="29" spans="1:29" ht="12.75">
      <c r="A29" t="s">
        <v>229</v>
      </c>
      <c r="B29" t="s">
        <v>87</v>
      </c>
      <c r="C29" t="s">
        <v>89</v>
      </c>
      <c r="D29" t="s">
        <v>230</v>
      </c>
      <c r="E29" t="s">
        <v>74</v>
      </c>
      <c r="F29" t="s">
        <v>61</v>
      </c>
      <c r="G29" t="s">
        <v>72</v>
      </c>
      <c r="I29" t="str">
        <f t="shared" si="0"/>
        <v>46/2018</v>
      </c>
      <c r="J29" t="str">
        <f t="shared" si="1"/>
        <v>Popović Nikola</v>
      </c>
      <c r="P29" s="101"/>
      <c r="Q29" s="101"/>
      <c r="R29" s="101"/>
      <c r="S29" s="101"/>
      <c r="T29" s="102"/>
      <c r="Z29" s="101"/>
      <c r="AA29" s="101"/>
      <c r="AB29" s="101"/>
      <c r="AC29" s="102"/>
    </row>
    <row r="30" spans="1:29" ht="12.75">
      <c r="A30" t="s">
        <v>231</v>
      </c>
      <c r="B30" t="s">
        <v>87</v>
      </c>
      <c r="C30" t="s">
        <v>232</v>
      </c>
      <c r="D30" t="s">
        <v>233</v>
      </c>
      <c r="E30" t="s">
        <v>60</v>
      </c>
      <c r="F30" t="s">
        <v>61</v>
      </c>
      <c r="G30" t="s">
        <v>72</v>
      </c>
      <c r="I30" t="str">
        <f t="shared" si="0"/>
        <v>48/2018</v>
      </c>
      <c r="J30" t="str">
        <f t="shared" si="1"/>
        <v>Mićović Kristina</v>
      </c>
      <c r="P30" s="101"/>
      <c r="Q30" s="101"/>
      <c r="R30" s="101"/>
      <c r="S30" s="101"/>
      <c r="T30" s="102"/>
      <c r="Z30" s="101"/>
      <c r="AA30" s="101"/>
      <c r="AB30" s="101"/>
      <c r="AC30" s="102"/>
    </row>
    <row r="31" spans="1:29" ht="12.75">
      <c r="A31" t="s">
        <v>234</v>
      </c>
      <c r="B31" t="s">
        <v>87</v>
      </c>
      <c r="C31" t="s">
        <v>235</v>
      </c>
      <c r="D31" t="s">
        <v>219</v>
      </c>
      <c r="E31" t="s">
        <v>60</v>
      </c>
      <c r="F31" t="s">
        <v>61</v>
      </c>
      <c r="G31" t="s">
        <v>72</v>
      </c>
      <c r="I31" t="str">
        <f t="shared" si="0"/>
        <v>51/2018</v>
      </c>
      <c r="J31" t="str">
        <f t="shared" si="1"/>
        <v>Krnić Enida</v>
      </c>
      <c r="P31" s="101"/>
      <c r="Q31" s="101"/>
      <c r="R31" s="101"/>
      <c r="S31" s="101"/>
      <c r="T31" s="102"/>
      <c r="Z31" s="101"/>
      <c r="AA31" s="101"/>
      <c r="AB31" s="101"/>
      <c r="AC31" s="102"/>
    </row>
    <row r="32" spans="1:29" ht="12.75">
      <c r="A32" t="s">
        <v>167</v>
      </c>
      <c r="B32" t="s">
        <v>72</v>
      </c>
      <c r="C32" t="s">
        <v>236</v>
      </c>
      <c r="D32" t="s">
        <v>237</v>
      </c>
      <c r="E32" t="s">
        <v>74</v>
      </c>
      <c r="F32" t="s">
        <v>61</v>
      </c>
      <c r="G32" t="s">
        <v>72</v>
      </c>
      <c r="I32" t="str">
        <f t="shared" si="0"/>
        <v>28/2017</v>
      </c>
      <c r="J32" t="str">
        <f t="shared" si="1"/>
        <v>Vujović Slobodan</v>
      </c>
      <c r="P32" s="101"/>
      <c r="Q32" s="101"/>
      <c r="R32" s="101"/>
      <c r="S32" s="101"/>
      <c r="T32" s="102"/>
      <c r="Z32" s="101"/>
      <c r="AA32" s="101"/>
      <c r="AB32" s="101"/>
      <c r="AC32" s="10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25"/>
  <sheetViews>
    <sheetView zoomScalePageLayoutView="0" workbookViewId="0" topLeftCell="D1">
      <selection activeCell="L27" sqref="L27"/>
    </sheetView>
  </sheetViews>
  <sheetFormatPr defaultColWidth="9.140625" defaultRowHeight="12.75"/>
  <cols>
    <col min="1" max="1" width="6.421875" style="77" bestFit="1" customWidth="1"/>
    <col min="2" max="2" width="10.28125" style="77" bestFit="1" customWidth="1"/>
    <col min="3" max="3" width="12.57421875" style="77" customWidth="1"/>
    <col min="4" max="4" width="10.421875" style="77" customWidth="1"/>
    <col min="5" max="5" width="3.7109375" style="77" bestFit="1" customWidth="1"/>
    <col min="6" max="6" width="3.8515625" style="77" bestFit="1" customWidth="1"/>
    <col min="7" max="7" width="5.00390625" style="77" bestFit="1" customWidth="1"/>
    <col min="8" max="8" width="9.140625" style="77" customWidth="1"/>
    <col min="9" max="9" width="9.8515625" style="77" customWidth="1"/>
    <col min="10" max="10" width="21.8515625" style="77" customWidth="1"/>
    <col min="11" max="13" width="9.140625" style="77" customWidth="1"/>
    <col min="14" max="14" width="11.7109375" style="77" customWidth="1"/>
    <col min="15" max="15" width="15.00390625" style="77" customWidth="1"/>
    <col min="16" max="17" width="9.140625" style="77" customWidth="1"/>
    <col min="18" max="18" width="20.140625" style="77" customWidth="1"/>
    <col min="19" max="16384" width="9.140625" style="77" customWidth="1"/>
  </cols>
  <sheetData>
    <row r="1" spans="1:20" ht="12.75">
      <c r="A1" t="s">
        <v>53</v>
      </c>
      <c r="B1" t="s">
        <v>54</v>
      </c>
      <c r="C1" t="s">
        <v>55</v>
      </c>
      <c r="D1" t="s">
        <v>56</v>
      </c>
      <c r="E1" t="s">
        <v>57</v>
      </c>
      <c r="F1" t="s">
        <v>58</v>
      </c>
      <c r="G1" t="s">
        <v>59</v>
      </c>
      <c r="L1"/>
      <c r="M1"/>
      <c r="N1"/>
      <c r="O1"/>
      <c r="P1" s="101"/>
      <c r="Q1" s="101"/>
      <c r="R1" s="101"/>
      <c r="S1" s="101"/>
      <c r="T1" s="102"/>
    </row>
    <row r="2" spans="1:29" ht="12.75">
      <c r="A2" t="s">
        <v>66</v>
      </c>
      <c r="B2" t="s">
        <v>103</v>
      </c>
      <c r="C2" t="s">
        <v>240</v>
      </c>
      <c r="D2" t="s">
        <v>241</v>
      </c>
      <c r="E2" t="s">
        <v>60</v>
      </c>
      <c r="F2" t="s">
        <v>61</v>
      </c>
      <c r="G2" t="s">
        <v>72</v>
      </c>
      <c r="I2" s="77" t="str">
        <f>CONCATENATE(A2,"/",RIGHT(B2,4))</f>
        <v>8/2019</v>
      </c>
      <c r="J2" s="77" t="str">
        <f>CONCATENATE(D2," ",C2)</f>
        <v>Šubarić Ognjen</v>
      </c>
      <c r="L2"/>
      <c r="M2"/>
      <c r="N2"/>
      <c r="O2"/>
      <c r="P2" s="101"/>
      <c r="Q2" s="101"/>
      <c r="R2" s="101"/>
      <c r="S2" s="101"/>
      <c r="T2" s="102"/>
      <c r="V2"/>
      <c r="W2"/>
      <c r="X2"/>
      <c r="Z2" s="101"/>
      <c r="AA2" s="101"/>
      <c r="AB2" s="101"/>
      <c r="AC2" s="102"/>
    </row>
    <row r="3" spans="1:29" ht="12.75">
      <c r="A3" t="s">
        <v>61</v>
      </c>
      <c r="B3" t="s">
        <v>87</v>
      </c>
      <c r="C3" t="s">
        <v>242</v>
      </c>
      <c r="D3" t="s">
        <v>243</v>
      </c>
      <c r="E3" t="s">
        <v>60</v>
      </c>
      <c r="F3" t="s">
        <v>61</v>
      </c>
      <c r="G3" t="s">
        <v>72</v>
      </c>
      <c r="I3" s="77" t="str">
        <f aca="true" t="shared" si="0" ref="I3:I24">CONCATENATE(A3,"/",RIGHT(B3,4))</f>
        <v>1/2018</v>
      </c>
      <c r="J3" s="77" t="str">
        <f aca="true" t="shared" si="1" ref="J3:J18">CONCATENATE(D3," ",C3)</f>
        <v>Rakonjac Lazar</v>
      </c>
      <c r="L3"/>
      <c r="M3"/>
      <c r="N3"/>
      <c r="O3"/>
      <c r="P3" s="101"/>
      <c r="Q3" s="101"/>
      <c r="R3" s="101"/>
      <c r="S3" s="101"/>
      <c r="T3" s="102"/>
      <c r="V3"/>
      <c r="W3"/>
      <c r="X3"/>
      <c r="Z3" s="101"/>
      <c r="AA3" s="101"/>
      <c r="AB3" s="101"/>
      <c r="AC3" s="102"/>
    </row>
    <row r="4" spans="1:29" ht="12.75">
      <c r="A4" t="s">
        <v>63</v>
      </c>
      <c r="B4" t="s">
        <v>87</v>
      </c>
      <c r="C4" t="s">
        <v>163</v>
      </c>
      <c r="D4" t="s">
        <v>244</v>
      </c>
      <c r="E4" t="s">
        <v>60</v>
      </c>
      <c r="F4" t="s">
        <v>61</v>
      </c>
      <c r="G4" t="s">
        <v>72</v>
      </c>
      <c r="I4" s="77" t="str">
        <f t="shared" si="0"/>
        <v>2/2018</v>
      </c>
      <c r="J4" s="77" t="str">
        <f t="shared" si="1"/>
        <v>Bajić Jelena</v>
      </c>
      <c r="L4"/>
      <c r="M4"/>
      <c r="N4"/>
      <c r="O4"/>
      <c r="P4" s="101"/>
      <c r="Q4" s="101"/>
      <c r="R4" s="101"/>
      <c r="S4" s="101"/>
      <c r="T4" s="102"/>
      <c r="V4"/>
      <c r="W4"/>
      <c r="X4"/>
      <c r="Z4" s="101"/>
      <c r="AA4" s="101"/>
      <c r="AB4" s="101"/>
      <c r="AC4" s="102"/>
    </row>
    <row r="5" spans="1:29" ht="12.75">
      <c r="A5" t="s">
        <v>108</v>
      </c>
      <c r="B5" t="s">
        <v>87</v>
      </c>
      <c r="C5" t="s">
        <v>90</v>
      </c>
      <c r="D5" t="s">
        <v>245</v>
      </c>
      <c r="E5" t="s">
        <v>60</v>
      </c>
      <c r="F5" t="s">
        <v>61</v>
      </c>
      <c r="G5" t="s">
        <v>72</v>
      </c>
      <c r="I5" s="77" t="str">
        <f t="shared" si="0"/>
        <v>3/2018</v>
      </c>
      <c r="J5" s="77" t="str">
        <f t="shared" si="1"/>
        <v>Ostojić Miloš</v>
      </c>
      <c r="L5"/>
      <c r="M5"/>
      <c r="N5"/>
      <c r="O5"/>
      <c r="P5" s="101"/>
      <c r="Q5" s="101"/>
      <c r="R5" s="101"/>
      <c r="S5" s="101"/>
      <c r="T5" s="102"/>
      <c r="V5"/>
      <c r="W5"/>
      <c r="X5"/>
      <c r="Z5" s="101"/>
      <c r="AA5" s="101"/>
      <c r="AB5" s="101"/>
      <c r="AC5" s="102"/>
    </row>
    <row r="6" spans="1:29" ht="12.75">
      <c r="A6" t="s">
        <v>246</v>
      </c>
      <c r="B6" t="s">
        <v>87</v>
      </c>
      <c r="C6" t="s">
        <v>247</v>
      </c>
      <c r="D6" t="s">
        <v>248</v>
      </c>
      <c r="E6" t="s">
        <v>74</v>
      </c>
      <c r="F6" t="s">
        <v>61</v>
      </c>
      <c r="G6" t="s">
        <v>72</v>
      </c>
      <c r="I6" s="77" t="str">
        <f t="shared" si="0"/>
        <v>4/2018</v>
      </c>
      <c r="J6" s="77" t="str">
        <f t="shared" si="1"/>
        <v>Slavković Novak</v>
      </c>
      <c r="L6"/>
      <c r="M6"/>
      <c r="N6"/>
      <c r="O6"/>
      <c r="P6" s="101"/>
      <c r="Q6" s="101"/>
      <c r="R6" s="101"/>
      <c r="S6" s="101"/>
      <c r="T6" s="102"/>
      <c r="V6"/>
      <c r="W6"/>
      <c r="X6"/>
      <c r="Z6" s="101"/>
      <c r="AA6" s="101"/>
      <c r="AB6" s="101"/>
      <c r="AC6" s="102"/>
    </row>
    <row r="7" spans="1:29" ht="15">
      <c r="A7" t="s">
        <v>64</v>
      </c>
      <c r="B7" t="s">
        <v>87</v>
      </c>
      <c r="C7" t="s">
        <v>159</v>
      </c>
      <c r="D7" t="s">
        <v>249</v>
      </c>
      <c r="E7" t="s">
        <v>60</v>
      </c>
      <c r="F7" t="s">
        <v>61</v>
      </c>
      <c r="G7" t="s">
        <v>72</v>
      </c>
      <c r="I7" s="77" t="str">
        <f t="shared" si="0"/>
        <v>5/2018</v>
      </c>
      <c r="J7" s="77" t="str">
        <f t="shared" si="1"/>
        <v>Pupović Dragana</v>
      </c>
      <c r="L7"/>
      <c r="M7"/>
      <c r="N7"/>
      <c r="O7"/>
      <c r="P7" s="101"/>
      <c r="Q7" s="101"/>
      <c r="R7" s="103"/>
      <c r="S7" s="101"/>
      <c r="T7" s="102"/>
      <c r="V7"/>
      <c r="W7"/>
      <c r="X7"/>
      <c r="Z7" s="101"/>
      <c r="AA7" s="101"/>
      <c r="AB7" s="101"/>
      <c r="AC7" s="102"/>
    </row>
    <row r="8" spans="1:29" ht="12.75">
      <c r="A8" t="s">
        <v>65</v>
      </c>
      <c r="B8" t="s">
        <v>87</v>
      </c>
      <c r="C8" t="s">
        <v>73</v>
      </c>
      <c r="D8" t="s">
        <v>250</v>
      </c>
      <c r="E8" t="s">
        <v>74</v>
      </c>
      <c r="F8" t="s">
        <v>61</v>
      </c>
      <c r="G8" t="s">
        <v>72</v>
      </c>
      <c r="I8" s="77" t="str">
        <f t="shared" si="0"/>
        <v>6/2018</v>
      </c>
      <c r="J8" s="77" t="str">
        <f t="shared" si="1"/>
        <v>Vukušić Petar</v>
      </c>
      <c r="L8"/>
      <c r="M8"/>
      <c r="N8"/>
      <c r="O8"/>
      <c r="P8" s="101"/>
      <c r="Q8" s="101"/>
      <c r="R8" s="101"/>
      <c r="S8" s="101"/>
      <c r="T8" s="102"/>
      <c r="V8"/>
      <c r="W8"/>
      <c r="X8"/>
      <c r="Z8" s="101"/>
      <c r="AA8" s="101"/>
      <c r="AB8" s="101"/>
      <c r="AC8" s="102"/>
    </row>
    <row r="9" spans="1:29" ht="12.75">
      <c r="A9" t="s">
        <v>66</v>
      </c>
      <c r="B9" t="s">
        <v>87</v>
      </c>
      <c r="C9" t="s">
        <v>163</v>
      </c>
      <c r="D9" t="s">
        <v>95</v>
      </c>
      <c r="E9" t="s">
        <v>60</v>
      </c>
      <c r="F9" t="s">
        <v>61</v>
      </c>
      <c r="G9" t="s">
        <v>72</v>
      </c>
      <c r="I9" s="77" t="str">
        <f t="shared" si="0"/>
        <v>8/2018</v>
      </c>
      <c r="J9" s="77" t="str">
        <f t="shared" si="1"/>
        <v>Radovanović Jelena</v>
      </c>
      <c r="L9"/>
      <c r="M9"/>
      <c r="N9"/>
      <c r="O9"/>
      <c r="P9" s="101"/>
      <c r="Q9" s="101"/>
      <c r="R9" s="101"/>
      <c r="S9" s="101"/>
      <c r="T9" s="102"/>
      <c r="V9"/>
      <c r="W9"/>
      <c r="X9"/>
      <c r="Z9" s="101"/>
      <c r="AA9" s="101"/>
      <c r="AB9" s="101"/>
      <c r="AC9" s="102"/>
    </row>
    <row r="10" spans="1:29" ht="12.75">
      <c r="A10" t="s">
        <v>67</v>
      </c>
      <c r="B10" t="s">
        <v>87</v>
      </c>
      <c r="C10" t="s">
        <v>251</v>
      </c>
      <c r="D10" t="s">
        <v>252</v>
      </c>
      <c r="E10" t="s">
        <v>60</v>
      </c>
      <c r="F10" t="s">
        <v>61</v>
      </c>
      <c r="G10" t="s">
        <v>72</v>
      </c>
      <c r="I10" s="77" t="str">
        <f t="shared" si="0"/>
        <v>9/2018</v>
      </c>
      <c r="J10" s="77" t="str">
        <f t="shared" si="1"/>
        <v>Vulović Krsto</v>
      </c>
      <c r="L10"/>
      <c r="M10"/>
      <c r="N10"/>
      <c r="O10"/>
      <c r="P10" s="101"/>
      <c r="Q10" s="101"/>
      <c r="R10" s="101"/>
      <c r="S10" s="101"/>
      <c r="T10" s="102"/>
      <c r="V10"/>
      <c r="W10"/>
      <c r="X10"/>
      <c r="Z10" s="101"/>
      <c r="AA10" s="101"/>
      <c r="AB10" s="101"/>
      <c r="AC10" s="102"/>
    </row>
    <row r="11" spans="1:29" ht="12.75">
      <c r="A11" t="s">
        <v>115</v>
      </c>
      <c r="B11" t="s">
        <v>87</v>
      </c>
      <c r="C11" t="s">
        <v>79</v>
      </c>
      <c r="D11" t="s">
        <v>253</v>
      </c>
      <c r="E11" t="s">
        <v>60</v>
      </c>
      <c r="F11" t="s">
        <v>61</v>
      </c>
      <c r="G11" t="s">
        <v>72</v>
      </c>
      <c r="I11" s="77" t="str">
        <f t="shared" si="0"/>
        <v>10/2018</v>
      </c>
      <c r="J11" s="77" t="str">
        <f t="shared" si="1"/>
        <v>Milaš Luka</v>
      </c>
      <c r="L11"/>
      <c r="M11"/>
      <c r="N11"/>
      <c r="O11"/>
      <c r="P11" s="101"/>
      <c r="Q11" s="101"/>
      <c r="R11" s="101"/>
      <c r="S11" s="101"/>
      <c r="T11" s="102"/>
      <c r="V11"/>
      <c r="W11"/>
      <c r="X11"/>
      <c r="Z11" s="101"/>
      <c r="AA11" s="101"/>
      <c r="AB11" s="101"/>
      <c r="AC11" s="102"/>
    </row>
    <row r="12" spans="1:29" ht="12.75">
      <c r="A12" t="s">
        <v>135</v>
      </c>
      <c r="B12" t="s">
        <v>87</v>
      </c>
      <c r="C12" t="s">
        <v>111</v>
      </c>
      <c r="D12" t="s">
        <v>158</v>
      </c>
      <c r="E12" t="s">
        <v>60</v>
      </c>
      <c r="F12" t="s">
        <v>61</v>
      </c>
      <c r="G12" t="s">
        <v>72</v>
      </c>
      <c r="I12" s="77" t="str">
        <f t="shared" si="0"/>
        <v>11/2018</v>
      </c>
      <c r="J12" s="77" t="str">
        <f t="shared" si="1"/>
        <v>Bulatović Milica</v>
      </c>
      <c r="L12"/>
      <c r="M12"/>
      <c r="N12"/>
      <c r="O12"/>
      <c r="P12" s="101"/>
      <c r="Q12" s="101"/>
      <c r="R12" s="101"/>
      <c r="S12" s="101"/>
      <c r="T12" s="102"/>
      <c r="V12"/>
      <c r="W12"/>
      <c r="X12"/>
      <c r="Z12" s="101"/>
      <c r="AA12" s="101"/>
      <c r="AB12" s="101"/>
      <c r="AC12" s="102"/>
    </row>
    <row r="13" spans="1:29" ht="12.75">
      <c r="A13" t="s">
        <v>138</v>
      </c>
      <c r="B13" t="s">
        <v>87</v>
      </c>
      <c r="C13" t="s">
        <v>254</v>
      </c>
      <c r="D13" t="s">
        <v>255</v>
      </c>
      <c r="E13" t="s">
        <v>60</v>
      </c>
      <c r="F13" t="s">
        <v>61</v>
      </c>
      <c r="G13" t="s">
        <v>72</v>
      </c>
      <c r="I13" s="77" t="str">
        <f t="shared" si="0"/>
        <v>12/2018</v>
      </c>
      <c r="J13" s="77" t="str">
        <f t="shared" si="1"/>
        <v>Tatić Danilo</v>
      </c>
      <c r="L13"/>
      <c r="M13"/>
      <c r="N13"/>
      <c r="O13"/>
      <c r="P13" s="101"/>
      <c r="Q13" s="101"/>
      <c r="R13" s="101"/>
      <c r="S13" s="101"/>
      <c r="T13" s="102"/>
      <c r="V13"/>
      <c r="W13"/>
      <c r="X13"/>
      <c r="Z13" s="101"/>
      <c r="AA13" s="101"/>
      <c r="AB13" s="101"/>
      <c r="AC13" s="102"/>
    </row>
    <row r="14" spans="1:29" ht="12.75">
      <c r="A14" t="s">
        <v>142</v>
      </c>
      <c r="B14" t="s">
        <v>87</v>
      </c>
      <c r="C14" t="s">
        <v>256</v>
      </c>
      <c r="D14" t="s">
        <v>257</v>
      </c>
      <c r="E14" t="s">
        <v>60</v>
      </c>
      <c r="F14" t="s">
        <v>61</v>
      </c>
      <c r="G14" t="s">
        <v>72</v>
      </c>
      <c r="I14" s="77" t="str">
        <f t="shared" si="0"/>
        <v>14/2018</v>
      </c>
      <c r="J14" s="77" t="str">
        <f t="shared" si="1"/>
        <v>Šćepanović Valentina</v>
      </c>
      <c r="L14"/>
      <c r="M14"/>
      <c r="N14"/>
      <c r="O14"/>
      <c r="P14" s="101"/>
      <c r="Q14" s="101"/>
      <c r="R14" s="101"/>
      <c r="S14" s="101"/>
      <c r="T14" s="102"/>
      <c r="V14"/>
      <c r="W14"/>
      <c r="X14"/>
      <c r="Z14" s="101"/>
      <c r="AA14" s="101"/>
      <c r="AB14" s="101"/>
      <c r="AC14" s="102"/>
    </row>
    <row r="15" spans="1:29" ht="12.75">
      <c r="A15" t="s">
        <v>145</v>
      </c>
      <c r="B15" t="s">
        <v>87</v>
      </c>
      <c r="C15" t="s">
        <v>258</v>
      </c>
      <c r="D15" t="s">
        <v>259</v>
      </c>
      <c r="E15" t="s">
        <v>60</v>
      </c>
      <c r="F15" t="s">
        <v>61</v>
      </c>
      <c r="G15" t="s">
        <v>72</v>
      </c>
      <c r="I15" s="77" t="str">
        <f t="shared" si="0"/>
        <v>15/2018</v>
      </c>
      <c r="J15" s="77" t="str">
        <f t="shared" si="1"/>
        <v>Bitrović Sara</v>
      </c>
      <c r="L15"/>
      <c r="M15"/>
      <c r="N15"/>
      <c r="O15"/>
      <c r="P15" s="101"/>
      <c r="Q15" s="101"/>
      <c r="R15" s="101"/>
      <c r="S15" s="101"/>
      <c r="T15" s="102"/>
      <c r="V15"/>
      <c r="W15"/>
      <c r="X15"/>
      <c r="Z15" s="101"/>
      <c r="AA15" s="101"/>
      <c r="AB15" s="101"/>
      <c r="AC15" s="102"/>
    </row>
    <row r="16" spans="1:29" ht="12.75">
      <c r="A16" t="s">
        <v>99</v>
      </c>
      <c r="B16" t="s">
        <v>87</v>
      </c>
      <c r="C16" t="s">
        <v>79</v>
      </c>
      <c r="D16" t="s">
        <v>260</v>
      </c>
      <c r="E16" t="s">
        <v>60</v>
      </c>
      <c r="F16" t="s">
        <v>61</v>
      </c>
      <c r="G16" t="s">
        <v>72</v>
      </c>
      <c r="I16" s="77" t="str">
        <f t="shared" si="0"/>
        <v>16/2018</v>
      </c>
      <c r="J16" s="77" t="str">
        <f t="shared" si="1"/>
        <v>Mugoša Luka</v>
      </c>
      <c r="L16"/>
      <c r="M16"/>
      <c r="N16"/>
      <c r="O16"/>
      <c r="P16" s="101"/>
      <c r="Q16" s="101"/>
      <c r="R16" s="101"/>
      <c r="S16" s="101"/>
      <c r="T16" s="102"/>
      <c r="V16"/>
      <c r="W16"/>
      <c r="X16"/>
      <c r="Z16" s="101"/>
      <c r="AA16" s="101"/>
      <c r="AB16" s="101"/>
      <c r="AC16" s="102"/>
    </row>
    <row r="17" spans="1:29" ht="12.75">
      <c r="A17" t="s">
        <v>194</v>
      </c>
      <c r="B17" t="s">
        <v>87</v>
      </c>
      <c r="C17" t="s">
        <v>261</v>
      </c>
      <c r="D17" t="s">
        <v>262</v>
      </c>
      <c r="E17" t="s">
        <v>60</v>
      </c>
      <c r="F17" t="s">
        <v>61</v>
      </c>
      <c r="G17" t="s">
        <v>72</v>
      </c>
      <c r="I17" s="77" t="str">
        <f t="shared" si="0"/>
        <v>17/2018</v>
      </c>
      <c r="J17" s="77" t="str">
        <f t="shared" si="1"/>
        <v>Šekarić Ilija</v>
      </c>
      <c r="L17"/>
      <c r="M17"/>
      <c r="N17"/>
      <c r="O17"/>
      <c r="P17" s="101"/>
      <c r="Q17" s="101"/>
      <c r="R17" s="101"/>
      <c r="S17" s="101"/>
      <c r="T17" s="102"/>
      <c r="V17"/>
      <c r="W17"/>
      <c r="X17"/>
      <c r="Z17" s="101"/>
      <c r="AA17" s="101"/>
      <c r="AB17" s="101"/>
      <c r="AC17" s="102"/>
    </row>
    <row r="18" spans="1:29" ht="12.75">
      <c r="A18" t="s">
        <v>197</v>
      </c>
      <c r="B18" t="s">
        <v>87</v>
      </c>
      <c r="C18" t="s">
        <v>254</v>
      </c>
      <c r="D18" t="s">
        <v>263</v>
      </c>
      <c r="E18" t="s">
        <v>60</v>
      </c>
      <c r="F18" t="s">
        <v>61</v>
      </c>
      <c r="G18" t="s">
        <v>72</v>
      </c>
      <c r="I18" s="77" t="str">
        <f t="shared" si="0"/>
        <v>19/2018</v>
      </c>
      <c r="J18" s="77" t="str">
        <f t="shared" si="1"/>
        <v>Dabetić Danilo</v>
      </c>
      <c r="L18"/>
      <c r="M18"/>
      <c r="N18"/>
      <c r="O18"/>
      <c r="P18" s="101"/>
      <c r="Q18" s="101"/>
      <c r="R18" s="101"/>
      <c r="S18" s="101"/>
      <c r="T18" s="102"/>
      <c r="V18"/>
      <c r="W18"/>
      <c r="X18"/>
      <c r="Z18" s="101"/>
      <c r="AA18" s="101"/>
      <c r="AB18" s="101"/>
      <c r="AC18" s="102"/>
    </row>
    <row r="19" spans="1:29" ht="12.75">
      <c r="A19" t="s">
        <v>152</v>
      </c>
      <c r="B19" t="s">
        <v>87</v>
      </c>
      <c r="C19" t="s">
        <v>264</v>
      </c>
      <c r="D19" t="s">
        <v>265</v>
      </c>
      <c r="E19" t="s">
        <v>60</v>
      </c>
      <c r="F19" t="s">
        <v>61</v>
      </c>
      <c r="G19" t="s">
        <v>72</v>
      </c>
      <c r="I19" s="77" t="str">
        <f t="shared" si="0"/>
        <v>20/2018</v>
      </c>
      <c r="J19" s="77" t="str">
        <f aca="true" t="shared" si="2" ref="J19:J24">CONCATENATE(D19," ",C19)</f>
        <v>Elezović Robert</v>
      </c>
      <c r="L19"/>
      <c r="M19"/>
      <c r="N19"/>
      <c r="O19"/>
      <c r="P19" s="101"/>
      <c r="Q19" s="101"/>
      <c r="R19" s="101"/>
      <c r="S19" s="101"/>
      <c r="T19" s="102"/>
      <c r="V19"/>
      <c r="W19"/>
      <c r="X19"/>
      <c r="Z19" s="101"/>
      <c r="AA19" s="101"/>
      <c r="AB19" s="101"/>
      <c r="AC19" s="102"/>
    </row>
    <row r="20" spans="1:29" ht="12.75">
      <c r="A20" t="s">
        <v>97</v>
      </c>
      <c r="B20" t="s">
        <v>87</v>
      </c>
      <c r="C20" t="s">
        <v>78</v>
      </c>
      <c r="D20" t="s">
        <v>266</v>
      </c>
      <c r="E20" t="s">
        <v>74</v>
      </c>
      <c r="F20" t="s">
        <v>61</v>
      </c>
      <c r="G20" t="s">
        <v>72</v>
      </c>
      <c r="I20" s="77" t="str">
        <f t="shared" si="0"/>
        <v>22/2018</v>
      </c>
      <c r="J20" s="77" t="str">
        <f t="shared" si="2"/>
        <v>Tošić Pavle</v>
      </c>
      <c r="L20"/>
      <c r="M20"/>
      <c r="N20"/>
      <c r="O20"/>
      <c r="P20" s="101"/>
      <c r="Q20" s="101"/>
      <c r="R20" s="101"/>
      <c r="S20" s="101"/>
      <c r="T20" s="102"/>
      <c r="V20"/>
      <c r="W20"/>
      <c r="X20"/>
      <c r="Z20" s="101"/>
      <c r="AA20" s="101"/>
      <c r="AB20" s="101"/>
      <c r="AC20" s="102"/>
    </row>
    <row r="21" spans="1:29" ht="12.75">
      <c r="A21" t="s">
        <v>98</v>
      </c>
      <c r="B21" t="s">
        <v>87</v>
      </c>
      <c r="C21" t="s">
        <v>150</v>
      </c>
      <c r="D21" t="s">
        <v>267</v>
      </c>
      <c r="E21" t="s">
        <v>74</v>
      </c>
      <c r="F21" t="s">
        <v>61</v>
      </c>
      <c r="G21" t="s">
        <v>72</v>
      </c>
      <c r="I21" s="77" t="str">
        <f t="shared" si="0"/>
        <v>23/2018</v>
      </c>
      <c r="J21" s="77" t="str">
        <f t="shared" si="2"/>
        <v>Femić Marija</v>
      </c>
      <c r="L21"/>
      <c r="M21"/>
      <c r="N21"/>
      <c r="O21"/>
      <c r="P21" s="101"/>
      <c r="Q21" s="101"/>
      <c r="R21" s="101"/>
      <c r="S21" s="101"/>
      <c r="T21" s="102"/>
      <c r="V21"/>
      <c r="W21"/>
      <c r="X21"/>
      <c r="Z21" s="101"/>
      <c r="AA21" s="101"/>
      <c r="AB21" s="101"/>
      <c r="AC21" s="102"/>
    </row>
    <row r="22" spans="1:29" ht="15">
      <c r="A22" t="s">
        <v>80</v>
      </c>
      <c r="B22" t="s">
        <v>87</v>
      </c>
      <c r="C22" t="s">
        <v>268</v>
      </c>
      <c r="D22" t="s">
        <v>158</v>
      </c>
      <c r="E22" t="s">
        <v>60</v>
      </c>
      <c r="F22" t="s">
        <v>61</v>
      </c>
      <c r="G22" t="s">
        <v>72</v>
      </c>
      <c r="I22" s="77" t="str">
        <f t="shared" si="0"/>
        <v>24/2018</v>
      </c>
      <c r="J22" s="77" t="str">
        <f t="shared" si="2"/>
        <v>Bulatović Ivana</v>
      </c>
      <c r="L22"/>
      <c r="M22"/>
      <c r="N22"/>
      <c r="O22"/>
      <c r="P22" s="101"/>
      <c r="Q22" s="101"/>
      <c r="R22" s="103"/>
      <c r="S22" s="101"/>
      <c r="T22" s="102"/>
      <c r="V22"/>
      <c r="W22"/>
      <c r="X22"/>
      <c r="Z22" s="101"/>
      <c r="AA22" s="101"/>
      <c r="AB22" s="101"/>
      <c r="AC22" s="102"/>
    </row>
    <row r="23" spans="1:29" ht="12.75">
      <c r="A23" t="s">
        <v>81</v>
      </c>
      <c r="B23" t="s">
        <v>87</v>
      </c>
      <c r="C23" t="s">
        <v>269</v>
      </c>
      <c r="D23" t="s">
        <v>270</v>
      </c>
      <c r="E23" t="s">
        <v>74</v>
      </c>
      <c r="F23" t="s">
        <v>61</v>
      </c>
      <c r="G23" t="s">
        <v>72</v>
      </c>
      <c r="I23" s="77" t="str">
        <f t="shared" si="0"/>
        <v>25/2018</v>
      </c>
      <c r="J23" s="77" t="str">
        <f t="shared" si="2"/>
        <v>Cvijović Milan</v>
      </c>
      <c r="L23"/>
      <c r="M23"/>
      <c r="N23"/>
      <c r="O23"/>
      <c r="P23" s="101"/>
      <c r="Q23" s="101"/>
      <c r="R23" s="101"/>
      <c r="S23" s="101"/>
      <c r="T23" s="102"/>
      <c r="V23"/>
      <c r="W23"/>
      <c r="X23"/>
      <c r="Z23" s="101"/>
      <c r="AA23" s="101"/>
      <c r="AB23" s="101"/>
      <c r="AC23" s="102"/>
    </row>
    <row r="24" spans="1:29" ht="15">
      <c r="A24" t="s">
        <v>162</v>
      </c>
      <c r="B24" t="s">
        <v>87</v>
      </c>
      <c r="C24" t="s">
        <v>201</v>
      </c>
      <c r="D24" t="s">
        <v>271</v>
      </c>
      <c r="E24" t="s">
        <v>60</v>
      </c>
      <c r="F24" t="s">
        <v>61</v>
      </c>
      <c r="G24" t="s">
        <v>72</v>
      </c>
      <c r="I24" s="77" t="str">
        <f t="shared" si="0"/>
        <v>26/2018</v>
      </c>
      <c r="J24" s="77" t="str">
        <f t="shared" si="2"/>
        <v>Mušikić Andrija</v>
      </c>
      <c r="L24"/>
      <c r="M24"/>
      <c r="N24"/>
      <c r="O24"/>
      <c r="P24" s="101"/>
      <c r="Q24" s="101"/>
      <c r="R24" s="103"/>
      <c r="S24" s="101"/>
      <c r="T24" s="102"/>
      <c r="V24"/>
      <c r="W24"/>
      <c r="X24"/>
      <c r="Z24" s="101"/>
      <c r="AA24" s="101"/>
      <c r="AB24" s="101"/>
      <c r="AC24" s="102"/>
    </row>
    <row r="25" spans="1:29" ht="12.75">
      <c r="A25" t="s">
        <v>167</v>
      </c>
      <c r="B25" t="s">
        <v>87</v>
      </c>
      <c r="C25" t="s">
        <v>89</v>
      </c>
      <c r="D25" t="s">
        <v>272</v>
      </c>
      <c r="E25" t="s">
        <v>60</v>
      </c>
      <c r="F25" t="s">
        <v>61</v>
      </c>
      <c r="G25" t="s">
        <v>72</v>
      </c>
      <c r="I25" s="77" t="str">
        <f>CONCATENATE(A25,"/",RIGHT(B25,4))</f>
        <v>28/2018</v>
      </c>
      <c r="J25" s="77" t="str">
        <f>CONCATENATE(D25," ",C25)</f>
        <v>Todorović Nikola</v>
      </c>
      <c r="L25"/>
      <c r="M25"/>
      <c r="N25"/>
      <c r="O25"/>
      <c r="P25" s="101"/>
      <c r="Q25" s="101"/>
      <c r="R25" s="101"/>
      <c r="S25" s="101"/>
      <c r="T25" s="102"/>
      <c r="V25"/>
      <c r="W25"/>
      <c r="X25"/>
      <c r="Z25" s="101"/>
      <c r="AA25" s="101"/>
      <c r="AB25" s="101"/>
      <c r="AC25" s="10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U15" sqref="U1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</row>
    <row r="2" spans="1:21" ht="12.75">
      <c r="A2" s="106" t="s">
        <v>51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 t="s">
        <v>273</v>
      </c>
      <c r="P2" s="111"/>
      <c r="Q2" s="111"/>
      <c r="R2" s="112"/>
      <c r="S2" s="112"/>
      <c r="T2" s="112"/>
      <c r="U2" s="113"/>
    </row>
    <row r="3" spans="1:21" ht="21" customHeight="1">
      <c r="A3" s="114" t="s">
        <v>102</v>
      </c>
      <c r="B3" s="114"/>
      <c r="C3" s="114"/>
      <c r="D3" s="115" t="s">
        <v>275</v>
      </c>
      <c r="E3" s="115"/>
      <c r="F3" s="115"/>
      <c r="G3" s="115"/>
      <c r="H3" s="116" t="s">
        <v>49</v>
      </c>
      <c r="I3" s="116"/>
      <c r="J3" s="116"/>
      <c r="K3" s="116"/>
      <c r="L3" s="116"/>
      <c r="M3" s="116"/>
      <c r="N3" s="116"/>
      <c r="O3" s="116"/>
      <c r="P3" s="116"/>
      <c r="Q3" s="117" t="s">
        <v>279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119" t="s">
        <v>1</v>
      </c>
      <c r="B5" s="122" t="s">
        <v>2</v>
      </c>
      <c r="C5" s="125" t="s">
        <v>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6" t="s">
        <v>4</v>
      </c>
      <c r="U5" s="128" t="s">
        <v>5</v>
      </c>
    </row>
    <row r="6" spans="1:21" ht="21" customHeight="1">
      <c r="A6" s="120"/>
      <c r="B6" s="123"/>
      <c r="C6" s="3"/>
      <c r="D6" s="130" t="s">
        <v>6</v>
      </c>
      <c r="E6" s="130"/>
      <c r="F6" s="130"/>
      <c r="G6" s="130"/>
      <c r="H6" s="130"/>
      <c r="I6" s="130" t="s">
        <v>7</v>
      </c>
      <c r="J6" s="130"/>
      <c r="K6" s="130"/>
      <c r="L6" s="130" t="s">
        <v>8</v>
      </c>
      <c r="M6" s="130"/>
      <c r="N6" s="130"/>
      <c r="O6" s="130" t="s">
        <v>9</v>
      </c>
      <c r="P6" s="130"/>
      <c r="Q6" s="130"/>
      <c r="R6" s="130" t="s">
        <v>10</v>
      </c>
      <c r="S6" s="130"/>
      <c r="T6" s="126"/>
      <c r="U6" s="128"/>
    </row>
    <row r="7" spans="1:21" ht="21" customHeight="1">
      <c r="A7" s="121"/>
      <c r="B7" s="124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7"/>
      <c r="U7" s="129"/>
    </row>
    <row r="8" spans="1:21" ht="12.75">
      <c r="A8" s="75" t="str">
        <f>A!I2</f>
        <v>16/2019</v>
      </c>
      <c r="B8" s="7" t="str">
        <f>A!J2</f>
        <v>Jonuz Semra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>
        <v>18</v>
      </c>
      <c r="P8" s="11">
        <v>3</v>
      </c>
      <c r="Q8" s="10"/>
      <c r="R8" s="8">
        <v>35</v>
      </c>
      <c r="S8" s="8"/>
      <c r="T8" s="12">
        <f aca="true" t="shared" si="0" ref="T8:T14">SUM(D8:E8,O8,P8,MAX(R8,S8))</f>
        <v>56</v>
      </c>
      <c r="U8" s="12" t="str">
        <f>IF(T8&gt;85,"A",IF(T8&gt;75,"B",IF(T8&gt;65,"C",IF(T8&gt;55,"D",IF(T8&gt;44,"E","F")))))</f>
        <v>D</v>
      </c>
    </row>
    <row r="9" spans="1:21" ht="12.75">
      <c r="A9" s="75" t="str">
        <f>A!I3</f>
        <v>1/2018</v>
      </c>
      <c r="B9" s="7" t="str">
        <f>A!J3</f>
        <v>Zečević Anđela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6</v>
      </c>
      <c r="P9" s="11">
        <v>1</v>
      </c>
      <c r="Q9" s="10"/>
      <c r="R9" s="8">
        <v>10</v>
      </c>
      <c r="S9" s="8">
        <v>41</v>
      </c>
      <c r="T9" s="12">
        <f t="shared" si="0"/>
        <v>48</v>
      </c>
      <c r="U9" s="12" t="str">
        <f aca="true" t="shared" si="1" ref="U9:U14">IF(T9&gt;85,"A",IF(T9&gt;75,"B",IF(T9&gt;65,"C",IF(T9&gt;55,"D",IF(T9&gt;44,"E","F")))))</f>
        <v>E</v>
      </c>
    </row>
    <row r="10" spans="1:21" ht="12.75">
      <c r="A10" s="75" t="str">
        <f>A!I4</f>
        <v>3/2018</v>
      </c>
      <c r="B10" s="7" t="str">
        <f>A!J4</f>
        <v>Zindović Milijana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>
        <v>18</v>
      </c>
      <c r="P10" s="11">
        <v>3</v>
      </c>
      <c r="Q10" s="10"/>
      <c r="R10" s="8">
        <v>45</v>
      </c>
      <c r="S10" s="8"/>
      <c r="T10" s="12">
        <f t="shared" si="0"/>
        <v>66</v>
      </c>
      <c r="U10" s="12" t="str">
        <f t="shared" si="1"/>
        <v>C</v>
      </c>
    </row>
    <row r="11" spans="1:21" ht="12.75">
      <c r="A11" s="75" t="str">
        <f>A!I5</f>
        <v>5/2018</v>
      </c>
      <c r="B11" s="7" t="str">
        <f>A!J5</f>
        <v>Ralević Milica</v>
      </c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>
        <v>7</v>
      </c>
      <c r="P11" s="11">
        <v>7</v>
      </c>
      <c r="Q11" s="10"/>
      <c r="R11" s="8">
        <v>42</v>
      </c>
      <c r="S11" s="8"/>
      <c r="T11" s="12">
        <f t="shared" si="0"/>
        <v>56</v>
      </c>
      <c r="U11" s="12" t="str">
        <f t="shared" si="1"/>
        <v>D</v>
      </c>
    </row>
    <row r="12" spans="1:21" ht="12.75">
      <c r="A12" s="75" t="str">
        <f>A!I6</f>
        <v>8/2018</v>
      </c>
      <c r="B12" s="7" t="str">
        <f>A!J6</f>
        <v>Kurmemović Adnana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>
        <v>1</v>
      </c>
      <c r="P12" s="11">
        <v>4</v>
      </c>
      <c r="Q12" s="10"/>
      <c r="R12" s="8">
        <v>40</v>
      </c>
      <c r="S12" s="8"/>
      <c r="T12" s="12">
        <f t="shared" si="0"/>
        <v>45</v>
      </c>
      <c r="U12" s="12" t="str">
        <f t="shared" si="1"/>
        <v>E</v>
      </c>
    </row>
    <row r="13" spans="1:21" ht="12.75">
      <c r="A13" s="75" t="str">
        <f>A!I7</f>
        <v>10/2018</v>
      </c>
      <c r="B13" s="7" t="str">
        <f>A!J7</f>
        <v>Ćinćur Željka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>
        <v>3</v>
      </c>
      <c r="Q13" s="10"/>
      <c r="R13" s="8">
        <v>19</v>
      </c>
      <c r="S13" s="8">
        <v>35</v>
      </c>
      <c r="T13" s="12">
        <f t="shared" si="0"/>
        <v>38</v>
      </c>
      <c r="U13" s="12" t="str">
        <f t="shared" si="1"/>
        <v>F</v>
      </c>
    </row>
    <row r="14" spans="1:21" ht="12.75">
      <c r="A14" s="75" t="str">
        <f>A!I8</f>
        <v>23/2012</v>
      </c>
      <c r="B14" s="7" t="str">
        <f>A!J8</f>
        <v>Ivošević Tanja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>
        <f t="shared" si="0"/>
        <v>0</v>
      </c>
      <c r="U14" s="12" t="str">
        <f t="shared" si="1"/>
        <v>F</v>
      </c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3" t="s">
        <v>20</v>
      </c>
      <c r="B1" s="133"/>
      <c r="C1" s="133"/>
      <c r="D1" s="133"/>
      <c r="E1" s="133"/>
      <c r="F1" s="15"/>
    </row>
    <row r="2" spans="1:6" ht="17.25" customHeight="1">
      <c r="A2" s="134" t="s">
        <v>51</v>
      </c>
      <c r="B2" s="134"/>
      <c r="C2" s="134"/>
      <c r="D2" s="134"/>
      <c r="E2" s="134"/>
      <c r="F2" s="134"/>
    </row>
    <row r="3" spans="1:6" ht="27" customHeight="1">
      <c r="A3" s="135" t="s">
        <v>274</v>
      </c>
      <c r="B3" s="135"/>
      <c r="C3" s="136" t="s">
        <v>49</v>
      </c>
      <c r="D3" s="136"/>
      <c r="E3" s="136"/>
      <c r="F3" s="136"/>
    </row>
    <row r="4" spans="1:6" ht="17.25" customHeight="1">
      <c r="A4" s="136" t="s">
        <v>102</v>
      </c>
      <c r="B4" s="136"/>
      <c r="C4" s="136"/>
      <c r="D4" s="136" t="s">
        <v>276</v>
      </c>
      <c r="E4" s="136"/>
      <c r="F4" s="136"/>
    </row>
    <row r="5" spans="1:6" ht="4.5" customHeight="1">
      <c r="A5" s="137"/>
      <c r="B5" s="137"/>
      <c r="C5" s="137"/>
      <c r="D5" s="137"/>
      <c r="E5" s="137"/>
      <c r="F5" s="137"/>
    </row>
    <row r="6" spans="1:6" s="18" customFormat="1" ht="25.5" customHeight="1">
      <c r="A6" s="138" t="s">
        <v>1</v>
      </c>
      <c r="B6" s="140" t="s">
        <v>21</v>
      </c>
      <c r="C6" s="141"/>
      <c r="D6" s="144" t="s">
        <v>22</v>
      </c>
      <c r="E6" s="145"/>
      <c r="F6" s="146" t="s">
        <v>23</v>
      </c>
    </row>
    <row r="7" spans="1:6" s="18" customFormat="1" ht="42" customHeight="1" thickBot="1">
      <c r="A7" s="139"/>
      <c r="B7" s="142"/>
      <c r="C7" s="143"/>
      <c r="D7" s="19" t="s">
        <v>24</v>
      </c>
      <c r="E7" s="20" t="s">
        <v>25</v>
      </c>
      <c r="F7" s="147"/>
    </row>
    <row r="8" spans="1:6" ht="13.5" thickTop="1">
      <c r="A8" s="66" t="str">
        <f>Apredlog!A8</f>
        <v>16/2019</v>
      </c>
      <c r="B8" s="131" t="str">
        <f>Apredlog!B8</f>
        <v>Jonuz Semra</v>
      </c>
      <c r="C8" s="132"/>
      <c r="D8" s="70">
        <f>SUM(Apredlog!D8,Apredlog!E8,Apredlog!O8,Apredlog!P8)</f>
        <v>21</v>
      </c>
      <c r="E8" s="71">
        <f>MAX(Apredlog!R8,Apredlog!S8)</f>
        <v>35</v>
      </c>
      <c r="F8" s="22" t="str">
        <f>Apredlog!U8</f>
        <v>D</v>
      </c>
    </row>
    <row r="9" spans="1:6" ht="12.75" customHeight="1">
      <c r="A9" s="66" t="str">
        <f>Apredlog!A9</f>
        <v>1/2018</v>
      </c>
      <c r="B9" s="131" t="str">
        <f>Apredlog!B9</f>
        <v>Zečević Anđela</v>
      </c>
      <c r="C9" s="132"/>
      <c r="D9" s="70">
        <f>SUM(Apredlog!D9,Apredlog!E9,Apredlog!O9,Apredlog!P9)</f>
        <v>7</v>
      </c>
      <c r="E9" s="71">
        <f>MAX(Apredlog!R9,Apredlog!S9)</f>
        <v>41</v>
      </c>
      <c r="F9" s="22" t="str">
        <f>Apredlog!U9</f>
        <v>E</v>
      </c>
    </row>
    <row r="10" spans="1:6" ht="12.75" customHeight="1">
      <c r="A10" s="66" t="str">
        <f>Apredlog!A10</f>
        <v>3/2018</v>
      </c>
      <c r="B10" s="131" t="str">
        <f>Apredlog!B10</f>
        <v>Zindović Milijana</v>
      </c>
      <c r="C10" s="132"/>
      <c r="D10" s="70">
        <f>SUM(Apredlog!D10,Apredlog!E10,Apredlog!O10,Apredlog!P10)</f>
        <v>21</v>
      </c>
      <c r="E10" s="71">
        <f>MAX(Apredlog!R10,Apredlog!S10)</f>
        <v>45</v>
      </c>
      <c r="F10" s="22" t="str">
        <f>Apredlog!U10</f>
        <v>C</v>
      </c>
    </row>
    <row r="11" spans="1:6" ht="12.75" customHeight="1">
      <c r="A11" s="66" t="str">
        <f>Apredlog!A11</f>
        <v>5/2018</v>
      </c>
      <c r="B11" s="131" t="str">
        <f>Apredlog!B11</f>
        <v>Ralević Milica</v>
      </c>
      <c r="C11" s="132"/>
      <c r="D11" s="70">
        <f>SUM(Apredlog!D11,Apredlog!E11,Apredlog!O11,Apredlog!P11)</f>
        <v>14</v>
      </c>
      <c r="E11" s="71">
        <f>MAX(Apredlog!R11,Apredlog!S11)</f>
        <v>42</v>
      </c>
      <c r="F11" s="22" t="str">
        <f>Apredlog!U11</f>
        <v>D</v>
      </c>
    </row>
    <row r="12" spans="1:6" ht="12.75" customHeight="1">
      <c r="A12" s="66" t="str">
        <f>Apredlog!A12</f>
        <v>8/2018</v>
      </c>
      <c r="B12" s="131" t="str">
        <f>Apredlog!B12</f>
        <v>Kurmemović Adnana</v>
      </c>
      <c r="C12" s="132"/>
      <c r="D12" s="70">
        <f>SUM(Apredlog!D12,Apredlog!E12,Apredlog!O12,Apredlog!P12)</f>
        <v>5</v>
      </c>
      <c r="E12" s="71">
        <f>MAX(Apredlog!R12,Apredlog!S12)</f>
        <v>40</v>
      </c>
      <c r="F12" s="22" t="str">
        <f>Apredlog!U12</f>
        <v>E</v>
      </c>
    </row>
    <row r="13" spans="1:6" ht="12.75" customHeight="1">
      <c r="A13" s="66" t="str">
        <f>Apredlog!A13</f>
        <v>10/2018</v>
      </c>
      <c r="B13" s="131" t="str">
        <f>Apredlog!B13</f>
        <v>Ćinćur Željka</v>
      </c>
      <c r="C13" s="132"/>
      <c r="D13" s="70">
        <f>SUM(Apredlog!D13,Apredlog!E13,Apredlog!O13,Apredlog!P13)</f>
        <v>3</v>
      </c>
      <c r="E13" s="71">
        <f>MAX(Apredlog!R13,Apredlog!S13)</f>
        <v>35</v>
      </c>
      <c r="F13" s="22" t="str">
        <f>Apredlog!U13</f>
        <v>F</v>
      </c>
    </row>
    <row r="14" spans="1:6" ht="12.75" customHeight="1">
      <c r="A14" s="66" t="str">
        <f>Apredlog!A14</f>
        <v>23/2012</v>
      </c>
      <c r="B14" s="131" t="str">
        <f>Apredlog!B14</f>
        <v>Ivošević Tanja</v>
      </c>
      <c r="C14" s="132"/>
      <c r="D14" s="70">
        <f>SUM(Apredlog!D14,Apredlog!E14,Apredlog!O14,Apredlog!P14)</f>
        <v>0</v>
      </c>
      <c r="E14" s="71">
        <f>MAX(Apredlog!R14,Apredlog!S14)</f>
        <v>0</v>
      </c>
      <c r="F14" s="22" t="str">
        <f>Apredlog!U14</f>
        <v>F</v>
      </c>
    </row>
    <row r="15" spans="1:6" ht="12.75" customHeight="1">
      <c r="A15" s="43"/>
      <c r="B15" s="131"/>
      <c r="C15" s="132"/>
      <c r="D15" s="60"/>
      <c r="E15" s="61"/>
      <c r="F15" s="22"/>
    </row>
    <row r="16" spans="1:6" ht="12.75" customHeight="1">
      <c r="A16" s="43"/>
      <c r="B16" s="131"/>
      <c r="C16" s="132"/>
      <c r="D16" s="60"/>
      <c r="E16" s="61"/>
      <c r="F16" s="22"/>
    </row>
    <row r="17" spans="1:6" ht="12.75" customHeight="1">
      <c r="A17" s="43"/>
      <c r="B17" s="131"/>
      <c r="C17" s="132"/>
      <c r="D17" s="60"/>
      <c r="E17" s="61"/>
      <c r="F17" s="22"/>
    </row>
    <row r="18" spans="1:6" ht="12.75">
      <c r="A18" s="23"/>
      <c r="B18" s="131"/>
      <c r="C18" s="132"/>
      <c r="D18" s="24"/>
      <c r="E18" s="24"/>
      <c r="F18" s="25"/>
    </row>
    <row r="19" spans="1:6" ht="12.75">
      <c r="A19" s="23"/>
      <c r="B19" s="131"/>
      <c r="C19" s="132"/>
      <c r="D19" s="24"/>
      <c r="E19" s="24"/>
      <c r="F19" s="25"/>
    </row>
    <row r="20" spans="1:6" ht="12.75">
      <c r="A20" s="23"/>
      <c r="B20" s="131"/>
      <c r="C20" s="132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U35" sqref="U35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5"/>
      <c r="T1" s="105"/>
      <c r="U1" s="105"/>
    </row>
    <row r="2" spans="1:21" ht="12.75">
      <c r="A2" s="106" t="s">
        <v>50</v>
      </c>
      <c r="B2" s="107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9"/>
      <c r="O2" s="110" t="s">
        <v>273</v>
      </c>
      <c r="P2" s="111"/>
      <c r="Q2" s="111"/>
      <c r="R2" s="112"/>
      <c r="S2" s="112"/>
      <c r="T2" s="112"/>
      <c r="U2" s="113"/>
    </row>
    <row r="3" spans="1:21" ht="21" customHeight="1">
      <c r="A3" s="114" t="s">
        <v>102</v>
      </c>
      <c r="B3" s="114"/>
      <c r="C3" s="114"/>
      <c r="D3" s="115" t="s">
        <v>275</v>
      </c>
      <c r="E3" s="115"/>
      <c r="F3" s="115"/>
      <c r="G3" s="115"/>
      <c r="H3" s="116" t="s">
        <v>49</v>
      </c>
      <c r="I3" s="116"/>
      <c r="J3" s="116"/>
      <c r="K3" s="116"/>
      <c r="L3" s="116"/>
      <c r="M3" s="116"/>
      <c r="N3" s="116"/>
      <c r="O3" s="116"/>
      <c r="P3" s="116"/>
      <c r="Q3" s="117" t="s">
        <v>279</v>
      </c>
      <c r="R3" s="118"/>
      <c r="S3" s="118"/>
      <c r="T3" s="118"/>
      <c r="U3" s="118"/>
    </row>
    <row r="4" spans="4:8" ht="6.75" customHeight="1">
      <c r="D4" s="2"/>
      <c r="E4" s="2"/>
      <c r="F4" s="2"/>
      <c r="G4" s="2"/>
      <c r="H4" s="2"/>
    </row>
    <row r="5" spans="1:21" ht="21" customHeight="1">
      <c r="A5" s="119" t="s">
        <v>1</v>
      </c>
      <c r="B5" s="122" t="s">
        <v>2</v>
      </c>
      <c r="C5" s="125" t="s">
        <v>3</v>
      </c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6" t="s">
        <v>4</v>
      </c>
      <c r="U5" s="128" t="s">
        <v>5</v>
      </c>
    </row>
    <row r="6" spans="1:21" ht="21" customHeight="1">
      <c r="A6" s="120"/>
      <c r="B6" s="123"/>
      <c r="C6" s="3"/>
      <c r="D6" s="130" t="s">
        <v>6</v>
      </c>
      <c r="E6" s="130"/>
      <c r="F6" s="130"/>
      <c r="G6" s="130"/>
      <c r="H6" s="130"/>
      <c r="I6" s="130" t="s">
        <v>7</v>
      </c>
      <c r="J6" s="130"/>
      <c r="K6" s="130"/>
      <c r="L6" s="130" t="s">
        <v>8</v>
      </c>
      <c r="M6" s="130"/>
      <c r="N6" s="130"/>
      <c r="O6" s="130" t="s">
        <v>9</v>
      </c>
      <c r="P6" s="130"/>
      <c r="Q6" s="130"/>
      <c r="R6" s="130" t="s">
        <v>10</v>
      </c>
      <c r="S6" s="130"/>
      <c r="T6" s="126"/>
      <c r="U6" s="128"/>
    </row>
    <row r="7" spans="1:21" ht="21" customHeight="1">
      <c r="A7" s="121"/>
      <c r="B7" s="124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7"/>
      <c r="U7" s="129"/>
    </row>
    <row r="8" spans="1:21" ht="12.75">
      <c r="A8" s="10" t="str">
        <f>B!I2</f>
        <v>29/2019</v>
      </c>
      <c r="B8" s="7" t="str">
        <f>B!J2</f>
        <v>Starčević Miloš</v>
      </c>
      <c r="C8" s="8"/>
      <c r="D8" s="9"/>
      <c r="E8" s="9"/>
      <c r="F8" s="8"/>
      <c r="G8" s="8"/>
      <c r="H8" s="8"/>
      <c r="I8" s="10"/>
      <c r="J8" s="10"/>
      <c r="K8" s="10"/>
      <c r="L8" s="10"/>
      <c r="M8" s="10"/>
      <c r="N8" s="10"/>
      <c r="O8" s="11"/>
      <c r="P8" s="11"/>
      <c r="Q8" s="10"/>
      <c r="R8" s="8"/>
      <c r="S8" s="8"/>
      <c r="T8" s="12">
        <f>SUM(D8:E8,O8,P8,MAX(R8,S8))</f>
        <v>0</v>
      </c>
      <c r="U8" s="12" t="str">
        <f>IF(T8&gt;85,"A",IF(T8&gt;75,"B",IF(T8&gt;65,"C",IF(T8&gt;55,"D",IF(T8&gt;44,"E","F")))))</f>
        <v>F</v>
      </c>
    </row>
    <row r="9" spans="1:21" ht="12.75">
      <c r="A9" s="10" t="str">
        <f>B!I3</f>
        <v>41/2019</v>
      </c>
      <c r="B9" s="7" t="str">
        <f>B!J3</f>
        <v>Mihajlović Igor</v>
      </c>
      <c r="C9" s="8"/>
      <c r="D9" s="9"/>
      <c r="E9" s="9"/>
      <c r="F9" s="8"/>
      <c r="G9" s="8"/>
      <c r="H9" s="8"/>
      <c r="I9" s="10"/>
      <c r="J9" s="10"/>
      <c r="K9" s="10"/>
      <c r="L9" s="10"/>
      <c r="M9" s="10"/>
      <c r="N9" s="10"/>
      <c r="O9" s="11">
        <v>20</v>
      </c>
      <c r="P9" s="11">
        <v>17</v>
      </c>
      <c r="Q9" s="10"/>
      <c r="R9" s="8">
        <v>49</v>
      </c>
      <c r="S9" s="8"/>
      <c r="T9" s="12">
        <f>SUM(D9:E9,O9,P9,MAX(R9,S9))</f>
        <v>86</v>
      </c>
      <c r="U9" s="12" t="str">
        <f aca="true" t="shared" si="0" ref="U9:U34">IF(T9&gt;85,"A",IF(T9&gt;75,"B",IF(T9&gt;65,"C",IF(T9&gt;55,"D",IF(T9&gt;44,"E","F")))))</f>
        <v>A</v>
      </c>
    </row>
    <row r="10" spans="1:21" ht="12.75">
      <c r="A10" s="10" t="str">
        <f>B!I4</f>
        <v>5/2018</v>
      </c>
      <c r="B10" s="7" t="str">
        <f>B!J4</f>
        <v>Bujišić Jovana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>
        <v>18</v>
      </c>
      <c r="P10" s="11">
        <v>3</v>
      </c>
      <c r="Q10" s="10"/>
      <c r="R10" s="8">
        <v>37</v>
      </c>
      <c r="S10" s="8"/>
      <c r="T10" s="12">
        <f aca="true" t="shared" si="1" ref="T10:T17">SUM(D10:E10,O10,P10,MAX(R10,S10))</f>
        <v>58</v>
      </c>
      <c r="U10" s="12" t="str">
        <f t="shared" si="0"/>
        <v>D</v>
      </c>
    </row>
    <row r="11" spans="1:21" ht="12.75">
      <c r="A11" s="10" t="str">
        <f>B!I5</f>
        <v>7/2018</v>
      </c>
      <c r="B11" s="7" t="str">
        <f>B!J5</f>
        <v>Jelić Ljiljana</v>
      </c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>
        <v>4</v>
      </c>
      <c r="P11" s="11">
        <v>2</v>
      </c>
      <c r="Q11" s="10"/>
      <c r="R11" s="8">
        <v>39</v>
      </c>
      <c r="S11" s="8"/>
      <c r="T11" s="12">
        <f t="shared" si="1"/>
        <v>45</v>
      </c>
      <c r="U11" s="12" t="str">
        <f t="shared" si="0"/>
        <v>E</v>
      </c>
    </row>
    <row r="12" spans="1:21" ht="12.75">
      <c r="A12" s="10" t="str">
        <f>B!I6</f>
        <v>8/2018</v>
      </c>
      <c r="B12" s="7" t="str">
        <f>B!J6</f>
        <v>Đurić Jovan</v>
      </c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>
        <v>25</v>
      </c>
      <c r="P12" s="11">
        <v>25</v>
      </c>
      <c r="Q12" s="10"/>
      <c r="R12" s="8">
        <v>50</v>
      </c>
      <c r="S12" s="8"/>
      <c r="T12" s="12">
        <f t="shared" si="1"/>
        <v>100</v>
      </c>
      <c r="U12" s="12" t="str">
        <f t="shared" si="0"/>
        <v>A</v>
      </c>
    </row>
    <row r="13" spans="1:21" ht="12.75">
      <c r="A13" s="10" t="str">
        <f>B!I7</f>
        <v>9/2018</v>
      </c>
      <c r="B13" s="7" t="str">
        <f>B!J7</f>
        <v>Čukić Tamara</v>
      </c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>
        <v>13</v>
      </c>
      <c r="P13" s="11">
        <v>5</v>
      </c>
      <c r="Q13" s="10"/>
      <c r="R13" s="8">
        <v>48</v>
      </c>
      <c r="S13" s="8"/>
      <c r="T13" s="12">
        <f t="shared" si="1"/>
        <v>66</v>
      </c>
      <c r="U13" s="12" t="str">
        <f t="shared" si="0"/>
        <v>C</v>
      </c>
    </row>
    <row r="14" spans="1:21" ht="12.75">
      <c r="A14" s="10" t="str">
        <f>B!I8</f>
        <v>11/2018</v>
      </c>
      <c r="B14" s="7" t="str">
        <f>B!J8</f>
        <v>Kovačević Nemanja</v>
      </c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>
        <v>18</v>
      </c>
      <c r="P14" s="11">
        <v>1</v>
      </c>
      <c r="Q14" s="10"/>
      <c r="R14" s="8"/>
      <c r="S14" s="8">
        <v>26</v>
      </c>
      <c r="T14" s="12">
        <f t="shared" si="1"/>
        <v>45</v>
      </c>
      <c r="U14" s="12" t="str">
        <f t="shared" si="0"/>
        <v>E</v>
      </c>
    </row>
    <row r="15" spans="1:21" ht="12.75">
      <c r="A15" s="10" t="str">
        <f>B!I9</f>
        <v>12/2018</v>
      </c>
      <c r="B15" s="7" t="str">
        <f>B!J9</f>
        <v>Laban Maša</v>
      </c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>
        <v>3</v>
      </c>
      <c r="P15" s="11">
        <v>3</v>
      </c>
      <c r="Q15" s="10"/>
      <c r="R15" s="8"/>
      <c r="S15" s="8">
        <v>39</v>
      </c>
      <c r="T15" s="12">
        <f t="shared" si="1"/>
        <v>45</v>
      </c>
      <c r="U15" s="12" t="str">
        <f t="shared" si="0"/>
        <v>E</v>
      </c>
    </row>
    <row r="16" spans="1:21" ht="12.75">
      <c r="A16" s="10" t="str">
        <f>B!I10</f>
        <v>13/2018</v>
      </c>
      <c r="B16" s="7" t="str">
        <f>B!J10</f>
        <v>Milikić Luka</v>
      </c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>
        <v>3</v>
      </c>
      <c r="Q16" s="10"/>
      <c r="R16" s="8"/>
      <c r="S16" s="8">
        <v>0</v>
      </c>
      <c r="T16" s="12">
        <f t="shared" si="1"/>
        <v>3</v>
      </c>
      <c r="U16" s="12" t="str">
        <f t="shared" si="0"/>
        <v>F</v>
      </c>
    </row>
    <row r="17" spans="1:21" ht="12.75">
      <c r="A17" s="10" t="str">
        <f>B!I11</f>
        <v>14/2018</v>
      </c>
      <c r="B17" s="7" t="str">
        <f>B!J11</f>
        <v>Duković Danica</v>
      </c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>
        <v>1</v>
      </c>
      <c r="P17" s="11">
        <v>3</v>
      </c>
      <c r="Q17" s="10"/>
      <c r="R17" s="8">
        <v>43</v>
      </c>
      <c r="S17" s="8"/>
      <c r="T17" s="12">
        <f t="shared" si="1"/>
        <v>47</v>
      </c>
      <c r="U17" s="12" t="str">
        <f t="shared" si="0"/>
        <v>E</v>
      </c>
    </row>
    <row r="18" spans="1:21" ht="12.75">
      <c r="A18" s="10" t="str">
        <f>B!I12</f>
        <v>15/2018</v>
      </c>
      <c r="B18" s="7" t="str">
        <f>B!J12</f>
        <v>Vukojičić Ana</v>
      </c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>
        <v>13</v>
      </c>
      <c r="P18" s="11">
        <v>3</v>
      </c>
      <c r="Q18" s="10"/>
      <c r="R18" s="8">
        <v>29</v>
      </c>
      <c r="S18" s="8"/>
      <c r="T18" s="12">
        <f>SUM(D18:E18,O18,P18,MAX(R18,S18))</f>
        <v>45</v>
      </c>
      <c r="U18" s="12" t="str">
        <f t="shared" si="0"/>
        <v>E</v>
      </c>
    </row>
    <row r="19" spans="1:21" ht="12.75">
      <c r="A19" s="10" t="str">
        <f>B!I13</f>
        <v>16/2018</v>
      </c>
      <c r="B19" s="7" t="str">
        <f>B!J13</f>
        <v>Poleksić Radojka</v>
      </c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>
        <v>25</v>
      </c>
      <c r="P19" s="11">
        <v>23</v>
      </c>
      <c r="Q19" s="10"/>
      <c r="R19" s="8">
        <v>50</v>
      </c>
      <c r="S19" s="8"/>
      <c r="T19" s="12">
        <f aca="true" t="shared" si="2" ref="T19:T27">SUM(D19:E19,O19,P19,MAX(R19,S19))</f>
        <v>98</v>
      </c>
      <c r="U19" s="12" t="str">
        <f t="shared" si="0"/>
        <v>A</v>
      </c>
    </row>
    <row r="20" spans="1:21" ht="12.75">
      <c r="A20" s="10" t="str">
        <f>B!I14</f>
        <v>18/2018</v>
      </c>
      <c r="B20" s="7" t="str">
        <f>B!J14</f>
        <v>Došljak Marija</v>
      </c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>
        <v>25</v>
      </c>
      <c r="P20" s="11">
        <v>25</v>
      </c>
      <c r="Q20" s="10"/>
      <c r="R20" s="8">
        <v>50</v>
      </c>
      <c r="S20" s="8"/>
      <c r="T20" s="12">
        <f t="shared" si="2"/>
        <v>100</v>
      </c>
      <c r="U20" s="12" t="str">
        <f t="shared" si="0"/>
        <v>A</v>
      </c>
    </row>
    <row r="21" spans="1:21" ht="12.75">
      <c r="A21" s="10" t="str">
        <f>B!I15</f>
        <v>20/2018</v>
      </c>
      <c r="B21" s="7" t="str">
        <f>B!J15</f>
        <v>Petričić Bane</v>
      </c>
      <c r="C21" s="8"/>
      <c r="D21" s="9"/>
      <c r="E21" s="9"/>
      <c r="F21" s="8"/>
      <c r="G21" s="8"/>
      <c r="H21" s="8"/>
      <c r="I21" s="10"/>
      <c r="J21" s="10"/>
      <c r="K21" s="10"/>
      <c r="L21" s="10"/>
      <c r="M21" s="10"/>
      <c r="N21" s="10"/>
      <c r="O21" s="11">
        <v>20</v>
      </c>
      <c r="P21" s="11">
        <v>17</v>
      </c>
      <c r="Q21" s="10"/>
      <c r="R21" s="8">
        <v>50</v>
      </c>
      <c r="S21" s="8"/>
      <c r="T21" s="12">
        <f t="shared" si="2"/>
        <v>87</v>
      </c>
      <c r="U21" s="12" t="str">
        <f t="shared" si="0"/>
        <v>A</v>
      </c>
    </row>
    <row r="22" spans="1:21" ht="12.75">
      <c r="A22" s="10" t="str">
        <f>B!I16</f>
        <v>22/2018</v>
      </c>
      <c r="B22" s="7" t="str">
        <f>B!J16</f>
        <v>Šabović Dajla</v>
      </c>
      <c r="C22" s="8"/>
      <c r="D22" s="9"/>
      <c r="E22" s="9"/>
      <c r="F22" s="8"/>
      <c r="G22" s="8"/>
      <c r="H22" s="8"/>
      <c r="I22" s="10"/>
      <c r="J22" s="10"/>
      <c r="K22" s="10"/>
      <c r="L22" s="10"/>
      <c r="M22" s="10"/>
      <c r="N22" s="10"/>
      <c r="O22" s="11">
        <v>10</v>
      </c>
      <c r="P22" s="11">
        <v>3</v>
      </c>
      <c r="Q22" s="10"/>
      <c r="R22" s="8">
        <v>45</v>
      </c>
      <c r="S22" s="8"/>
      <c r="T22" s="12">
        <f t="shared" si="2"/>
        <v>58</v>
      </c>
      <c r="U22" s="12" t="str">
        <f t="shared" si="0"/>
        <v>D</v>
      </c>
    </row>
    <row r="23" spans="1:21" ht="12.75">
      <c r="A23" s="10" t="str">
        <f>B!I17</f>
        <v>23/2018</v>
      </c>
      <c r="B23" s="7" t="str">
        <f>B!J17</f>
        <v>Bulatović Bogić</v>
      </c>
      <c r="C23" s="8"/>
      <c r="D23" s="9"/>
      <c r="E23" s="9"/>
      <c r="F23" s="8"/>
      <c r="G23" s="8"/>
      <c r="H23" s="8"/>
      <c r="I23" s="10"/>
      <c r="J23" s="10"/>
      <c r="K23" s="10"/>
      <c r="L23" s="10"/>
      <c r="M23" s="10"/>
      <c r="N23" s="10"/>
      <c r="O23" s="11">
        <v>13</v>
      </c>
      <c r="P23" s="11">
        <v>5</v>
      </c>
      <c r="Q23" s="10"/>
      <c r="R23" s="8">
        <v>38</v>
      </c>
      <c r="S23" s="8"/>
      <c r="T23" s="12">
        <f t="shared" si="2"/>
        <v>56</v>
      </c>
      <c r="U23" s="12" t="str">
        <f t="shared" si="0"/>
        <v>D</v>
      </c>
    </row>
    <row r="24" spans="1:21" ht="12.75">
      <c r="A24" s="10" t="str">
        <f>B!I18</f>
        <v>24/2018</v>
      </c>
      <c r="B24" s="7" t="str">
        <f>B!J18</f>
        <v>Mrvaljević Dragana</v>
      </c>
      <c r="C24" s="8"/>
      <c r="D24" s="9"/>
      <c r="E24" s="9"/>
      <c r="F24" s="8"/>
      <c r="G24" s="8"/>
      <c r="H24" s="8"/>
      <c r="I24" s="10"/>
      <c r="J24" s="10"/>
      <c r="K24" s="10"/>
      <c r="L24" s="10"/>
      <c r="M24" s="10"/>
      <c r="N24" s="10"/>
      <c r="O24" s="11">
        <v>18</v>
      </c>
      <c r="P24" s="11">
        <v>13</v>
      </c>
      <c r="Q24" s="10"/>
      <c r="R24" s="8">
        <v>26</v>
      </c>
      <c r="S24" s="8"/>
      <c r="T24" s="12">
        <f t="shared" si="2"/>
        <v>57</v>
      </c>
      <c r="U24" s="12" t="str">
        <f t="shared" si="0"/>
        <v>D</v>
      </c>
    </row>
    <row r="25" spans="1:21" ht="12.75">
      <c r="A25" s="10" t="str">
        <f>B!I19</f>
        <v>25/2018</v>
      </c>
      <c r="B25" s="7" t="str">
        <f>B!J19</f>
        <v>Ivanović Ana</v>
      </c>
      <c r="C25" s="8"/>
      <c r="D25" s="9"/>
      <c r="E25" s="9"/>
      <c r="F25" s="8"/>
      <c r="G25" s="8"/>
      <c r="H25" s="8"/>
      <c r="I25" s="10"/>
      <c r="J25" s="10"/>
      <c r="K25" s="10"/>
      <c r="L25" s="10"/>
      <c r="M25" s="10"/>
      <c r="N25" s="10"/>
      <c r="O25" s="11">
        <v>17</v>
      </c>
      <c r="P25" s="11">
        <v>3</v>
      </c>
      <c r="Q25" s="10"/>
      <c r="R25" s="8">
        <v>25</v>
      </c>
      <c r="S25" s="8"/>
      <c r="T25" s="12">
        <f t="shared" si="2"/>
        <v>45</v>
      </c>
      <c r="U25" s="12" t="str">
        <f t="shared" si="0"/>
        <v>E</v>
      </c>
    </row>
    <row r="26" spans="1:21" ht="12.75">
      <c r="A26" s="10" t="str">
        <f>B!I20</f>
        <v>26/2018</v>
      </c>
      <c r="B26" s="7" t="str">
        <f>B!J20</f>
        <v>Hajduković Jelena</v>
      </c>
      <c r="C26" s="8"/>
      <c r="D26" s="9"/>
      <c r="E26" s="9"/>
      <c r="F26" s="8"/>
      <c r="G26" s="8"/>
      <c r="H26" s="8"/>
      <c r="I26" s="10"/>
      <c r="J26" s="10"/>
      <c r="K26" s="10"/>
      <c r="L26" s="10"/>
      <c r="M26" s="10"/>
      <c r="N26" s="10"/>
      <c r="O26" s="11">
        <v>15</v>
      </c>
      <c r="P26" s="11">
        <v>3</v>
      </c>
      <c r="Q26" s="10"/>
      <c r="R26" s="8">
        <v>29</v>
      </c>
      <c r="S26" s="8"/>
      <c r="T26" s="12">
        <f t="shared" si="2"/>
        <v>47</v>
      </c>
      <c r="U26" s="12" t="str">
        <f t="shared" si="0"/>
        <v>E</v>
      </c>
    </row>
    <row r="27" spans="1:21" ht="12.75">
      <c r="A27" s="10" t="str">
        <f>B!I21</f>
        <v>27/2018</v>
      </c>
      <c r="B27" s="7" t="str">
        <f>B!J21</f>
        <v>Cerović Jovana</v>
      </c>
      <c r="C27" s="8"/>
      <c r="D27" s="9"/>
      <c r="E27" s="9"/>
      <c r="F27" s="8"/>
      <c r="G27" s="8"/>
      <c r="H27" s="8"/>
      <c r="I27" s="10"/>
      <c r="J27" s="10"/>
      <c r="K27" s="10"/>
      <c r="L27" s="10"/>
      <c r="M27" s="10"/>
      <c r="N27" s="10"/>
      <c r="O27" s="11">
        <v>18</v>
      </c>
      <c r="P27" s="11">
        <v>4</v>
      </c>
      <c r="Q27" s="10"/>
      <c r="R27" s="8">
        <v>0</v>
      </c>
      <c r="S27" s="8">
        <v>23</v>
      </c>
      <c r="T27" s="12">
        <f t="shared" si="2"/>
        <v>45</v>
      </c>
      <c r="U27" s="12" t="str">
        <f t="shared" si="0"/>
        <v>E</v>
      </c>
    </row>
    <row r="28" spans="1:21" ht="12.75">
      <c r="A28" s="10" t="str">
        <f>B!I22</f>
        <v>28/2018</v>
      </c>
      <c r="B28" s="7" t="str">
        <f>B!J22</f>
        <v>Mijanović Radoman</v>
      </c>
      <c r="C28" s="8"/>
      <c r="D28" s="9"/>
      <c r="E28" s="9"/>
      <c r="F28" s="8"/>
      <c r="G28" s="8"/>
      <c r="H28" s="8"/>
      <c r="I28" s="10"/>
      <c r="J28" s="10"/>
      <c r="K28" s="10"/>
      <c r="L28" s="10"/>
      <c r="M28" s="10"/>
      <c r="N28" s="10"/>
      <c r="O28" s="11">
        <v>21</v>
      </c>
      <c r="P28" s="11">
        <v>1</v>
      </c>
      <c r="Q28" s="10"/>
      <c r="R28" s="8"/>
      <c r="S28" s="8">
        <v>43</v>
      </c>
      <c r="T28" s="12">
        <f>SUM(D28:E28,O28,P28,MAX(R28,S28))</f>
        <v>65</v>
      </c>
      <c r="U28" s="12" t="str">
        <f t="shared" si="0"/>
        <v>D</v>
      </c>
    </row>
    <row r="29" spans="1:21" ht="12.75">
      <c r="A29" s="10" t="str">
        <f>B!I23</f>
        <v>30/2018</v>
      </c>
      <c r="B29" s="7" t="str">
        <f>B!J23</f>
        <v>Gajović Marija</v>
      </c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>
        <v>15</v>
      </c>
      <c r="P29" s="11">
        <v>5</v>
      </c>
      <c r="Q29" s="10"/>
      <c r="R29" s="8">
        <v>25</v>
      </c>
      <c r="S29" s="8"/>
      <c r="T29" s="12">
        <f aca="true" t="shared" si="3" ref="T29:T34">SUM(D29:E29,O29,P29,MAX(R29,S29))</f>
        <v>45</v>
      </c>
      <c r="U29" s="12" t="str">
        <f t="shared" si="0"/>
        <v>E</v>
      </c>
    </row>
    <row r="30" spans="1:21" ht="12.75">
      <c r="A30" s="10" t="str">
        <f>B!I24</f>
        <v>32/2018</v>
      </c>
      <c r="B30" s="7" t="str">
        <f>B!J24</f>
        <v>Uskoković Milica</v>
      </c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>
        <v>12</v>
      </c>
      <c r="P30" s="11">
        <v>3</v>
      </c>
      <c r="Q30" s="10"/>
      <c r="R30" s="8">
        <v>31</v>
      </c>
      <c r="S30" s="8"/>
      <c r="T30" s="12">
        <f t="shared" si="3"/>
        <v>46</v>
      </c>
      <c r="U30" s="12" t="str">
        <f t="shared" si="0"/>
        <v>E</v>
      </c>
    </row>
    <row r="31" spans="1:21" ht="12.75">
      <c r="A31" s="10" t="str">
        <f>B!I25</f>
        <v>35/2018</v>
      </c>
      <c r="B31" s="7" t="str">
        <f>B!J25</f>
        <v>Perišić Jovana</v>
      </c>
      <c r="C31" s="8"/>
      <c r="D31" s="9"/>
      <c r="E31" s="9"/>
      <c r="F31" s="8"/>
      <c r="G31" s="8"/>
      <c r="H31" s="8"/>
      <c r="I31" s="10"/>
      <c r="J31" s="10"/>
      <c r="K31" s="10"/>
      <c r="L31" s="10"/>
      <c r="M31" s="10"/>
      <c r="N31" s="10"/>
      <c r="O31" s="11">
        <v>23</v>
      </c>
      <c r="P31" s="11">
        <v>19</v>
      </c>
      <c r="Q31" s="10"/>
      <c r="R31" s="8">
        <v>35</v>
      </c>
      <c r="S31" s="8"/>
      <c r="T31" s="12">
        <f t="shared" si="3"/>
        <v>77</v>
      </c>
      <c r="U31" s="12" t="str">
        <f t="shared" si="0"/>
        <v>B</v>
      </c>
    </row>
    <row r="32" spans="1:21" ht="12.75">
      <c r="A32" s="10" t="str">
        <f>B!I26</f>
        <v>37/2018</v>
      </c>
      <c r="B32" s="7" t="str">
        <f>B!J26</f>
        <v>Dragaš Aleksandar</v>
      </c>
      <c r="C32" s="8"/>
      <c r="D32" s="9"/>
      <c r="E32" s="9"/>
      <c r="F32" s="8"/>
      <c r="G32" s="8"/>
      <c r="H32" s="8"/>
      <c r="I32" s="10"/>
      <c r="J32" s="10"/>
      <c r="K32" s="10"/>
      <c r="L32" s="10"/>
      <c r="M32" s="10"/>
      <c r="N32" s="10"/>
      <c r="O32" s="11">
        <v>20</v>
      </c>
      <c r="P32" s="11">
        <v>5</v>
      </c>
      <c r="Q32" s="10"/>
      <c r="R32" s="8">
        <v>41</v>
      </c>
      <c r="S32" s="8"/>
      <c r="T32" s="12">
        <f t="shared" si="3"/>
        <v>66</v>
      </c>
      <c r="U32" s="12" t="str">
        <f t="shared" si="0"/>
        <v>C</v>
      </c>
    </row>
    <row r="33" spans="1:21" ht="12.75">
      <c r="A33" s="10" t="str">
        <f>B!I27</f>
        <v>39/2018</v>
      </c>
      <c r="B33" s="7" t="str">
        <f>B!J27</f>
        <v>Janković Petar</v>
      </c>
      <c r="C33" s="8"/>
      <c r="D33" s="9"/>
      <c r="E33" s="9"/>
      <c r="F33" s="8"/>
      <c r="G33" s="8"/>
      <c r="H33" s="8"/>
      <c r="I33" s="10"/>
      <c r="J33" s="10"/>
      <c r="K33" s="10"/>
      <c r="L33" s="10"/>
      <c r="M33" s="10"/>
      <c r="N33" s="10"/>
      <c r="O33" s="11">
        <v>17</v>
      </c>
      <c r="P33" s="11">
        <v>3</v>
      </c>
      <c r="Q33" s="10"/>
      <c r="R33" s="8">
        <v>25</v>
      </c>
      <c r="S33" s="8"/>
      <c r="T33" s="12">
        <f t="shared" si="3"/>
        <v>45</v>
      </c>
      <c r="U33" s="12" t="str">
        <f t="shared" si="0"/>
        <v>E</v>
      </c>
    </row>
    <row r="34" spans="1:21" ht="12.75">
      <c r="A34" s="10" t="str">
        <f>B!I28</f>
        <v>36/2016</v>
      </c>
      <c r="B34" s="7" t="str">
        <f>B!J28</f>
        <v>Đurić Slađana</v>
      </c>
      <c r="C34" s="8"/>
      <c r="D34" s="9"/>
      <c r="E34" s="9"/>
      <c r="F34" s="8"/>
      <c r="G34" s="8"/>
      <c r="H34" s="8"/>
      <c r="I34" s="10"/>
      <c r="J34" s="10"/>
      <c r="K34" s="10"/>
      <c r="L34" s="10"/>
      <c r="M34" s="10"/>
      <c r="N34" s="10"/>
      <c r="O34" s="11"/>
      <c r="P34" s="11"/>
      <c r="Q34" s="10"/>
      <c r="R34" s="8"/>
      <c r="S34" s="8"/>
      <c r="T34" s="12">
        <f t="shared" si="3"/>
        <v>0</v>
      </c>
      <c r="U34" s="12" t="str">
        <f t="shared" si="0"/>
        <v>F</v>
      </c>
    </row>
    <row r="35" spans="1:21" ht="12.75">
      <c r="A35" s="10"/>
      <c r="B35" s="7"/>
      <c r="C35" s="8"/>
      <c r="D35" s="9"/>
      <c r="E35" s="9"/>
      <c r="F35" s="8"/>
      <c r="G35" s="8"/>
      <c r="H35" s="8"/>
      <c r="I35" s="10"/>
      <c r="J35" s="10"/>
      <c r="K35" s="10"/>
      <c r="L35" s="10"/>
      <c r="M35" s="10"/>
      <c r="N35" s="10"/>
      <c r="O35" s="11"/>
      <c r="P35" s="11"/>
      <c r="Q35" s="10"/>
      <c r="R35" s="8"/>
      <c r="S35" s="13"/>
      <c r="T35" s="8"/>
      <c r="U35" s="8"/>
    </row>
    <row r="36" spans="4:8" ht="12.75">
      <c r="D36" s="2"/>
      <c r="E36" s="2"/>
      <c r="F36" s="2"/>
      <c r="G36" s="2"/>
      <c r="H36" s="2"/>
    </row>
    <row r="37" spans="4:16" ht="15.75">
      <c r="D37" s="2"/>
      <c r="E37" s="2"/>
      <c r="F37" s="2"/>
      <c r="G37" s="2"/>
      <c r="H37" s="2"/>
      <c r="P37" s="14" t="s">
        <v>19</v>
      </c>
    </row>
    <row r="38" spans="4:8" ht="12.75">
      <c r="D38" s="2"/>
      <c r="E38" s="2"/>
      <c r="F38" s="2"/>
      <c r="G38" s="2"/>
      <c r="H38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2" right="0.2" top="0.25" bottom="0.25" header="0.05" footer="0.0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3"/>
  <sheetViews>
    <sheetView zoomScalePageLayoutView="0" workbookViewId="0" topLeftCell="A1">
      <selection activeCell="F35" sqref="F35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33" t="s">
        <v>20</v>
      </c>
      <c r="B1" s="133"/>
      <c r="C1" s="133"/>
      <c r="D1" s="133"/>
      <c r="E1" s="133"/>
      <c r="F1" s="15"/>
    </row>
    <row r="2" spans="1:6" ht="17.25" customHeight="1">
      <c r="A2" s="134" t="s">
        <v>50</v>
      </c>
      <c r="B2" s="134"/>
      <c r="C2" s="134"/>
      <c r="D2" s="134"/>
      <c r="E2" s="134"/>
      <c r="F2" s="134"/>
    </row>
    <row r="3" spans="1:6" ht="27" customHeight="1">
      <c r="A3" s="135" t="s">
        <v>274</v>
      </c>
      <c r="B3" s="135"/>
      <c r="C3" s="136" t="s">
        <v>49</v>
      </c>
      <c r="D3" s="136"/>
      <c r="E3" s="136"/>
      <c r="F3" s="136"/>
    </row>
    <row r="4" spans="1:6" ht="17.25" customHeight="1">
      <c r="A4" s="136" t="s">
        <v>102</v>
      </c>
      <c r="B4" s="136"/>
      <c r="C4" s="136"/>
      <c r="D4" s="136" t="s">
        <v>276</v>
      </c>
      <c r="E4" s="136"/>
      <c r="F4" s="136"/>
    </row>
    <row r="5" spans="1:6" ht="4.5" customHeight="1">
      <c r="A5" s="137"/>
      <c r="B5" s="137"/>
      <c r="C5" s="137"/>
      <c r="D5" s="137"/>
      <c r="E5" s="137"/>
      <c r="F5" s="137"/>
    </row>
    <row r="6" spans="1:6" s="18" customFormat="1" ht="25.5" customHeight="1">
      <c r="A6" s="138" t="s">
        <v>1</v>
      </c>
      <c r="B6" s="140" t="s">
        <v>21</v>
      </c>
      <c r="C6" s="141"/>
      <c r="D6" s="144" t="s">
        <v>22</v>
      </c>
      <c r="E6" s="145"/>
      <c r="F6" s="146" t="s">
        <v>23</v>
      </c>
    </row>
    <row r="7" spans="1:6" s="18" customFormat="1" ht="42" customHeight="1" thickBot="1">
      <c r="A7" s="139"/>
      <c r="B7" s="142"/>
      <c r="C7" s="143"/>
      <c r="D7" s="19" t="s">
        <v>24</v>
      </c>
      <c r="E7" s="20" t="s">
        <v>25</v>
      </c>
      <c r="F7" s="147"/>
    </row>
    <row r="8" spans="1:6" ht="13.5" thickTop="1">
      <c r="A8" s="43" t="str">
        <f>Bpredlog!A8</f>
        <v>29/2019</v>
      </c>
      <c r="B8" s="131" t="str">
        <f>Bpredlog!B8</f>
        <v>Starčević Miloš</v>
      </c>
      <c r="C8" s="132"/>
      <c r="D8" s="70">
        <f>SUM(Bpredlog!D8,Bpredlog!E8,Bpredlog!O8,Bpredlog!P8)</f>
        <v>0</v>
      </c>
      <c r="E8" s="71">
        <f>MAX(Bpredlog!R8,Bpredlog!S8)</f>
        <v>0</v>
      </c>
      <c r="F8" s="22" t="str">
        <f>Bpredlog!U8</f>
        <v>F</v>
      </c>
    </row>
    <row r="9" spans="1:6" ht="12.75" customHeight="1">
      <c r="A9" s="43" t="str">
        <f>Bpredlog!A9</f>
        <v>41/2019</v>
      </c>
      <c r="B9" s="131" t="str">
        <f>Bpredlog!B9</f>
        <v>Mihajlović Igor</v>
      </c>
      <c r="C9" s="132"/>
      <c r="D9" s="70">
        <f>SUM(Bpredlog!D9,Bpredlog!E9,Bpredlog!O9,Bpredlog!P9)</f>
        <v>37</v>
      </c>
      <c r="E9" s="71">
        <f>MAX(Bpredlog!R9,Bpredlog!S9)</f>
        <v>49</v>
      </c>
      <c r="F9" s="22" t="str">
        <f>Bpredlog!U9</f>
        <v>A</v>
      </c>
    </row>
    <row r="10" spans="1:6" ht="12.75" customHeight="1">
      <c r="A10" s="43" t="str">
        <f>Bpredlog!A10</f>
        <v>5/2018</v>
      </c>
      <c r="B10" s="131" t="str">
        <f>Bpredlog!B10</f>
        <v>Bujišić Jovana</v>
      </c>
      <c r="C10" s="132"/>
      <c r="D10" s="70">
        <f>SUM(Bpredlog!D10,Bpredlog!E10,Bpredlog!O10,Bpredlog!P10)</f>
        <v>21</v>
      </c>
      <c r="E10" s="71">
        <f>MAX(Bpredlog!R10,Bpredlog!S10)</f>
        <v>37</v>
      </c>
      <c r="F10" s="22" t="str">
        <f>Bpredlog!U10</f>
        <v>D</v>
      </c>
    </row>
    <row r="11" spans="1:6" ht="12.75" customHeight="1">
      <c r="A11" s="43" t="str">
        <f>Bpredlog!A11</f>
        <v>7/2018</v>
      </c>
      <c r="B11" s="131" t="str">
        <f>Bpredlog!B11</f>
        <v>Jelić Ljiljana</v>
      </c>
      <c r="C11" s="132"/>
      <c r="D11" s="70">
        <f>SUM(Bpredlog!D11,Bpredlog!E11,Bpredlog!O11,Bpredlog!P11)</f>
        <v>6</v>
      </c>
      <c r="E11" s="71">
        <f>MAX(Bpredlog!R11,Bpredlog!S11)</f>
        <v>39</v>
      </c>
      <c r="F11" s="22" t="str">
        <f>Bpredlog!U11</f>
        <v>E</v>
      </c>
    </row>
    <row r="12" spans="1:6" ht="12.75" customHeight="1">
      <c r="A12" s="43" t="str">
        <f>Bpredlog!A12</f>
        <v>8/2018</v>
      </c>
      <c r="B12" s="131" t="str">
        <f>Bpredlog!B12</f>
        <v>Đurić Jovan</v>
      </c>
      <c r="C12" s="132"/>
      <c r="D12" s="70">
        <f>SUM(Bpredlog!D12,Bpredlog!E12,Bpredlog!O12,Bpredlog!P12)</f>
        <v>50</v>
      </c>
      <c r="E12" s="71">
        <f>MAX(Bpredlog!R12,Bpredlog!S12)</f>
        <v>50</v>
      </c>
      <c r="F12" s="22" t="str">
        <f>Bpredlog!U12</f>
        <v>A</v>
      </c>
    </row>
    <row r="13" spans="1:6" ht="12.75" customHeight="1">
      <c r="A13" s="43" t="str">
        <f>Bpredlog!A13</f>
        <v>9/2018</v>
      </c>
      <c r="B13" s="131" t="str">
        <f>Bpredlog!B13</f>
        <v>Čukić Tamara</v>
      </c>
      <c r="C13" s="132"/>
      <c r="D13" s="70">
        <f>SUM(Bpredlog!D13,Bpredlog!E13,Bpredlog!O13,Bpredlog!P13)</f>
        <v>18</v>
      </c>
      <c r="E13" s="71">
        <f>MAX(Bpredlog!R13,Bpredlog!S13)</f>
        <v>48</v>
      </c>
      <c r="F13" s="22" t="str">
        <f>Bpredlog!U13</f>
        <v>C</v>
      </c>
    </row>
    <row r="14" spans="1:6" ht="12.75" customHeight="1">
      <c r="A14" s="43" t="str">
        <f>Bpredlog!A14</f>
        <v>11/2018</v>
      </c>
      <c r="B14" s="131" t="str">
        <f>Bpredlog!B14</f>
        <v>Kovačević Nemanja</v>
      </c>
      <c r="C14" s="132"/>
      <c r="D14" s="70">
        <f>SUM(Bpredlog!D14,Bpredlog!E14,Bpredlog!O14,Bpredlog!P14)</f>
        <v>19</v>
      </c>
      <c r="E14" s="71">
        <f>MAX(Bpredlog!R14,Bpredlog!S14)</f>
        <v>26</v>
      </c>
      <c r="F14" s="22" t="str">
        <f>Bpredlog!U14</f>
        <v>E</v>
      </c>
    </row>
    <row r="15" spans="1:6" ht="12.75" customHeight="1">
      <c r="A15" s="43" t="str">
        <f>Bpredlog!A15</f>
        <v>12/2018</v>
      </c>
      <c r="B15" s="131" t="str">
        <f>Bpredlog!B15</f>
        <v>Laban Maša</v>
      </c>
      <c r="C15" s="132"/>
      <c r="D15" s="70">
        <f>SUM(Bpredlog!D15,Bpredlog!E15,Bpredlog!O15,Bpredlog!P15)</f>
        <v>6</v>
      </c>
      <c r="E15" s="71">
        <f>MAX(Bpredlog!R15,Bpredlog!S15)</f>
        <v>39</v>
      </c>
      <c r="F15" s="22" t="str">
        <f>Bpredlog!U15</f>
        <v>E</v>
      </c>
    </row>
    <row r="16" spans="1:6" ht="12.75" customHeight="1">
      <c r="A16" s="43" t="str">
        <f>Bpredlog!A16</f>
        <v>13/2018</v>
      </c>
      <c r="B16" s="131" t="str">
        <f>Bpredlog!B16</f>
        <v>Milikić Luka</v>
      </c>
      <c r="C16" s="132"/>
      <c r="D16" s="70">
        <f>SUM(Bpredlog!D16,Bpredlog!E16,Bpredlog!O16,Bpredlog!P16)</f>
        <v>3</v>
      </c>
      <c r="E16" s="71">
        <f>MAX(Bpredlog!R16,Bpredlog!S16)</f>
        <v>0</v>
      </c>
      <c r="F16" s="22" t="str">
        <f>Bpredlog!U16</f>
        <v>F</v>
      </c>
    </row>
    <row r="17" spans="1:6" ht="12.75" customHeight="1">
      <c r="A17" s="43" t="str">
        <f>Bpredlog!A17</f>
        <v>14/2018</v>
      </c>
      <c r="B17" s="131" t="str">
        <f>Bpredlog!B17</f>
        <v>Duković Danica</v>
      </c>
      <c r="C17" s="132"/>
      <c r="D17" s="70">
        <f>SUM(Bpredlog!D17,Bpredlog!E17,Bpredlog!O17,Bpredlog!P17)</f>
        <v>4</v>
      </c>
      <c r="E17" s="71">
        <f>MAX(Bpredlog!R17,Bpredlog!S17)</f>
        <v>43</v>
      </c>
      <c r="F17" s="22" t="str">
        <f>Bpredlog!U17</f>
        <v>E</v>
      </c>
    </row>
    <row r="18" spans="1:6" ht="12.75" customHeight="1">
      <c r="A18" s="43" t="str">
        <f>Bpredlog!A18</f>
        <v>15/2018</v>
      </c>
      <c r="B18" s="131" t="str">
        <f>Bpredlog!B18</f>
        <v>Vukojičić Ana</v>
      </c>
      <c r="C18" s="132"/>
      <c r="D18" s="70">
        <f>SUM(Bpredlog!D18,Bpredlog!E18,Bpredlog!O18,Bpredlog!P18)</f>
        <v>16</v>
      </c>
      <c r="E18" s="71">
        <f>MAX(Bpredlog!R18,Bpredlog!S18)</f>
        <v>29</v>
      </c>
      <c r="F18" s="22" t="str">
        <f>Bpredlog!U18</f>
        <v>E</v>
      </c>
    </row>
    <row r="19" spans="1:6" ht="12.75" customHeight="1">
      <c r="A19" s="43" t="str">
        <f>Bpredlog!A19</f>
        <v>16/2018</v>
      </c>
      <c r="B19" s="131" t="str">
        <f>Bpredlog!B19</f>
        <v>Poleksić Radojka</v>
      </c>
      <c r="C19" s="132"/>
      <c r="D19" s="70">
        <f>SUM(Bpredlog!D19,Bpredlog!E19,Bpredlog!O19,Bpredlog!P19)</f>
        <v>48</v>
      </c>
      <c r="E19" s="71">
        <f>MAX(Bpredlog!R19,Bpredlog!S19)</f>
        <v>50</v>
      </c>
      <c r="F19" s="22" t="str">
        <f>Bpredlog!U19</f>
        <v>A</v>
      </c>
    </row>
    <row r="20" spans="1:6" ht="12.75" customHeight="1">
      <c r="A20" s="43" t="str">
        <f>Bpredlog!A20</f>
        <v>18/2018</v>
      </c>
      <c r="B20" s="131" t="str">
        <f>Bpredlog!B20</f>
        <v>Došljak Marija</v>
      </c>
      <c r="C20" s="132"/>
      <c r="D20" s="70">
        <f>SUM(Bpredlog!D20,Bpredlog!E20,Bpredlog!O20,Bpredlog!P20)</f>
        <v>50</v>
      </c>
      <c r="E20" s="71">
        <f>MAX(Bpredlog!R20,Bpredlog!S20)</f>
        <v>50</v>
      </c>
      <c r="F20" s="22" t="str">
        <f>Bpredlog!U20</f>
        <v>A</v>
      </c>
    </row>
    <row r="21" spans="1:6" ht="12.75" customHeight="1">
      <c r="A21" s="43" t="str">
        <f>Bpredlog!A21</f>
        <v>20/2018</v>
      </c>
      <c r="B21" s="131" t="str">
        <f>Bpredlog!B21</f>
        <v>Petričić Bane</v>
      </c>
      <c r="C21" s="132"/>
      <c r="D21" s="70">
        <f>SUM(Bpredlog!D21,Bpredlog!E21,Bpredlog!O21,Bpredlog!P21)</f>
        <v>37</v>
      </c>
      <c r="E21" s="71">
        <f>MAX(Bpredlog!R21,Bpredlog!S21)</f>
        <v>50</v>
      </c>
      <c r="F21" s="22" t="str">
        <f>Bpredlog!U21</f>
        <v>A</v>
      </c>
    </row>
    <row r="22" spans="1:6" ht="12.75" customHeight="1">
      <c r="A22" s="43" t="str">
        <f>Bpredlog!A22</f>
        <v>22/2018</v>
      </c>
      <c r="B22" s="131" t="str">
        <f>Bpredlog!B22</f>
        <v>Šabović Dajla</v>
      </c>
      <c r="C22" s="132"/>
      <c r="D22" s="70">
        <f>SUM(Bpredlog!D22,Bpredlog!E22,Bpredlog!O22,Bpredlog!P22)</f>
        <v>13</v>
      </c>
      <c r="E22" s="71">
        <f>MAX(Bpredlog!R22,Bpredlog!S22)</f>
        <v>45</v>
      </c>
      <c r="F22" s="22" t="str">
        <f>Bpredlog!U22</f>
        <v>D</v>
      </c>
    </row>
    <row r="23" spans="1:6" ht="12.75" customHeight="1">
      <c r="A23" s="43" t="str">
        <f>Bpredlog!A23</f>
        <v>23/2018</v>
      </c>
      <c r="B23" s="131" t="str">
        <f>Bpredlog!B23</f>
        <v>Bulatović Bogić</v>
      </c>
      <c r="C23" s="132"/>
      <c r="D23" s="70">
        <f>SUM(Bpredlog!D23,Bpredlog!E23,Bpredlog!O23,Bpredlog!P23)</f>
        <v>18</v>
      </c>
      <c r="E23" s="71">
        <f>MAX(Bpredlog!R23,Bpredlog!S23)</f>
        <v>38</v>
      </c>
      <c r="F23" s="22" t="str">
        <f>Bpredlog!U23</f>
        <v>D</v>
      </c>
    </row>
    <row r="24" spans="1:6" ht="12.75" customHeight="1">
      <c r="A24" s="43" t="str">
        <f>Bpredlog!A24</f>
        <v>24/2018</v>
      </c>
      <c r="B24" s="131" t="str">
        <f>Bpredlog!B24</f>
        <v>Mrvaljević Dragana</v>
      </c>
      <c r="C24" s="132"/>
      <c r="D24" s="70">
        <f>SUM(Bpredlog!D24,Bpredlog!E24,Bpredlog!O24,Bpredlog!P24)</f>
        <v>31</v>
      </c>
      <c r="E24" s="71">
        <f>MAX(Bpredlog!R24,Bpredlog!S24)</f>
        <v>26</v>
      </c>
      <c r="F24" s="22" t="str">
        <f>Bpredlog!U24</f>
        <v>D</v>
      </c>
    </row>
    <row r="25" spans="1:6" ht="12.75" customHeight="1">
      <c r="A25" s="43" t="str">
        <f>Bpredlog!A25</f>
        <v>25/2018</v>
      </c>
      <c r="B25" s="131" t="str">
        <f>Bpredlog!B25</f>
        <v>Ivanović Ana</v>
      </c>
      <c r="C25" s="132"/>
      <c r="D25" s="70">
        <f>SUM(Bpredlog!D25,Bpredlog!E25,Bpredlog!O25,Bpredlog!P25)</f>
        <v>20</v>
      </c>
      <c r="E25" s="71">
        <f>MAX(Bpredlog!R25,Bpredlog!S25)</f>
        <v>25</v>
      </c>
      <c r="F25" s="22" t="str">
        <f>Bpredlog!U25</f>
        <v>E</v>
      </c>
    </row>
    <row r="26" spans="1:6" ht="12.75" customHeight="1">
      <c r="A26" s="43" t="str">
        <f>Bpredlog!A26</f>
        <v>26/2018</v>
      </c>
      <c r="B26" s="131" t="str">
        <f>Bpredlog!B26</f>
        <v>Hajduković Jelena</v>
      </c>
      <c r="C26" s="132"/>
      <c r="D26" s="70">
        <f>SUM(Bpredlog!D26,Bpredlog!E26,Bpredlog!O26,Bpredlog!P26)</f>
        <v>18</v>
      </c>
      <c r="E26" s="71">
        <f>MAX(Bpredlog!R26,Bpredlog!S26)</f>
        <v>29</v>
      </c>
      <c r="F26" s="22" t="str">
        <f>Bpredlog!U26</f>
        <v>E</v>
      </c>
    </row>
    <row r="27" spans="1:6" ht="12.75" customHeight="1">
      <c r="A27" s="43" t="str">
        <f>Bpredlog!A27</f>
        <v>27/2018</v>
      </c>
      <c r="B27" s="131" t="str">
        <f>Bpredlog!B27</f>
        <v>Cerović Jovana</v>
      </c>
      <c r="C27" s="132"/>
      <c r="D27" s="70">
        <f>SUM(Bpredlog!D27,Bpredlog!E27,Bpredlog!O27,Bpredlog!P27)</f>
        <v>22</v>
      </c>
      <c r="E27" s="71">
        <f>MAX(Bpredlog!R27,Bpredlog!S27)</f>
        <v>23</v>
      </c>
      <c r="F27" s="22" t="str">
        <f>Bpredlog!U27</f>
        <v>E</v>
      </c>
    </row>
    <row r="28" spans="1:6" ht="12.75">
      <c r="A28" s="43" t="str">
        <f>Bpredlog!A28</f>
        <v>28/2018</v>
      </c>
      <c r="B28" s="131" t="str">
        <f>Bpredlog!B28</f>
        <v>Mijanović Radoman</v>
      </c>
      <c r="C28" s="132"/>
      <c r="D28" s="70">
        <f>SUM(Bpredlog!D28,Bpredlog!E28,Bpredlog!O28,Bpredlog!P28)</f>
        <v>22</v>
      </c>
      <c r="E28" s="71">
        <f>MAX(Bpredlog!R28,Bpredlog!S28)</f>
        <v>43</v>
      </c>
      <c r="F28" s="22" t="str">
        <f>Bpredlog!U28</f>
        <v>D</v>
      </c>
    </row>
    <row r="29" spans="1:6" ht="12.75">
      <c r="A29" s="43" t="str">
        <f>Bpredlog!A29</f>
        <v>30/2018</v>
      </c>
      <c r="B29" s="131" t="str">
        <f>Bpredlog!B29</f>
        <v>Gajović Marija</v>
      </c>
      <c r="C29" s="132"/>
      <c r="D29" s="70">
        <f>SUM(Bpredlog!D29,Bpredlog!E29,Bpredlog!O29,Bpredlog!P29)</f>
        <v>20</v>
      </c>
      <c r="E29" s="71">
        <f>MAX(Bpredlog!R29,Bpredlog!S29)</f>
        <v>25</v>
      </c>
      <c r="F29" s="22" t="str">
        <f>Bpredlog!U29</f>
        <v>E</v>
      </c>
    </row>
    <row r="30" spans="1:6" ht="12.75">
      <c r="A30" s="43" t="str">
        <f>Bpredlog!A30</f>
        <v>32/2018</v>
      </c>
      <c r="B30" s="131" t="str">
        <f>Bpredlog!B30</f>
        <v>Uskoković Milica</v>
      </c>
      <c r="C30" s="132"/>
      <c r="D30" s="70">
        <f>SUM(Bpredlog!D30,Bpredlog!E30,Bpredlog!O30,Bpredlog!P30)</f>
        <v>15</v>
      </c>
      <c r="E30" s="71">
        <f>MAX(Bpredlog!R30,Bpredlog!S30)</f>
        <v>31</v>
      </c>
      <c r="F30" s="22" t="str">
        <f>Bpredlog!U30</f>
        <v>E</v>
      </c>
    </row>
    <row r="31" spans="1:6" ht="12.75">
      <c r="A31" s="43" t="str">
        <f>Bpredlog!A31</f>
        <v>35/2018</v>
      </c>
      <c r="B31" s="131" t="str">
        <f>Bpredlog!B31</f>
        <v>Perišić Jovana</v>
      </c>
      <c r="C31" s="132"/>
      <c r="D31" s="70">
        <f>SUM(Bpredlog!D31,Bpredlog!E31,Bpredlog!O31,Bpredlog!P31)</f>
        <v>42</v>
      </c>
      <c r="E31" s="71">
        <f>MAX(Bpredlog!R31,Bpredlog!S31)</f>
        <v>35</v>
      </c>
      <c r="F31" s="22" t="str">
        <f>Bpredlog!U31</f>
        <v>B</v>
      </c>
    </row>
    <row r="32" spans="1:6" ht="12.75">
      <c r="A32" s="43" t="str">
        <f>Bpredlog!A32</f>
        <v>37/2018</v>
      </c>
      <c r="B32" s="131" t="str">
        <f>Bpredlog!B32</f>
        <v>Dragaš Aleksandar</v>
      </c>
      <c r="C32" s="132"/>
      <c r="D32" s="70">
        <f>SUM(Bpredlog!D32,Bpredlog!E32,Bpredlog!O32,Bpredlog!P32)</f>
        <v>25</v>
      </c>
      <c r="E32" s="71">
        <f>MAX(Bpredlog!R32,Bpredlog!S32)</f>
        <v>41</v>
      </c>
      <c r="F32" s="22" t="str">
        <f>Bpredlog!U32</f>
        <v>C</v>
      </c>
    </row>
    <row r="33" spans="1:6" ht="12.75">
      <c r="A33" s="43" t="str">
        <f>Bpredlog!A33</f>
        <v>39/2018</v>
      </c>
      <c r="B33" s="131" t="str">
        <f>Bpredlog!B33</f>
        <v>Janković Petar</v>
      </c>
      <c r="C33" s="132"/>
      <c r="D33" s="70">
        <f>SUM(Bpredlog!D33,Bpredlog!E33,Bpredlog!O33,Bpredlog!P33)</f>
        <v>20</v>
      </c>
      <c r="E33" s="71">
        <f>MAX(Bpredlog!R33,Bpredlog!S33)</f>
        <v>25</v>
      </c>
      <c r="F33" s="22" t="str">
        <f>Bpredlog!U33</f>
        <v>E</v>
      </c>
    </row>
    <row r="34" spans="1:6" ht="12.75">
      <c r="A34" s="43" t="str">
        <f>Bpredlog!A34</f>
        <v>36/2016</v>
      </c>
      <c r="B34" s="131" t="str">
        <f>Bpredlog!B34</f>
        <v>Đurić Slađana</v>
      </c>
      <c r="C34" s="132"/>
      <c r="D34" s="70">
        <f>SUM(Bpredlog!D34,Bpredlog!E34,Bpredlog!O34,Bpredlog!P34)</f>
        <v>0</v>
      </c>
      <c r="E34" s="71">
        <f>MAX(Bpredlog!R34,Bpredlog!S34)</f>
        <v>0</v>
      </c>
      <c r="F34" s="22" t="str">
        <f>Bpredlog!U34</f>
        <v>F</v>
      </c>
    </row>
    <row r="35" spans="1:6" ht="12.75">
      <c r="A35" s="23"/>
      <c r="B35" s="131"/>
      <c r="C35" s="132"/>
      <c r="D35" s="24"/>
      <c r="E35" s="24"/>
      <c r="F35" s="25"/>
    </row>
    <row r="36" spans="2:3" ht="15.75">
      <c r="B36" s="26"/>
      <c r="C36" s="26"/>
    </row>
    <row r="37" spans="1:4" ht="15.75">
      <c r="A37" s="27" t="s">
        <v>26</v>
      </c>
      <c r="B37" s="26"/>
      <c r="C37" s="26"/>
      <c r="D37" s="14" t="s">
        <v>27</v>
      </c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</sheetData>
  <sheetProtection/>
  <mergeCells count="40">
    <mergeCell ref="B29:C29"/>
    <mergeCell ref="B30:C30"/>
    <mergeCell ref="B31:C31"/>
    <mergeCell ref="B32:C32"/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33:C33"/>
    <mergeCell ref="B15:C15"/>
    <mergeCell ref="B14:C14"/>
    <mergeCell ref="B23:C23"/>
    <mergeCell ref="B24:C24"/>
    <mergeCell ref="B35:C35"/>
    <mergeCell ref="B27:C27"/>
    <mergeCell ref="B28:C28"/>
    <mergeCell ref="B34:C34"/>
    <mergeCell ref="B18:C18"/>
    <mergeCell ref="B19:C19"/>
    <mergeCell ref="B25:C25"/>
    <mergeCell ref="B20:C20"/>
    <mergeCell ref="B21:C21"/>
    <mergeCell ref="B22:C2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U40" sqref="U40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9"/>
      <c r="T1" s="149"/>
      <c r="U1" s="149"/>
    </row>
    <row r="2" spans="1:21" ht="12.75">
      <c r="A2" s="150" t="s">
        <v>48</v>
      </c>
      <c r="B2" s="151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  <c r="O2" s="154" t="s">
        <v>273</v>
      </c>
      <c r="P2" s="155"/>
      <c r="Q2" s="155"/>
      <c r="R2" s="156"/>
      <c r="S2" s="156"/>
      <c r="T2" s="156"/>
      <c r="U2" s="157"/>
    </row>
    <row r="3" spans="1:21" ht="21" customHeight="1">
      <c r="A3" s="158" t="s">
        <v>102</v>
      </c>
      <c r="B3" s="158"/>
      <c r="C3" s="158"/>
      <c r="D3" s="159" t="s">
        <v>275</v>
      </c>
      <c r="E3" s="159"/>
      <c r="F3" s="159"/>
      <c r="G3" s="159"/>
      <c r="H3" s="160" t="s">
        <v>49</v>
      </c>
      <c r="I3" s="160"/>
      <c r="J3" s="160"/>
      <c r="K3" s="160"/>
      <c r="L3" s="160"/>
      <c r="M3" s="160"/>
      <c r="N3" s="160"/>
      <c r="O3" s="160"/>
      <c r="P3" s="160"/>
      <c r="Q3" s="161" t="s">
        <v>279</v>
      </c>
      <c r="R3" s="162"/>
      <c r="S3" s="162"/>
      <c r="T3" s="162"/>
      <c r="U3" s="162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63" t="s">
        <v>1</v>
      </c>
      <c r="B5" s="166" t="s">
        <v>2</v>
      </c>
      <c r="C5" s="169" t="s">
        <v>3</v>
      </c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70" t="s">
        <v>4</v>
      </c>
      <c r="U5" s="172" t="s">
        <v>5</v>
      </c>
    </row>
    <row r="6" spans="1:21" ht="21" customHeight="1">
      <c r="A6" s="164"/>
      <c r="B6" s="167"/>
      <c r="C6" s="46"/>
      <c r="D6" s="174" t="s">
        <v>6</v>
      </c>
      <c r="E6" s="174"/>
      <c r="F6" s="174"/>
      <c r="G6" s="174"/>
      <c r="H6" s="174"/>
      <c r="I6" s="174" t="s">
        <v>7</v>
      </c>
      <c r="J6" s="174"/>
      <c r="K6" s="174"/>
      <c r="L6" s="174" t="s">
        <v>8</v>
      </c>
      <c r="M6" s="174"/>
      <c r="N6" s="174"/>
      <c r="O6" s="174" t="s">
        <v>9</v>
      </c>
      <c r="P6" s="174"/>
      <c r="Q6" s="174"/>
      <c r="R6" s="174" t="s">
        <v>10</v>
      </c>
      <c r="S6" s="174"/>
      <c r="T6" s="170"/>
      <c r="U6" s="172"/>
    </row>
    <row r="7" spans="1:21" ht="21" customHeight="1" thickBot="1">
      <c r="A7" s="165"/>
      <c r="B7" s="168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71"/>
      <c r="U7" s="173"/>
    </row>
    <row r="8" spans="1:21" ht="12" customHeight="1" thickTop="1">
      <c r="A8" s="76" t="str">
        <f>C!I2</f>
        <v>1/2018</v>
      </c>
      <c r="B8" s="49" t="str">
        <f>C!J2</f>
        <v>Božović Boban</v>
      </c>
      <c r="C8" s="50"/>
      <c r="D8" s="51"/>
      <c r="E8" s="51"/>
      <c r="F8" s="50"/>
      <c r="G8" s="50"/>
      <c r="H8" s="50"/>
      <c r="I8" s="52"/>
      <c r="J8" s="52"/>
      <c r="K8" s="52"/>
      <c r="L8" s="52"/>
      <c r="M8" s="52"/>
      <c r="N8" s="52"/>
      <c r="O8" s="52">
        <v>25</v>
      </c>
      <c r="P8" s="53">
        <v>25</v>
      </c>
      <c r="Q8" s="52"/>
      <c r="R8" s="50">
        <v>36</v>
      </c>
      <c r="S8" s="74"/>
      <c r="T8" s="50">
        <f aca="true" t="shared" si="0" ref="T8:T18">SUM(D8:E8,O8,P8,MAX(R8,S8))</f>
        <v>86</v>
      </c>
      <c r="U8" s="50" t="str">
        <f>IF(T8&gt;85,"A",IF(T8&gt;75,"B",IF(T8&gt;65,"C",IF(T8&gt;55,"D",IF(T8&gt;44,"E","F")))))</f>
        <v>A</v>
      </c>
    </row>
    <row r="9" spans="1:21" ht="12" customHeight="1">
      <c r="A9" s="76" t="str">
        <f>C!I3</f>
        <v>5/2018</v>
      </c>
      <c r="B9" s="54" t="str">
        <f>C!J3</f>
        <v>Vučinić Luka</v>
      </c>
      <c r="C9" s="50"/>
      <c r="D9" s="56"/>
      <c r="E9" s="56"/>
      <c r="F9" s="50"/>
      <c r="G9" s="50"/>
      <c r="H9" s="50"/>
      <c r="I9" s="52"/>
      <c r="J9" s="52"/>
      <c r="K9" s="52"/>
      <c r="L9" s="52"/>
      <c r="M9" s="52"/>
      <c r="N9" s="52"/>
      <c r="O9" s="52">
        <v>25</v>
      </c>
      <c r="P9" s="58">
        <v>20</v>
      </c>
      <c r="Q9" s="52"/>
      <c r="R9" s="50"/>
      <c r="S9" s="50">
        <v>22</v>
      </c>
      <c r="T9" s="50">
        <f t="shared" si="0"/>
        <v>67</v>
      </c>
      <c r="U9" s="50" t="str">
        <f aca="true" t="shared" si="1" ref="U9:U38">IF(T9&gt;85,"A",IF(T9&gt;75,"B",IF(T9&gt;65,"C",IF(T9&gt;55,"D",IF(T9&gt;44,"E","F")))))</f>
        <v>C</v>
      </c>
    </row>
    <row r="10" spans="1:21" ht="12" customHeight="1">
      <c r="A10" s="76" t="str">
        <f>C!I4</f>
        <v>7/2018</v>
      </c>
      <c r="B10" s="54" t="str">
        <f>C!J4</f>
        <v>Veljić Rade</v>
      </c>
      <c r="C10" s="55"/>
      <c r="D10" s="56"/>
      <c r="E10" s="56"/>
      <c r="F10" s="55"/>
      <c r="G10" s="55"/>
      <c r="H10" s="55"/>
      <c r="I10" s="57"/>
      <c r="J10" s="57"/>
      <c r="K10" s="57"/>
      <c r="L10" s="57"/>
      <c r="M10" s="57"/>
      <c r="N10" s="57"/>
      <c r="O10" s="58">
        <v>25</v>
      </c>
      <c r="P10" s="58">
        <v>23</v>
      </c>
      <c r="Q10" s="57"/>
      <c r="R10" s="55"/>
      <c r="S10" s="50">
        <v>38</v>
      </c>
      <c r="T10" s="50">
        <f t="shared" si="0"/>
        <v>86</v>
      </c>
      <c r="U10" s="50" t="str">
        <f t="shared" si="1"/>
        <v>A</v>
      </c>
    </row>
    <row r="11" spans="1:21" ht="12" customHeight="1">
      <c r="A11" s="76" t="str">
        <f>C!I5</f>
        <v>9/2018</v>
      </c>
      <c r="B11" s="54" t="str">
        <f>C!J5</f>
        <v>Rašović Stefan</v>
      </c>
      <c r="C11" s="55"/>
      <c r="D11" s="56"/>
      <c r="E11" s="56"/>
      <c r="F11" s="55"/>
      <c r="G11" s="55"/>
      <c r="H11" s="55"/>
      <c r="I11" s="57"/>
      <c r="J11" s="57"/>
      <c r="K11" s="57"/>
      <c r="L11" s="57"/>
      <c r="M11" s="57"/>
      <c r="N11" s="57"/>
      <c r="O11" s="58">
        <v>25</v>
      </c>
      <c r="P11" s="58">
        <v>22</v>
      </c>
      <c r="Q11" s="57"/>
      <c r="R11" s="55">
        <v>0</v>
      </c>
      <c r="S11" s="50">
        <v>40</v>
      </c>
      <c r="T11" s="50">
        <f t="shared" si="0"/>
        <v>87</v>
      </c>
      <c r="U11" s="50" t="str">
        <f t="shared" si="1"/>
        <v>A</v>
      </c>
    </row>
    <row r="12" spans="1:21" ht="12" customHeight="1">
      <c r="A12" s="76" t="str">
        <f>C!I6</f>
        <v>10/2018</v>
      </c>
      <c r="B12" s="54" t="str">
        <f>C!J6</f>
        <v>Vučković Marina</v>
      </c>
      <c r="C12" s="55"/>
      <c r="D12" s="56"/>
      <c r="E12" s="56"/>
      <c r="F12" s="55"/>
      <c r="G12" s="55"/>
      <c r="H12" s="55"/>
      <c r="I12" s="57"/>
      <c r="J12" s="57"/>
      <c r="K12" s="57"/>
      <c r="L12" s="57"/>
      <c r="M12" s="57"/>
      <c r="N12" s="57"/>
      <c r="O12" s="58">
        <v>23</v>
      </c>
      <c r="P12" s="58">
        <v>22</v>
      </c>
      <c r="Q12" s="57"/>
      <c r="R12" s="55"/>
      <c r="S12" s="50"/>
      <c r="T12" s="50">
        <f t="shared" si="0"/>
        <v>45</v>
      </c>
      <c r="U12" s="50" t="str">
        <f t="shared" si="1"/>
        <v>E</v>
      </c>
    </row>
    <row r="13" spans="1:21" ht="12" customHeight="1">
      <c r="A13" s="76" t="str">
        <f>C!I7</f>
        <v>11/2018</v>
      </c>
      <c r="B13" s="54" t="str">
        <f>C!J7</f>
        <v>Utješinović Luka</v>
      </c>
      <c r="C13" s="55"/>
      <c r="D13" s="56"/>
      <c r="E13" s="56"/>
      <c r="F13" s="55"/>
      <c r="G13" s="55"/>
      <c r="H13" s="55"/>
      <c r="I13" s="57"/>
      <c r="J13" s="57"/>
      <c r="K13" s="57"/>
      <c r="L13" s="57"/>
      <c r="M13" s="57"/>
      <c r="N13" s="57"/>
      <c r="O13" s="58">
        <v>25</v>
      </c>
      <c r="P13" s="58">
        <v>20</v>
      </c>
      <c r="Q13" s="57"/>
      <c r="R13" s="55">
        <v>49</v>
      </c>
      <c r="S13" s="50"/>
      <c r="T13" s="50">
        <f t="shared" si="0"/>
        <v>94</v>
      </c>
      <c r="U13" s="50" t="str">
        <f t="shared" si="1"/>
        <v>A</v>
      </c>
    </row>
    <row r="14" spans="1:21" ht="12" customHeight="1">
      <c r="A14" s="76" t="str">
        <f>C!I8</f>
        <v>12/2018</v>
      </c>
      <c r="B14" s="54" t="str">
        <f>C!J8</f>
        <v>Petrović Anika</v>
      </c>
      <c r="C14" s="55"/>
      <c r="D14" s="56"/>
      <c r="E14" s="56"/>
      <c r="F14" s="55"/>
      <c r="G14" s="55"/>
      <c r="H14" s="55"/>
      <c r="I14" s="57"/>
      <c r="J14" s="57"/>
      <c r="K14" s="57"/>
      <c r="L14" s="57"/>
      <c r="M14" s="57"/>
      <c r="N14" s="57"/>
      <c r="O14" s="58">
        <v>20</v>
      </c>
      <c r="P14" s="58">
        <v>16</v>
      </c>
      <c r="Q14" s="57"/>
      <c r="R14" s="55"/>
      <c r="S14" s="50">
        <v>50</v>
      </c>
      <c r="T14" s="50">
        <f t="shared" si="0"/>
        <v>86</v>
      </c>
      <c r="U14" s="50" t="str">
        <f t="shared" si="1"/>
        <v>A</v>
      </c>
    </row>
    <row r="15" spans="1:21" ht="12" customHeight="1">
      <c r="A15" s="76" t="str">
        <f>C!I9</f>
        <v>13/2018</v>
      </c>
      <c r="B15" s="54" t="str">
        <f>C!J9</f>
        <v>Knežević Milica</v>
      </c>
      <c r="C15" s="55"/>
      <c r="D15" s="56"/>
      <c r="E15" s="56"/>
      <c r="F15" s="55"/>
      <c r="G15" s="55"/>
      <c r="H15" s="55"/>
      <c r="I15" s="57"/>
      <c r="J15" s="57"/>
      <c r="K15" s="57"/>
      <c r="L15" s="57"/>
      <c r="M15" s="57"/>
      <c r="N15" s="57"/>
      <c r="O15" s="58">
        <v>25</v>
      </c>
      <c r="P15" s="58">
        <v>18</v>
      </c>
      <c r="Q15" s="57"/>
      <c r="R15" s="55">
        <v>23</v>
      </c>
      <c r="S15" s="50"/>
      <c r="T15" s="50">
        <f t="shared" si="0"/>
        <v>66</v>
      </c>
      <c r="U15" s="50" t="str">
        <f t="shared" si="1"/>
        <v>C</v>
      </c>
    </row>
    <row r="16" spans="1:21" ht="12" customHeight="1">
      <c r="A16" s="76" t="str">
        <f>C!I10</f>
        <v>15/2018</v>
      </c>
      <c r="B16" s="54" t="str">
        <f>C!J10</f>
        <v>Delijić Damir</v>
      </c>
      <c r="C16" s="55"/>
      <c r="D16" s="56"/>
      <c r="E16" s="56"/>
      <c r="F16" s="55"/>
      <c r="G16" s="55"/>
      <c r="H16" s="55"/>
      <c r="I16" s="57"/>
      <c r="J16" s="57"/>
      <c r="K16" s="57"/>
      <c r="L16" s="57"/>
      <c r="M16" s="57"/>
      <c r="N16" s="57"/>
      <c r="O16" s="58">
        <v>25</v>
      </c>
      <c r="P16" s="58">
        <v>23</v>
      </c>
      <c r="Q16" s="57"/>
      <c r="R16" s="55">
        <v>47</v>
      </c>
      <c r="S16" s="50"/>
      <c r="T16" s="50">
        <f t="shared" si="0"/>
        <v>95</v>
      </c>
      <c r="U16" s="50" t="str">
        <f t="shared" si="1"/>
        <v>A</v>
      </c>
    </row>
    <row r="17" spans="1:21" ht="12" customHeight="1">
      <c r="A17" s="76" t="str">
        <f>C!I11</f>
        <v>17/2018</v>
      </c>
      <c r="B17" s="54" t="str">
        <f>C!J11</f>
        <v>Đilas Vojislav</v>
      </c>
      <c r="C17" s="55"/>
      <c r="D17" s="56"/>
      <c r="E17" s="56"/>
      <c r="F17" s="55"/>
      <c r="G17" s="55"/>
      <c r="H17" s="55"/>
      <c r="I17" s="57"/>
      <c r="J17" s="57"/>
      <c r="K17" s="57"/>
      <c r="L17" s="57"/>
      <c r="M17" s="57"/>
      <c r="N17" s="57"/>
      <c r="O17" s="58">
        <v>25</v>
      </c>
      <c r="P17" s="58">
        <v>18</v>
      </c>
      <c r="Q17" s="57"/>
      <c r="R17" s="55">
        <v>35</v>
      </c>
      <c r="S17" s="50"/>
      <c r="T17" s="50">
        <f t="shared" si="0"/>
        <v>78</v>
      </c>
      <c r="U17" s="50" t="str">
        <f t="shared" si="1"/>
        <v>B</v>
      </c>
    </row>
    <row r="18" spans="1:21" ht="12" customHeight="1">
      <c r="A18" s="76" t="str">
        <f>C!I12</f>
        <v>19/2018</v>
      </c>
      <c r="B18" s="54" t="str">
        <f>C!J12</f>
        <v>Kadić Milovan</v>
      </c>
      <c r="C18" s="55"/>
      <c r="D18" s="56"/>
      <c r="E18" s="56"/>
      <c r="F18" s="55"/>
      <c r="G18" s="55"/>
      <c r="H18" s="55"/>
      <c r="I18" s="57"/>
      <c r="J18" s="57"/>
      <c r="K18" s="57"/>
      <c r="L18" s="57"/>
      <c r="M18" s="57"/>
      <c r="N18" s="57"/>
      <c r="O18" s="58">
        <v>21</v>
      </c>
      <c r="P18" s="58">
        <v>16</v>
      </c>
      <c r="Q18" s="57"/>
      <c r="R18" s="55"/>
      <c r="S18" s="50">
        <v>8</v>
      </c>
      <c r="T18" s="50">
        <f t="shared" si="0"/>
        <v>45</v>
      </c>
      <c r="U18" s="50" t="str">
        <f t="shared" si="1"/>
        <v>E</v>
      </c>
    </row>
    <row r="19" spans="1:21" ht="12" customHeight="1">
      <c r="A19" s="76" t="str">
        <f>C!I13</f>
        <v>20/2018</v>
      </c>
      <c r="B19" s="54" t="str">
        <f>C!J13</f>
        <v>Novović Nemanja</v>
      </c>
      <c r="C19" s="55"/>
      <c r="D19" s="56"/>
      <c r="E19" s="56"/>
      <c r="F19" s="55"/>
      <c r="G19" s="55"/>
      <c r="H19" s="55"/>
      <c r="I19" s="57"/>
      <c r="J19" s="57"/>
      <c r="K19" s="57"/>
      <c r="L19" s="57"/>
      <c r="M19" s="57"/>
      <c r="N19" s="57"/>
      <c r="O19" s="58">
        <v>25</v>
      </c>
      <c r="P19" s="58">
        <v>22</v>
      </c>
      <c r="Q19" s="57"/>
      <c r="R19" s="55"/>
      <c r="S19" s="50">
        <v>39</v>
      </c>
      <c r="T19" s="50">
        <f>SUM(D19:E19,O19,P19,MAX(R19,S19))</f>
        <v>86</v>
      </c>
      <c r="U19" s="50" t="str">
        <f t="shared" si="1"/>
        <v>A</v>
      </c>
    </row>
    <row r="20" spans="1:23" ht="12" customHeight="1">
      <c r="A20" s="76" t="str">
        <f>C!I14</f>
        <v>22/2018</v>
      </c>
      <c r="B20" s="54" t="str">
        <f>C!J14</f>
        <v>Živković Andrija</v>
      </c>
      <c r="C20" s="55"/>
      <c r="D20" s="56"/>
      <c r="E20" s="56"/>
      <c r="F20" s="55"/>
      <c r="G20" s="55"/>
      <c r="H20" s="55"/>
      <c r="I20" s="57"/>
      <c r="J20" s="57"/>
      <c r="K20" s="57"/>
      <c r="L20" s="57"/>
      <c r="M20" s="57"/>
      <c r="N20" s="57"/>
      <c r="O20" s="58">
        <v>25</v>
      </c>
      <c r="P20" s="58">
        <v>25</v>
      </c>
      <c r="Q20" s="57"/>
      <c r="R20" s="55">
        <v>37</v>
      </c>
      <c r="S20" s="50"/>
      <c r="T20" s="50">
        <f>SUM(D20:E20,O20,P20,MAX(R20,S20))</f>
        <v>87</v>
      </c>
      <c r="U20" s="50" t="str">
        <f t="shared" si="1"/>
        <v>A</v>
      </c>
      <c r="W20" s="100"/>
    </row>
    <row r="21" spans="1:21" ht="12" customHeight="1">
      <c r="A21" s="76" t="str">
        <f>C!I15</f>
        <v>24/2018</v>
      </c>
      <c r="B21" s="54" t="str">
        <f>C!J15</f>
        <v>Domazetović Vuk</v>
      </c>
      <c r="C21" s="55"/>
      <c r="D21" s="56"/>
      <c r="E21" s="56"/>
      <c r="F21" s="55"/>
      <c r="G21" s="55"/>
      <c r="H21" s="55"/>
      <c r="I21" s="57"/>
      <c r="J21" s="57"/>
      <c r="K21" s="57"/>
      <c r="L21" s="57"/>
      <c r="M21" s="57"/>
      <c r="N21" s="57"/>
      <c r="O21" s="58">
        <v>20</v>
      </c>
      <c r="P21" s="58">
        <v>18</v>
      </c>
      <c r="Q21" s="57"/>
      <c r="R21" s="55"/>
      <c r="S21" s="50">
        <v>18</v>
      </c>
      <c r="T21" s="50">
        <f aca="true" t="shared" si="2" ref="T21:T34">SUM(D21:E21,O21,P21,MAX(R21,S21))</f>
        <v>56</v>
      </c>
      <c r="U21" s="50" t="str">
        <f t="shared" si="1"/>
        <v>D</v>
      </c>
    </row>
    <row r="22" spans="1:21" ht="12" customHeight="1">
      <c r="A22" s="76" t="str">
        <f>C!I16</f>
        <v>27/2018</v>
      </c>
      <c r="B22" s="54" t="str">
        <f>C!J16</f>
        <v>Knežević Sonja</v>
      </c>
      <c r="C22" s="55"/>
      <c r="D22" s="56"/>
      <c r="E22" s="56"/>
      <c r="F22" s="55"/>
      <c r="G22" s="55"/>
      <c r="H22" s="55"/>
      <c r="I22" s="57"/>
      <c r="J22" s="57"/>
      <c r="K22" s="57"/>
      <c r="L22" s="57"/>
      <c r="M22" s="57"/>
      <c r="N22" s="57"/>
      <c r="O22" s="58">
        <v>18</v>
      </c>
      <c r="P22" s="58">
        <v>23</v>
      </c>
      <c r="Q22" s="57"/>
      <c r="R22" s="55"/>
      <c r="S22" s="50">
        <v>35</v>
      </c>
      <c r="T22" s="50">
        <f t="shared" si="2"/>
        <v>76</v>
      </c>
      <c r="U22" s="50" t="str">
        <f t="shared" si="1"/>
        <v>B</v>
      </c>
    </row>
    <row r="23" spans="1:21" ht="12" customHeight="1">
      <c r="A23" s="76" t="str">
        <f>C!I17</f>
        <v>28/2018</v>
      </c>
      <c r="B23" s="54" t="str">
        <f>C!J17</f>
        <v>Lazarević Irina</v>
      </c>
      <c r="C23" s="55"/>
      <c r="D23" s="56"/>
      <c r="E23" s="56"/>
      <c r="F23" s="55"/>
      <c r="G23" s="55"/>
      <c r="H23" s="55"/>
      <c r="I23" s="57"/>
      <c r="J23" s="57"/>
      <c r="K23" s="57"/>
      <c r="L23" s="57"/>
      <c r="M23" s="57"/>
      <c r="N23" s="57"/>
      <c r="O23" s="58">
        <v>25</v>
      </c>
      <c r="P23" s="58">
        <v>20</v>
      </c>
      <c r="Q23" s="57"/>
      <c r="R23" s="55"/>
      <c r="S23" s="50">
        <v>22</v>
      </c>
      <c r="T23" s="50">
        <f t="shared" si="2"/>
        <v>67</v>
      </c>
      <c r="U23" s="50" t="str">
        <f t="shared" si="1"/>
        <v>C</v>
      </c>
    </row>
    <row r="24" spans="1:21" ht="12" customHeight="1">
      <c r="A24" s="76" t="str">
        <f>C!I18</f>
        <v>29/2018</v>
      </c>
      <c r="B24" s="54" t="str">
        <f>C!J18</f>
        <v>Boljević Luka</v>
      </c>
      <c r="C24" s="55"/>
      <c r="D24" s="56"/>
      <c r="E24" s="56"/>
      <c r="F24" s="55"/>
      <c r="G24" s="55"/>
      <c r="H24" s="55"/>
      <c r="I24" s="57"/>
      <c r="J24" s="57"/>
      <c r="K24" s="57"/>
      <c r="L24" s="57"/>
      <c r="M24" s="57"/>
      <c r="N24" s="57"/>
      <c r="O24" s="58">
        <v>25</v>
      </c>
      <c r="P24" s="58">
        <v>22</v>
      </c>
      <c r="Q24" s="57"/>
      <c r="R24" s="55">
        <v>50</v>
      </c>
      <c r="S24" s="50"/>
      <c r="T24" s="50">
        <f t="shared" si="2"/>
        <v>97</v>
      </c>
      <c r="U24" s="50" t="str">
        <f t="shared" si="1"/>
        <v>A</v>
      </c>
    </row>
    <row r="25" spans="1:21" ht="12" customHeight="1">
      <c r="A25" s="76" t="str">
        <f>C!I19</f>
        <v>31/2018</v>
      </c>
      <c r="B25" s="54" t="str">
        <f>C!J19</f>
        <v>Čoković Adnan</v>
      </c>
      <c r="C25" s="55"/>
      <c r="D25" s="56"/>
      <c r="E25" s="56"/>
      <c r="F25" s="55"/>
      <c r="G25" s="55"/>
      <c r="H25" s="55"/>
      <c r="I25" s="57"/>
      <c r="J25" s="57"/>
      <c r="K25" s="57"/>
      <c r="L25" s="57"/>
      <c r="M25" s="57"/>
      <c r="N25" s="57"/>
      <c r="O25" s="58">
        <v>25</v>
      </c>
      <c r="P25" s="58">
        <v>25</v>
      </c>
      <c r="Q25" s="57"/>
      <c r="R25" s="55">
        <v>50</v>
      </c>
      <c r="S25" s="50"/>
      <c r="T25" s="50">
        <f t="shared" si="2"/>
        <v>100</v>
      </c>
      <c r="U25" s="50" t="str">
        <f t="shared" si="1"/>
        <v>A</v>
      </c>
    </row>
    <row r="26" spans="1:21" ht="12" customHeight="1">
      <c r="A26" s="76" t="str">
        <f>C!I20</f>
        <v>32/2018</v>
      </c>
      <c r="B26" s="54" t="str">
        <f>C!J20</f>
        <v>Pejović Vasilisa</v>
      </c>
      <c r="C26" s="55"/>
      <c r="D26" s="56"/>
      <c r="E26" s="56"/>
      <c r="F26" s="55"/>
      <c r="G26" s="55"/>
      <c r="H26" s="55"/>
      <c r="I26" s="57"/>
      <c r="J26" s="57"/>
      <c r="K26" s="57"/>
      <c r="L26" s="57"/>
      <c r="M26" s="57"/>
      <c r="N26" s="57"/>
      <c r="O26" s="58">
        <v>5</v>
      </c>
      <c r="P26" s="58">
        <v>13</v>
      </c>
      <c r="Q26" s="57"/>
      <c r="R26" s="55"/>
      <c r="S26" s="50">
        <v>30</v>
      </c>
      <c r="T26" s="50">
        <f t="shared" si="2"/>
        <v>48</v>
      </c>
      <c r="U26" s="50" t="str">
        <f t="shared" si="1"/>
        <v>E</v>
      </c>
    </row>
    <row r="27" spans="1:21" ht="12" customHeight="1">
      <c r="A27" s="76" t="str">
        <f>C!I21</f>
        <v>33/2018</v>
      </c>
      <c r="B27" s="54" t="str">
        <f>C!J21</f>
        <v>Radnjić Natalija</v>
      </c>
      <c r="C27" s="55"/>
      <c r="D27" s="56"/>
      <c r="E27" s="56"/>
      <c r="F27" s="55"/>
      <c r="G27" s="55"/>
      <c r="H27" s="55"/>
      <c r="I27" s="57"/>
      <c r="J27" s="57"/>
      <c r="K27" s="57"/>
      <c r="L27" s="57"/>
      <c r="M27" s="57"/>
      <c r="N27" s="57"/>
      <c r="O27" s="58">
        <v>25</v>
      </c>
      <c r="P27" s="58">
        <v>20</v>
      </c>
      <c r="Q27" s="57"/>
      <c r="R27" s="55">
        <v>0</v>
      </c>
      <c r="S27" s="50"/>
      <c r="T27" s="50">
        <f t="shared" si="2"/>
        <v>45</v>
      </c>
      <c r="U27" s="50" t="str">
        <f t="shared" si="1"/>
        <v>E</v>
      </c>
    </row>
    <row r="28" spans="1:21" ht="12" customHeight="1">
      <c r="A28" s="76" t="str">
        <f>C!I22</f>
        <v>34/2018</v>
      </c>
      <c r="B28" s="54" t="str">
        <f>C!J22</f>
        <v>Radulović Ana</v>
      </c>
      <c r="C28" s="55"/>
      <c r="D28" s="56"/>
      <c r="E28" s="56"/>
      <c r="F28" s="55"/>
      <c r="G28" s="55"/>
      <c r="H28" s="55"/>
      <c r="I28" s="57"/>
      <c r="J28" s="57"/>
      <c r="K28" s="57"/>
      <c r="L28" s="57"/>
      <c r="M28" s="57"/>
      <c r="N28" s="57"/>
      <c r="O28" s="58"/>
      <c r="P28" s="58">
        <v>2</v>
      </c>
      <c r="Q28" s="57"/>
      <c r="R28" s="55"/>
      <c r="S28" s="50">
        <v>0</v>
      </c>
      <c r="T28" s="50">
        <f t="shared" si="2"/>
        <v>2</v>
      </c>
      <c r="U28" s="50" t="str">
        <f t="shared" si="1"/>
        <v>F</v>
      </c>
    </row>
    <row r="29" spans="1:21" ht="12" customHeight="1">
      <c r="A29" s="76" t="str">
        <f>C!I23</f>
        <v>37/2018</v>
      </c>
      <c r="B29" s="54" t="str">
        <f>C!J23</f>
        <v>Bulajić Jovana</v>
      </c>
      <c r="C29" s="55"/>
      <c r="D29" s="56"/>
      <c r="E29" s="56"/>
      <c r="F29" s="55"/>
      <c r="G29" s="55"/>
      <c r="H29" s="55"/>
      <c r="I29" s="57"/>
      <c r="J29" s="57"/>
      <c r="K29" s="57"/>
      <c r="L29" s="57"/>
      <c r="M29" s="57"/>
      <c r="N29" s="57"/>
      <c r="O29" s="58">
        <v>25</v>
      </c>
      <c r="P29" s="58">
        <v>25</v>
      </c>
      <c r="Q29" s="57"/>
      <c r="R29" s="55"/>
      <c r="S29" s="50">
        <v>37</v>
      </c>
      <c r="T29" s="50">
        <f t="shared" si="2"/>
        <v>87</v>
      </c>
      <c r="U29" s="50" t="str">
        <f t="shared" si="1"/>
        <v>A</v>
      </c>
    </row>
    <row r="30" spans="1:21" ht="12" customHeight="1">
      <c r="A30" s="76" t="str">
        <f>C!I24</f>
        <v>38/2018</v>
      </c>
      <c r="B30" s="54" t="str">
        <f>C!J24</f>
        <v>Krnić Admir</v>
      </c>
      <c r="C30" s="55"/>
      <c r="D30" s="56"/>
      <c r="E30" s="56"/>
      <c r="F30" s="55"/>
      <c r="G30" s="55"/>
      <c r="H30" s="55"/>
      <c r="I30" s="57"/>
      <c r="J30" s="57"/>
      <c r="K30" s="57"/>
      <c r="L30" s="57"/>
      <c r="M30" s="57"/>
      <c r="N30" s="57"/>
      <c r="O30" s="58">
        <v>25</v>
      </c>
      <c r="P30" s="58">
        <v>22</v>
      </c>
      <c r="Q30" s="57"/>
      <c r="R30" s="55">
        <v>50</v>
      </c>
      <c r="S30" s="50"/>
      <c r="T30" s="50">
        <f t="shared" si="2"/>
        <v>97</v>
      </c>
      <c r="U30" s="50" t="str">
        <f t="shared" si="1"/>
        <v>A</v>
      </c>
    </row>
    <row r="31" spans="1:21" ht="12" customHeight="1">
      <c r="A31" s="76" t="str">
        <f>C!I25</f>
        <v>39/2018</v>
      </c>
      <c r="B31" s="54" t="str">
        <f>C!J25</f>
        <v>Blečić Andrijana</v>
      </c>
      <c r="C31" s="55"/>
      <c r="D31" s="56"/>
      <c r="E31" s="56"/>
      <c r="F31" s="55"/>
      <c r="G31" s="55"/>
      <c r="H31" s="55"/>
      <c r="I31" s="57"/>
      <c r="J31" s="57"/>
      <c r="K31" s="57"/>
      <c r="L31" s="57"/>
      <c r="M31" s="57"/>
      <c r="N31" s="57"/>
      <c r="O31" s="58">
        <v>25</v>
      </c>
      <c r="P31" s="58">
        <v>22</v>
      </c>
      <c r="Q31" s="57"/>
      <c r="R31" s="55"/>
      <c r="S31" s="50">
        <v>19</v>
      </c>
      <c r="T31" s="50">
        <f t="shared" si="2"/>
        <v>66</v>
      </c>
      <c r="U31" s="50" t="str">
        <f t="shared" si="1"/>
        <v>C</v>
      </c>
    </row>
    <row r="32" spans="1:21" ht="12" customHeight="1">
      <c r="A32" s="76" t="str">
        <f>C!I26</f>
        <v>40/2018</v>
      </c>
      <c r="B32" s="54" t="str">
        <f>C!J26</f>
        <v>Rovčanin Raden</v>
      </c>
      <c r="C32" s="55"/>
      <c r="D32" s="56"/>
      <c r="E32" s="56"/>
      <c r="F32" s="55"/>
      <c r="G32" s="55"/>
      <c r="H32" s="55"/>
      <c r="I32" s="57"/>
      <c r="J32" s="57"/>
      <c r="K32" s="57"/>
      <c r="L32" s="57"/>
      <c r="M32" s="57"/>
      <c r="N32" s="57"/>
      <c r="O32" s="58">
        <v>23</v>
      </c>
      <c r="P32" s="58">
        <v>22</v>
      </c>
      <c r="Q32" s="57"/>
      <c r="R32" s="55"/>
      <c r="S32" s="50">
        <v>22</v>
      </c>
      <c r="T32" s="50">
        <f t="shared" si="2"/>
        <v>67</v>
      </c>
      <c r="U32" s="50" t="str">
        <f t="shared" si="1"/>
        <v>C</v>
      </c>
    </row>
    <row r="33" spans="1:21" ht="12" customHeight="1">
      <c r="A33" s="76" t="str">
        <f>C!I27</f>
        <v>41/2018</v>
      </c>
      <c r="B33" s="54" t="str">
        <f>C!J27</f>
        <v>Dedeić Milka</v>
      </c>
      <c r="C33" s="55"/>
      <c r="D33" s="56"/>
      <c r="E33" s="56"/>
      <c r="F33" s="55"/>
      <c r="G33" s="55"/>
      <c r="H33" s="55"/>
      <c r="I33" s="57"/>
      <c r="J33" s="57"/>
      <c r="K33" s="57"/>
      <c r="L33" s="57"/>
      <c r="M33" s="57"/>
      <c r="N33" s="57"/>
      <c r="O33" s="58">
        <v>23</v>
      </c>
      <c r="P33" s="58">
        <v>9</v>
      </c>
      <c r="Q33" s="57"/>
      <c r="R33" s="55"/>
      <c r="S33" s="50">
        <v>13</v>
      </c>
      <c r="T33" s="50">
        <f t="shared" si="2"/>
        <v>45</v>
      </c>
      <c r="U33" s="50" t="str">
        <f t="shared" si="1"/>
        <v>E</v>
      </c>
    </row>
    <row r="34" spans="1:21" ht="12" customHeight="1">
      <c r="A34" s="76" t="str">
        <f>C!I28</f>
        <v>45/2018</v>
      </c>
      <c r="B34" s="54" t="str">
        <f>C!J28</f>
        <v>Žunjić Predrag</v>
      </c>
      <c r="C34" s="55"/>
      <c r="D34" s="56"/>
      <c r="E34" s="56"/>
      <c r="F34" s="55"/>
      <c r="G34" s="55"/>
      <c r="H34" s="55"/>
      <c r="I34" s="57"/>
      <c r="J34" s="57"/>
      <c r="K34" s="57"/>
      <c r="L34" s="57"/>
      <c r="M34" s="57"/>
      <c r="N34" s="57"/>
      <c r="O34" s="58">
        <v>25</v>
      </c>
      <c r="P34" s="58">
        <v>25</v>
      </c>
      <c r="Q34" s="57"/>
      <c r="R34" s="55"/>
      <c r="S34" s="50">
        <v>36</v>
      </c>
      <c r="T34" s="50">
        <f t="shared" si="2"/>
        <v>86</v>
      </c>
      <c r="U34" s="50" t="str">
        <f t="shared" si="1"/>
        <v>A</v>
      </c>
    </row>
    <row r="35" spans="1:21" ht="12" customHeight="1">
      <c r="A35" s="76" t="str">
        <f>C!I29</f>
        <v>46/2018</v>
      </c>
      <c r="B35" s="54" t="str">
        <f>C!J29</f>
        <v>Popović Nikola</v>
      </c>
      <c r="C35" s="55"/>
      <c r="D35" s="56"/>
      <c r="E35" s="56"/>
      <c r="F35" s="55"/>
      <c r="G35" s="55"/>
      <c r="H35" s="55"/>
      <c r="I35" s="57"/>
      <c r="J35" s="57"/>
      <c r="K35" s="57"/>
      <c r="L35" s="57"/>
      <c r="M35" s="57"/>
      <c r="N35" s="57"/>
      <c r="O35" s="58">
        <v>25</v>
      </c>
      <c r="P35" s="58">
        <v>25</v>
      </c>
      <c r="Q35" s="57"/>
      <c r="R35" s="55"/>
      <c r="S35" s="50">
        <v>27</v>
      </c>
      <c r="T35" s="50">
        <f>SUM(D35:E35,O35,P35,MAX(R35,S35))</f>
        <v>77</v>
      </c>
      <c r="U35" s="50" t="str">
        <f t="shared" si="1"/>
        <v>B</v>
      </c>
    </row>
    <row r="36" spans="1:21" ht="12" customHeight="1">
      <c r="A36" s="76" t="str">
        <f>C!I30</f>
        <v>48/2018</v>
      </c>
      <c r="B36" s="54" t="str">
        <f>C!J30</f>
        <v>Mićović Kristina</v>
      </c>
      <c r="C36" s="55"/>
      <c r="D36" s="56"/>
      <c r="E36" s="56"/>
      <c r="F36" s="55"/>
      <c r="G36" s="55"/>
      <c r="H36" s="55"/>
      <c r="I36" s="57"/>
      <c r="J36" s="57"/>
      <c r="K36" s="57"/>
      <c r="L36" s="57"/>
      <c r="M36" s="57"/>
      <c r="N36" s="57"/>
      <c r="O36" s="58">
        <v>25</v>
      </c>
      <c r="P36" s="58">
        <v>6</v>
      </c>
      <c r="Q36" s="57"/>
      <c r="R36" s="55"/>
      <c r="S36" s="50">
        <v>29</v>
      </c>
      <c r="T36" s="50">
        <f>SUM(D36:E36,O36,P36,MAX(R36,S36))</f>
        <v>60</v>
      </c>
      <c r="U36" s="50" t="str">
        <f t="shared" si="1"/>
        <v>D</v>
      </c>
    </row>
    <row r="37" spans="1:21" ht="12" customHeight="1">
      <c r="A37" s="76" t="str">
        <f>C!I31</f>
        <v>51/2018</v>
      </c>
      <c r="B37" s="54" t="str">
        <f>C!J31</f>
        <v>Krnić Enida</v>
      </c>
      <c r="C37" s="55"/>
      <c r="D37" s="56"/>
      <c r="E37" s="56"/>
      <c r="F37" s="55"/>
      <c r="G37" s="55"/>
      <c r="H37" s="55"/>
      <c r="I37" s="57"/>
      <c r="J37" s="57"/>
      <c r="K37" s="57"/>
      <c r="L37" s="57"/>
      <c r="M37" s="57"/>
      <c r="N37" s="57"/>
      <c r="O37" s="58">
        <v>18</v>
      </c>
      <c r="P37" s="58">
        <v>20</v>
      </c>
      <c r="Q37" s="57"/>
      <c r="R37" s="55">
        <v>48</v>
      </c>
      <c r="S37" s="50"/>
      <c r="T37" s="50">
        <f>SUM(D37:E37,O37,P37,MAX(R37,S37))</f>
        <v>86</v>
      </c>
      <c r="U37" s="50" t="str">
        <f t="shared" si="1"/>
        <v>A</v>
      </c>
    </row>
    <row r="38" spans="1:21" ht="12" customHeight="1">
      <c r="A38" s="76" t="str">
        <f>C!I32</f>
        <v>28/2017</v>
      </c>
      <c r="B38" s="54" t="str">
        <f>C!J32</f>
        <v>Vujović Slobodan</v>
      </c>
      <c r="C38" s="55"/>
      <c r="D38" s="56"/>
      <c r="E38" s="56"/>
      <c r="F38" s="55"/>
      <c r="G38" s="55"/>
      <c r="H38" s="55"/>
      <c r="I38" s="57"/>
      <c r="J38" s="57"/>
      <c r="K38" s="57"/>
      <c r="L38" s="57"/>
      <c r="M38" s="57"/>
      <c r="N38" s="57"/>
      <c r="O38" s="58">
        <v>4</v>
      </c>
      <c r="P38" s="58">
        <v>6</v>
      </c>
      <c r="Q38" s="57"/>
      <c r="R38" s="55">
        <v>0</v>
      </c>
      <c r="S38" s="50">
        <v>0</v>
      </c>
      <c r="T38" s="50">
        <f>SUM(D38:E38,O38,P38,MAX(R38,S38))</f>
        <v>10</v>
      </c>
      <c r="U38" s="50" t="str">
        <f t="shared" si="1"/>
        <v>F</v>
      </c>
    </row>
    <row r="39" spans="1:21" ht="12" customHeight="1">
      <c r="A39" s="76"/>
      <c r="B39" s="54"/>
      <c r="C39" s="55"/>
      <c r="D39" s="56"/>
      <c r="E39" s="56"/>
      <c r="F39" s="55"/>
      <c r="G39" s="55"/>
      <c r="H39" s="55"/>
      <c r="I39" s="57"/>
      <c r="J39" s="57"/>
      <c r="K39" s="57"/>
      <c r="L39" s="57"/>
      <c r="M39" s="57"/>
      <c r="N39" s="57"/>
      <c r="O39" s="58"/>
      <c r="P39" s="58"/>
      <c r="Q39" s="57"/>
      <c r="R39" s="55"/>
      <c r="S39" s="55"/>
      <c r="T39" s="55"/>
      <c r="U39" s="55"/>
    </row>
    <row r="40" spans="4:8" ht="12.75">
      <c r="D40" s="45"/>
      <c r="E40" s="45"/>
      <c r="F40" s="45"/>
      <c r="G40" s="45"/>
      <c r="H40" s="45"/>
    </row>
    <row r="41" spans="4:16" ht="15.75">
      <c r="D41" s="45"/>
      <c r="E41" s="45"/>
      <c r="F41" s="45"/>
      <c r="G41" s="45"/>
      <c r="H41" s="45"/>
      <c r="P41" s="59" t="s">
        <v>19</v>
      </c>
    </row>
    <row r="42" spans="4:8" ht="12.75">
      <c r="D42" s="45"/>
      <c r="E42" s="45"/>
      <c r="F42" s="45"/>
      <c r="G42" s="45"/>
      <c r="H42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2" right="0.2" top="0.25" bottom="0.25" header="0.05" footer="0.0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2020-01-09T00:42:41Z</cp:lastPrinted>
  <dcterms:created xsi:type="dcterms:W3CDTF">2007-10-09T19:03:50Z</dcterms:created>
  <dcterms:modified xsi:type="dcterms:W3CDTF">2020-01-29T22:56:30Z</dcterms:modified>
  <cp:category/>
  <cp:version/>
  <cp:contentType/>
  <cp:contentStatus/>
</cp:coreProperties>
</file>