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FA6EC967-6966-4ED6-903A-5A1EE5EBB3D4}" xr6:coauthVersionLast="45" xr6:coauthVersionMax="45" xr10:uidLastSave="{00000000-0000-0000-0000-000000000000}"/>
  <bookViews>
    <workbookView xWindow="-120" yWindow="-120" windowWidth="25440" windowHeight="15270" firstSheet="4" activeTab="4" xr2:uid="{00000000-000D-0000-FFFF-FFFF00000000}"/>
  </bookViews>
  <sheets>
    <sheet name="Parametri" sheetId="112" state="hidden" r:id="rId1"/>
    <sheet name="Spisak" sheetId="111" state="hidden" r:id="rId2"/>
    <sheet name="Statistike" sheetId="113" state="hidden" r:id="rId3"/>
    <sheet name="Evidencija" sheetId="144" state="hidden" r:id="rId4"/>
    <sheet name="Zakljucne" sheetId="145" r:id="rId5"/>
    <sheet name="Zavrsni statistika" sheetId="146" state="hidden" r:id="rId6"/>
  </sheets>
  <definedNames>
    <definedName name="Ocjene">Parametri!$K$5:$L$10</definedName>
    <definedName name="_xlnm.Print_Area" localSheetId="3">Evidencija!$A$1:$P$44</definedName>
    <definedName name="_xlnm.Print_Area" localSheetId="4">Zakljucne!$A$1:$G$43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Spisak!$A$3:$Z$31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0" i="111" l="1"/>
  <c r="W31" i="111" l="1"/>
  <c r="W30" i="111"/>
  <c r="W29" i="111"/>
  <c r="W28" i="111"/>
  <c r="W27" i="111"/>
  <c r="W25" i="111"/>
  <c r="W24" i="111"/>
  <c r="W23" i="111"/>
  <c r="W21" i="111"/>
  <c r="W19" i="111"/>
  <c r="W18" i="111"/>
  <c r="W17" i="111"/>
  <c r="W16" i="111"/>
  <c r="W15" i="111"/>
  <c r="W14" i="111"/>
  <c r="W13" i="111"/>
  <c r="W12" i="111"/>
  <c r="W11" i="111"/>
  <c r="W10" i="111"/>
  <c r="W9" i="111"/>
  <c r="W8" i="111"/>
  <c r="W7" i="111"/>
  <c r="W6" i="111"/>
  <c r="W5" i="111"/>
  <c r="W4" i="111"/>
  <c r="W3" i="111"/>
  <c r="T31" i="111"/>
  <c r="T30" i="111"/>
  <c r="T29" i="111"/>
  <c r="T28" i="111"/>
  <c r="T27" i="111"/>
  <c r="T26" i="111"/>
  <c r="T25" i="111"/>
  <c r="T24" i="111"/>
  <c r="T23" i="111"/>
  <c r="T22" i="111"/>
  <c r="W22" i="111" s="1"/>
  <c r="T21" i="111"/>
  <c r="T20" i="111"/>
  <c r="W20" i="111" s="1"/>
  <c r="T19" i="111"/>
  <c r="T18" i="111"/>
  <c r="T17" i="111"/>
  <c r="T16" i="111"/>
  <c r="T15" i="111"/>
  <c r="T14" i="111"/>
  <c r="T13" i="111"/>
  <c r="T12" i="111"/>
  <c r="T11" i="111"/>
  <c r="T10" i="111"/>
  <c r="T9" i="111"/>
  <c r="T8" i="111"/>
  <c r="T7" i="111"/>
  <c r="T6" i="111"/>
  <c r="T5" i="111"/>
  <c r="T4" i="111"/>
  <c r="T3" i="111"/>
  <c r="U31" i="111"/>
  <c r="U30" i="111"/>
  <c r="U29" i="111"/>
  <c r="U28" i="111"/>
  <c r="U27" i="111"/>
  <c r="U26" i="111"/>
  <c r="W26" i="111" s="1"/>
  <c r="U25" i="111"/>
  <c r="U24" i="111"/>
  <c r="U23" i="111"/>
  <c r="U22" i="111"/>
  <c r="U21" i="111"/>
  <c r="U20" i="111"/>
  <c r="U19" i="111"/>
  <c r="U18" i="111"/>
  <c r="U17" i="111"/>
  <c r="U16" i="111"/>
  <c r="U15" i="111"/>
  <c r="U14" i="111"/>
  <c r="U13" i="111"/>
  <c r="U12" i="111"/>
  <c r="U11" i="111"/>
  <c r="U10" i="111"/>
  <c r="U9" i="111"/>
  <c r="U8" i="111"/>
  <c r="U7" i="111"/>
  <c r="U6" i="111"/>
  <c r="U5" i="111"/>
  <c r="U4" i="111"/>
  <c r="U3" i="111"/>
  <c r="Z31" i="111" l="1"/>
  <c r="X31" i="111"/>
  <c r="Y31" i="111"/>
  <c r="V31" i="111"/>
  <c r="S31" i="111"/>
  <c r="Z30" i="111"/>
  <c r="X30" i="111"/>
  <c r="Y30" i="111"/>
  <c r="V30" i="111"/>
  <c r="S30" i="111"/>
  <c r="X29" i="111"/>
  <c r="V29" i="111"/>
  <c r="S29" i="111"/>
  <c r="Z28" i="111"/>
  <c r="X28" i="111"/>
  <c r="Y28" i="111"/>
  <c r="V28" i="111"/>
  <c r="S28" i="111"/>
  <c r="Z27" i="111"/>
  <c r="X27" i="111"/>
  <c r="Y27" i="111"/>
  <c r="V27" i="111"/>
  <c r="S27" i="111"/>
  <c r="X26" i="111"/>
  <c r="V26" i="111"/>
  <c r="S26" i="111"/>
  <c r="Z25" i="111"/>
  <c r="X25" i="111"/>
  <c r="Y25" i="111"/>
  <c r="V25" i="111"/>
  <c r="S25" i="111"/>
  <c r="X24" i="111"/>
  <c r="V24" i="111"/>
  <c r="S24" i="111"/>
  <c r="X23" i="111"/>
  <c r="V23" i="111"/>
  <c r="S23" i="111"/>
  <c r="X22" i="111"/>
  <c r="V22" i="111"/>
  <c r="S22" i="111"/>
  <c r="X21" i="111"/>
  <c r="V21" i="111"/>
  <c r="S21" i="111"/>
  <c r="X20" i="111"/>
  <c r="V20" i="111"/>
  <c r="S20" i="111"/>
  <c r="X19" i="111"/>
  <c r="V19" i="111"/>
  <c r="S19" i="111"/>
  <c r="Z18" i="111"/>
  <c r="Y18" i="111"/>
  <c r="X18" i="111"/>
  <c r="V18" i="111"/>
  <c r="S18" i="111"/>
  <c r="Z17" i="111"/>
  <c r="X17" i="111"/>
  <c r="Y17" i="111"/>
  <c r="V17" i="111"/>
  <c r="S17" i="111"/>
  <c r="X16" i="111"/>
  <c r="V16" i="111"/>
  <c r="S16" i="111"/>
  <c r="X15" i="111"/>
  <c r="V15" i="111"/>
  <c r="S15" i="111"/>
  <c r="Z14" i="111"/>
  <c r="X14" i="111"/>
  <c r="V14" i="111"/>
  <c r="S14" i="111"/>
  <c r="Y14" i="111" s="1"/>
  <c r="Z13" i="111"/>
  <c r="Y13" i="111"/>
  <c r="X13" i="111"/>
  <c r="V13" i="111"/>
  <c r="S13" i="111"/>
  <c r="Z12" i="111"/>
  <c r="X12" i="111"/>
  <c r="Y12" i="111"/>
  <c r="V12" i="111"/>
  <c r="S12" i="111"/>
  <c r="X11" i="111"/>
  <c r="Y11" i="111"/>
  <c r="V11" i="111"/>
  <c r="S11" i="111"/>
  <c r="Z10" i="111"/>
  <c r="Y10" i="111"/>
  <c r="X10" i="111"/>
  <c r="V10" i="111"/>
  <c r="S10" i="111"/>
  <c r="X9" i="111"/>
  <c r="V9" i="111"/>
  <c r="S9" i="111"/>
  <c r="X8" i="111"/>
  <c r="V8" i="111"/>
  <c r="S8" i="111"/>
  <c r="X7" i="111"/>
  <c r="V7" i="111"/>
  <c r="S7" i="111"/>
  <c r="X6" i="111"/>
  <c r="V6" i="111"/>
  <c r="S6" i="111"/>
  <c r="X5" i="111"/>
  <c r="V5" i="111"/>
  <c r="S5" i="111"/>
  <c r="X4" i="111"/>
  <c r="V4" i="111"/>
  <c r="S4" i="111"/>
  <c r="Z3" i="111"/>
  <c r="X3" i="111"/>
  <c r="Y3" i="111"/>
  <c r="V3" i="111"/>
  <c r="S3" i="111"/>
  <c r="Z22" i="111" l="1"/>
  <c r="G27" i="145" s="1"/>
  <c r="Z23" i="111"/>
  <c r="G28" i="145" s="1"/>
  <c r="Y23" i="111"/>
  <c r="F28" i="145" s="1"/>
  <c r="Y24" i="111"/>
  <c r="Y19" i="111"/>
  <c r="Z19" i="111" s="1"/>
  <c r="Y20" i="111"/>
  <c r="Z20" i="111" s="1"/>
  <c r="G25" i="145" s="1"/>
  <c r="Y22" i="111"/>
  <c r="O27" i="144" s="1"/>
  <c r="Y9" i="111"/>
  <c r="Z9" i="111" s="1"/>
  <c r="Y26" i="111"/>
  <c r="F31" i="145" s="1"/>
  <c r="Y21" i="111"/>
  <c r="F26" i="145" s="1"/>
  <c r="Y15" i="111"/>
  <c r="Y16" i="111"/>
  <c r="Z16" i="111" s="1"/>
  <c r="Y4" i="111"/>
  <c r="Z4" i="111" s="1"/>
  <c r="Z7" i="111"/>
  <c r="Y8" i="111"/>
  <c r="Z8" i="111" s="1"/>
  <c r="Y29" i="111"/>
  <c r="F34" i="145" s="1"/>
  <c r="Y5" i="111"/>
  <c r="Z5" i="111" s="1"/>
  <c r="A9" i="145"/>
  <c r="A10" i="145" s="1"/>
  <c r="A11" i="145" s="1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E34" i="145"/>
  <c r="C34" i="145"/>
  <c r="B34" i="145"/>
  <c r="G33" i="145"/>
  <c r="F33" i="145"/>
  <c r="E33" i="145"/>
  <c r="D33" i="145"/>
  <c r="C33" i="145"/>
  <c r="B33" i="145"/>
  <c r="E32" i="145"/>
  <c r="C32" i="145"/>
  <c r="B32" i="145"/>
  <c r="E31" i="145"/>
  <c r="C31" i="145"/>
  <c r="B31" i="145"/>
  <c r="G30" i="145"/>
  <c r="F30" i="145"/>
  <c r="E30" i="145"/>
  <c r="D30" i="145"/>
  <c r="C30" i="145"/>
  <c r="B30" i="145"/>
  <c r="E29" i="145"/>
  <c r="D29" i="145"/>
  <c r="C29" i="145"/>
  <c r="B29" i="145"/>
  <c r="E28" i="145"/>
  <c r="C28" i="145"/>
  <c r="B28" i="145"/>
  <c r="E27" i="145"/>
  <c r="C27" i="145"/>
  <c r="B27" i="145"/>
  <c r="E26" i="145"/>
  <c r="C26" i="145"/>
  <c r="B26" i="145"/>
  <c r="E25" i="145"/>
  <c r="C25" i="145"/>
  <c r="B25" i="145"/>
  <c r="P44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P32" i="144"/>
  <c r="J25" i="144"/>
  <c r="P27" i="144" l="1"/>
  <c r="Z29" i="111"/>
  <c r="Z26" i="111"/>
  <c r="O28" i="144"/>
  <c r="D28" i="145"/>
  <c r="F29" i="145"/>
  <c r="O29" i="144"/>
  <c r="Z24" i="111"/>
  <c r="F27" i="145"/>
  <c r="O34" i="144"/>
  <c r="D27" i="145"/>
  <c r="O31" i="144"/>
  <c r="D31" i="145"/>
  <c r="D34" i="145"/>
  <c r="O26" i="144"/>
  <c r="D26" i="145"/>
  <c r="D32" i="145"/>
  <c r="J32" i="144"/>
  <c r="G32" i="145"/>
  <c r="P25" i="144"/>
  <c r="S20" i="146"/>
  <c r="B15" i="146"/>
  <c r="A10" i="146"/>
  <c r="A5" i="146"/>
  <c r="A4" i="146"/>
  <c r="A2" i="146"/>
  <c r="G8" i="145"/>
  <c r="G43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P26" i="144" l="1"/>
  <c r="G26" i="145"/>
  <c r="P34" i="144"/>
  <c r="G34" i="145"/>
  <c r="P31" i="144"/>
  <c r="G31" i="145"/>
  <c r="P29" i="144"/>
  <c r="G29" i="145"/>
  <c r="O32" i="144"/>
  <c r="F32" i="145"/>
  <c r="D25" i="145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F25" i="145" l="1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E10" i="113"/>
  <c r="C15" i="113"/>
  <c r="D15" i="113"/>
  <c r="D10" i="113"/>
  <c r="B15" i="113"/>
  <c r="B10" i="113"/>
  <c r="D5" i="113"/>
  <c r="C5" i="113"/>
  <c r="B5" i="113"/>
  <c r="C10" i="113"/>
  <c r="E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<sst xmlns="http://schemas.openxmlformats.org/spreadsheetml/2006/main" count="207" uniqueCount="162">
  <si>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</si>
  <si>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</si>
  <si>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</si>
  <si>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</si>
  <si>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</si>
  <si>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</si>
  <si>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</si>
  <si>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</si>
  <si>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</si>
  <si>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</si>
  <si>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</si>
  <si>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</si>
  <si>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</si>
  <si>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</si>
  <si>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</si>
  <si>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</si>
  <si>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</si>
  <si>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</si>
  <si>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</si>
  <si>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</si>
  <si>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</si>
  <si>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</si>
  <si>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</si>
  <si>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</si>
  <si>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</si>
  <si>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</si>
  <si>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</si>
  <si>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</si>
  <si>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</si>
  <si>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</si>
  <si>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</si>
  <si>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</si>
  <si>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</si>
  <si>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</si>
  <si>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</si>
  <si>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</si>
  <si>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</si>
  <si>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</si>
  <si>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</si>
  <si>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</si>
  <si>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</si>
  <si>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</si>
  <si>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</si>
  <si>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</si>
  <si>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</si>
  <si>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</si>
  <si>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</si>
  <si>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</si>
  <si>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</si>
  <si>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</si>
  <si>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</si>
  <si>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</si>
  <si>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</si>
  <si>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</si>
  <si>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</si>
  <si>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</si>
  <si>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</si>
  <si>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</si>
  <si>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</si>
  <si>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</si>
  <si>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</si>
  <si>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</si>
  <si>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</si>
  <si>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</si>
  <si>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</si>
  <si>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</si>
  <si>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</si>
  <si>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</si>
  <si>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</si>
  <si>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</si>
  <si>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</si>
  <si>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</si>
  <si>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</si>
  <si>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</si>
  <si>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</si>
  <si>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</si>
  <si>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</si>
  <si>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</si>
  <si>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</si>
  <si>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</si>
  <si>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</si>
  <si>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</si>
  <si>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</si>
  <si>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</si>
  <si>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</si>
  <si>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</si>
  <si>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</si>
  <si>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</si>
  <si>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</si>
  <si>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</si>
  <si>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</si>
  <si>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</si>
  <si>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</si>
  <si>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</si>
  <si>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</si>
  <si>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</si>
  <si>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</si>
  <si>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</si>
  <si>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MATEMATIKA I RAČUNARSKE NAUKE</t>
  </si>
  <si>
    <t>ljetnji</t>
  </si>
  <si>
    <t>Prof. dr Miljan Bigović</t>
  </si>
  <si>
    <t>Prirodno-matematički fakultet</t>
  </si>
  <si>
    <t>39/2021</t>
  </si>
  <si>
    <t>Radović Vuk</t>
  </si>
  <si>
    <t>8/2020</t>
  </si>
  <si>
    <t>Ramdedović Bekir</t>
  </si>
  <si>
    <t>2/2019</t>
  </si>
  <si>
    <t>Cvijović Tijana</t>
  </si>
  <si>
    <t>12/2019</t>
  </si>
  <si>
    <t>Vujanović Marina</t>
  </si>
  <si>
    <t>13/2019</t>
  </si>
  <si>
    <t>Petranović Nikolina</t>
  </si>
  <si>
    <t>39/2019</t>
  </si>
  <si>
    <t>Prelević Tanja</t>
  </si>
  <si>
    <t>2/2018</t>
  </si>
  <si>
    <t>Lazarević Aleksandar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</si>
  <si>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</si>
  <si>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</si>
  <si>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</si>
  <si>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</si>
  <si>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</si>
  <si>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</si>
  <si>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</si>
  <si>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</si>
  <si>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709/2016</t>
  </si>
  <si>
    <t>Dacić Ivana</t>
  </si>
  <si>
    <t>7032/2016</t>
  </si>
  <si>
    <t>Rakonjac Marija</t>
  </si>
  <si>
    <t>40/2021</t>
  </si>
  <si>
    <t>Ćeman Nermina</t>
  </si>
  <si>
    <t>2/2020</t>
  </si>
  <si>
    <t>Mijović Ivana</t>
  </si>
  <si>
    <t>3/2020</t>
  </si>
  <si>
    <t>Popović Milica</t>
  </si>
  <si>
    <t>4/2020</t>
  </si>
  <si>
    <t>Zajmović Ajlan</t>
  </si>
  <si>
    <t>5/2020</t>
  </si>
  <si>
    <t>Gogić Aćim</t>
  </si>
  <si>
    <t>6/2020</t>
  </si>
  <si>
    <t>Perović Sara</t>
  </si>
  <si>
    <t>31/2020</t>
  </si>
  <si>
    <t>Albijanić Mirjana</t>
  </si>
  <si>
    <t>37/2020</t>
  </si>
  <si>
    <t>Damjanović Raduša</t>
  </si>
  <si>
    <t>1/2019</t>
  </si>
  <si>
    <t>Bojanić Matija</t>
  </si>
  <si>
    <t>26/2018</t>
  </si>
  <si>
    <t>Hajduković Jelena</t>
  </si>
  <si>
    <t>27/2018</t>
  </si>
  <si>
    <t>Cerović Jovana</t>
  </si>
  <si>
    <t>25/2016</t>
  </si>
  <si>
    <t>Doderović Magdalena</t>
  </si>
  <si>
    <t>28/2016</t>
  </si>
  <si>
    <t>Damjanović Jovana</t>
  </si>
  <si>
    <t>38/2016</t>
  </si>
  <si>
    <t>Rakonjac Bogdan</t>
  </si>
  <si>
    <t>34/2011</t>
  </si>
  <si>
    <t>Jokmanović Milica</t>
  </si>
  <si>
    <t>4/2009</t>
  </si>
  <si>
    <t>Božović Nikola</t>
  </si>
  <si>
    <t>ALGEBRA II</t>
  </si>
  <si>
    <t>Prof. dr Biljana Zeković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</si>
</sst>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10" borderId="0" applyNumberFormat="0" applyBorder="0" applyAlignment="0" applyProtection="0"/>
  </cellStyleXfs>
  <cellXfs count="148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13" fillId="9" borderId="17" xfId="0" applyFont="1" applyFill="1" applyBorder="1" applyAlignment="1" applyProtection="1">
      <alignment horizontal="center" vertical="center"/>
      <protection locked="0"/>
    </xf>
    <xf numFmtId="0" fontId="14" fillId="10" borderId="17" xfId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P37" sqref="P37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95" t="s">
        <v>160</v>
      </c>
      <c r="D2" s="95"/>
      <c r="E2" s="95"/>
      <c r="F2" s="95"/>
      <c r="G2" s="95"/>
      <c r="H2" s="95"/>
      <c r="I2" s="12"/>
    </row>
    <row r="3" spans="1:12" ht="13.5" thickBot="1" x14ac:dyDescent="0.25">
      <c r="A3" s="11"/>
      <c r="B3" s="6" t="s">
        <v>45</v>
      </c>
      <c r="C3" s="95" t="s">
        <v>46</v>
      </c>
      <c r="D3" s="95"/>
      <c r="E3" s="95"/>
      <c r="F3" s="95"/>
      <c r="G3" s="95"/>
      <c r="H3" s="95"/>
      <c r="I3" s="12"/>
    </row>
    <row r="4" spans="1:12" x14ac:dyDescent="0.2">
      <c r="A4" s="11"/>
      <c r="B4" s="6" t="s">
        <v>35</v>
      </c>
      <c r="C4" s="95" t="s">
        <v>98</v>
      </c>
      <c r="D4" s="95"/>
      <c r="E4" s="95"/>
      <c r="F4" s="95"/>
      <c r="G4" s="95"/>
      <c r="H4" s="95"/>
      <c r="I4" s="12"/>
      <c r="K4" s="96" t="s">
        <v>12</v>
      </c>
      <c r="L4" s="97"/>
    </row>
    <row r="5" spans="1:12" x14ac:dyDescent="0.2">
      <c r="A5" s="11"/>
      <c r="B5" s="6" t="s">
        <v>36</v>
      </c>
      <c r="C5" s="98"/>
      <c r="D5" s="98"/>
      <c r="E5" s="98"/>
      <c r="F5" s="98"/>
      <c r="G5" s="98"/>
      <c r="H5" s="98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99" t="s">
        <v>93</v>
      </c>
      <c r="D6" s="99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99" t="s">
        <v>99</v>
      </c>
      <c r="D7" s="99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99" t="s">
        <v>20</v>
      </c>
      <c r="D8" s="99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94">
        <v>5</v>
      </c>
      <c r="D9" s="94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94">
        <v>29</v>
      </c>
      <c r="D10" s="94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21</v>
      </c>
      <c r="E12" s="63" t="s">
        <v>51</v>
      </c>
      <c r="F12" s="62">
        <v>21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48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95" t="s">
        <v>161</v>
      </c>
      <c r="D15" s="95"/>
      <c r="E15" s="95"/>
      <c r="F15" s="95"/>
      <c r="G15" s="95"/>
      <c r="H15" s="95"/>
      <c r="I15" s="12"/>
    </row>
    <row r="16" spans="1:12" x14ac:dyDescent="0.2">
      <c r="A16" s="11"/>
      <c r="B16" s="6" t="s">
        <v>13</v>
      </c>
      <c r="C16" s="95" t="s">
        <v>92</v>
      </c>
      <c r="D16" s="95"/>
      <c r="E16" s="95"/>
      <c r="F16" s="95"/>
      <c r="G16" s="95"/>
      <c r="H16" s="95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95" t="s">
        <v>100</v>
      </c>
      <c r="D18" s="95"/>
      <c r="E18" s="95"/>
      <c r="F18" s="95"/>
      <c r="G18" s="95"/>
      <c r="H18" s="95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101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workbookViewId="0">
      <pane ySplit="2" topLeftCell="A3" activePane="bottomLeft" state="frozen"/>
      <selection activeCell="P37" sqref="P37"/>
      <selection pane="bottomLeft" activeCell="P37" sqref="P37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customWidth="1"/>
    <col min="5" max="7" width="4.7109375" style="1" customWidth="1"/>
    <col min="8" max="10" width="4.7109375" style="1" hidden="1" customWidth="1"/>
    <col min="11" max="11" width="6.7109375" style="91" customWidth="1"/>
    <col min="12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106" t="s">
        <v>8</v>
      </c>
      <c r="B1" s="109" t="s">
        <v>53</v>
      </c>
      <c r="C1" s="100" t="s">
        <v>4</v>
      </c>
      <c r="D1" s="111" t="s">
        <v>22</v>
      </c>
      <c r="E1" s="108" t="s">
        <v>25</v>
      </c>
      <c r="F1" s="108"/>
      <c r="G1" s="108"/>
      <c r="H1" s="108"/>
      <c r="I1" s="108"/>
      <c r="J1" s="108"/>
      <c r="K1" s="108" t="s">
        <v>26</v>
      </c>
      <c r="L1" s="108"/>
      <c r="M1" s="108" t="s">
        <v>27</v>
      </c>
      <c r="N1" s="108"/>
      <c r="O1" s="108" t="s">
        <v>28</v>
      </c>
      <c r="P1" s="108"/>
      <c r="Q1" s="108" t="s">
        <v>23</v>
      </c>
      <c r="R1" s="108"/>
      <c r="S1" s="100" t="s">
        <v>33</v>
      </c>
      <c r="T1" s="100" t="s">
        <v>10</v>
      </c>
      <c r="U1" s="100" t="s">
        <v>21</v>
      </c>
      <c r="V1" s="100" t="s">
        <v>24</v>
      </c>
      <c r="W1" s="104" t="s">
        <v>48</v>
      </c>
      <c r="X1" s="100" t="s">
        <v>32</v>
      </c>
      <c r="Y1" s="100" t="s">
        <v>31</v>
      </c>
      <c r="Z1" s="102" t="s">
        <v>0</v>
      </c>
    </row>
    <row r="2" spans="1:28" ht="13.5" thickBot="1" x14ac:dyDescent="0.25">
      <c r="A2" s="107"/>
      <c r="B2" s="110"/>
      <c r="C2" s="101"/>
      <c r="D2" s="112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1"/>
      <c r="T2" s="101"/>
      <c r="U2" s="101"/>
      <c r="V2" s="101"/>
      <c r="W2" s="105"/>
      <c r="X2" s="101"/>
      <c r="Y2" s="101"/>
      <c r="Z2" s="103"/>
      <c r="AA2" s="38"/>
    </row>
    <row r="3" spans="1:28" ht="13.5" thickBot="1" x14ac:dyDescent="0.25">
      <c r="A3" s="68">
        <v>2</v>
      </c>
      <c r="B3" s="69" t="s">
        <v>102</v>
      </c>
      <c r="C3" s="70" t="s">
        <v>103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>
        <f t="shared" ref="S3:S31" si="0">SUM(E3:J3)</f>
        <v>0</v>
      </c>
      <c r="T3" s="78" t="str">
        <f>IF(ISBLANK(O3),IF(ISBLANK(L3),IF(ISBLANK(K3),"",K3),L3),IF(ISBLANK(L3),IF(ISBLANK(K3),"",K3),L3)+IF(ISBLANK(O3),0,O3))</f>
        <v/>
      </c>
      <c r="U3" s="78" t="str">
        <f>IF(ISBLANK(P3),IF(ISBLANK(N3),IF(ISBLANK(M3),"",M3),N3),IF(ISBLANK(N3),IF(ISBLANK(M3),"",M3),N3)+IF(ISBLANK(P3),"",P3))</f>
        <v/>
      </c>
      <c r="V3" s="72" t="str">
        <f t="shared" ref="V3:V31" si="1">IF(AND(ISBLANK(O3),ISBLANK(P3)),"",MAX(O3,P3))</f>
        <v/>
      </c>
      <c r="W3" s="72">
        <f>D3 + SUM(S3:U3)</f>
        <v>0</v>
      </c>
      <c r="X3" s="72" t="str">
        <f t="shared" ref="X3:X31" si="2">IF(AND(ISBLANK(Q3),ISBLANK(R3)),"",MAX(Q3,R3))</f>
        <v/>
      </c>
      <c r="Y3" s="72">
        <f t="shared" ref="Y3:Y31" si="3">SUM(W3:X3)</f>
        <v>0</v>
      </c>
      <c r="Z3" s="73" t="str">
        <f t="shared" ref="Z3:Z31" si="4">IF(X3="","",VLOOKUP(Y3,Ocjene,2))</f>
        <v/>
      </c>
      <c r="AA3" s="71"/>
    </row>
    <row r="4" spans="1:28" ht="13.5" thickBot="1" x14ac:dyDescent="0.25">
      <c r="A4" s="74">
        <v>3</v>
      </c>
      <c r="B4" s="75" t="s">
        <v>128</v>
      </c>
      <c r="C4" s="76" t="s">
        <v>129</v>
      </c>
      <c r="D4" s="77">
        <v>2</v>
      </c>
      <c r="E4" s="77">
        <v>2</v>
      </c>
      <c r="F4" s="77">
        <v>2</v>
      </c>
      <c r="G4" s="77">
        <v>2</v>
      </c>
      <c r="H4" s="77"/>
      <c r="I4" s="77"/>
      <c r="J4" s="77"/>
      <c r="K4" s="77">
        <v>1</v>
      </c>
      <c r="L4" s="77">
        <v>7.5</v>
      </c>
      <c r="M4" s="77">
        <v>15</v>
      </c>
      <c r="N4" s="77"/>
      <c r="O4" s="77">
        <v>7</v>
      </c>
      <c r="P4" s="77"/>
      <c r="Q4" s="77">
        <v>0</v>
      </c>
      <c r="R4" s="77">
        <v>24.5</v>
      </c>
      <c r="S4" s="78">
        <f t="shared" si="0"/>
        <v>6</v>
      </c>
      <c r="T4" s="78">
        <f t="shared" ref="T4:T31" si="5">IF(ISBLANK(O4),IF(ISBLANK(L4),IF(ISBLANK(K4),"",K4),L4),IF(ISBLANK(L4),IF(ISBLANK(K4),"",K4),L4)+IF(ISBLANK(O4),0,O4))</f>
        <v>14.5</v>
      </c>
      <c r="U4" s="78">
        <f t="shared" ref="U4:U31" si="6">IF(ISBLANK(P4),IF(ISBLANK(N4),IF(ISBLANK(M4),"",M4),N4),IF(ISBLANK(N4),IF(ISBLANK(M4),"",M4),N4)+IF(ISBLANK(P4),"",P4))</f>
        <v>15</v>
      </c>
      <c r="V4" s="78">
        <f t="shared" si="1"/>
        <v>7</v>
      </c>
      <c r="W4" s="72">
        <f t="shared" ref="W4:W31" si="7">D4 + SUM(S4:U4)</f>
        <v>37.5</v>
      </c>
      <c r="X4" s="78">
        <f t="shared" si="2"/>
        <v>24.5</v>
      </c>
      <c r="Y4" s="78">
        <f t="shared" si="3"/>
        <v>62</v>
      </c>
      <c r="Z4" s="79" t="str">
        <f t="shared" si="4"/>
        <v>D</v>
      </c>
      <c r="AA4" s="77">
        <v>0</v>
      </c>
    </row>
    <row r="5" spans="1:28" ht="13.5" thickBot="1" x14ac:dyDescent="0.25">
      <c r="A5" s="74">
        <v>4</v>
      </c>
      <c r="B5" s="75" t="s">
        <v>130</v>
      </c>
      <c r="C5" s="76" t="s">
        <v>131</v>
      </c>
      <c r="D5" s="77">
        <v>2</v>
      </c>
      <c r="E5" s="77">
        <v>2</v>
      </c>
      <c r="F5" s="77">
        <v>1.5</v>
      </c>
      <c r="G5" s="77">
        <v>2</v>
      </c>
      <c r="H5" s="77"/>
      <c r="I5" s="77"/>
      <c r="J5" s="77"/>
      <c r="K5" s="77">
        <v>11</v>
      </c>
      <c r="L5" s="77"/>
      <c r="M5" s="77">
        <v>17</v>
      </c>
      <c r="N5" s="77"/>
      <c r="O5" s="77"/>
      <c r="P5" s="77"/>
      <c r="Q5" s="77">
        <v>39</v>
      </c>
      <c r="R5" s="77">
        <v>0</v>
      </c>
      <c r="S5" s="78">
        <f t="shared" si="0"/>
        <v>5.5</v>
      </c>
      <c r="T5" s="78">
        <f t="shared" si="5"/>
        <v>11</v>
      </c>
      <c r="U5" s="78">
        <f t="shared" si="6"/>
        <v>17</v>
      </c>
      <c r="V5" s="78" t="str">
        <f t="shared" si="1"/>
        <v/>
      </c>
      <c r="W5" s="72">
        <f t="shared" si="7"/>
        <v>35.5</v>
      </c>
      <c r="X5" s="78">
        <f t="shared" si="2"/>
        <v>39</v>
      </c>
      <c r="Y5" s="78">
        <f t="shared" si="3"/>
        <v>74.5</v>
      </c>
      <c r="Z5" s="79" t="str">
        <f t="shared" si="4"/>
        <v>C</v>
      </c>
      <c r="AA5" s="92">
        <v>5</v>
      </c>
      <c r="AB5" s="55"/>
    </row>
    <row r="6" spans="1:28" ht="13.5" thickBot="1" x14ac:dyDescent="0.25">
      <c r="A6" s="74">
        <v>5</v>
      </c>
      <c r="B6" s="75" t="s">
        <v>132</v>
      </c>
      <c r="C6" s="76" t="s">
        <v>133</v>
      </c>
      <c r="D6" s="77">
        <v>2</v>
      </c>
      <c r="E6" s="77">
        <v>1</v>
      </c>
      <c r="F6" s="77">
        <v>1</v>
      </c>
      <c r="G6" s="77">
        <v>1</v>
      </c>
      <c r="H6" s="77"/>
      <c r="I6" s="77"/>
      <c r="J6" s="77"/>
      <c r="K6" s="77">
        <v>8</v>
      </c>
      <c r="L6" s="77"/>
      <c r="M6" s="77">
        <v>13.5</v>
      </c>
      <c r="N6" s="77"/>
      <c r="O6" s="77">
        <v>7</v>
      </c>
      <c r="P6" s="77">
        <v>7</v>
      </c>
      <c r="Q6" s="77"/>
      <c r="R6" s="77">
        <v>46</v>
      </c>
      <c r="S6" s="78">
        <f t="shared" si="0"/>
        <v>3</v>
      </c>
      <c r="T6" s="78">
        <f t="shared" si="5"/>
        <v>15</v>
      </c>
      <c r="U6" s="78">
        <f t="shared" si="6"/>
        <v>20.5</v>
      </c>
      <c r="V6" s="78">
        <f t="shared" si="1"/>
        <v>7</v>
      </c>
      <c r="W6" s="72">
        <f t="shared" si="7"/>
        <v>40.5</v>
      </c>
      <c r="X6" s="78">
        <f t="shared" si="2"/>
        <v>46</v>
      </c>
      <c r="Y6" s="78">
        <v>88.5</v>
      </c>
      <c r="Z6" s="79" t="s">
        <v>1</v>
      </c>
      <c r="AA6" s="77"/>
      <c r="AB6" s="1">
        <v>2</v>
      </c>
    </row>
    <row r="7" spans="1:28" ht="13.5" thickBot="1" x14ac:dyDescent="0.25">
      <c r="A7" s="74">
        <v>6</v>
      </c>
      <c r="B7" s="75" t="s">
        <v>134</v>
      </c>
      <c r="C7" s="76" t="s">
        <v>135</v>
      </c>
      <c r="D7" s="77"/>
      <c r="E7" s="77">
        <v>2</v>
      </c>
      <c r="F7" s="77">
        <v>2</v>
      </c>
      <c r="G7" s="77">
        <v>2</v>
      </c>
      <c r="H7" s="77"/>
      <c r="I7" s="77"/>
      <c r="J7" s="77"/>
      <c r="K7" s="77">
        <v>12.5</v>
      </c>
      <c r="L7" s="77">
        <v>21</v>
      </c>
      <c r="M7" s="77">
        <v>20</v>
      </c>
      <c r="N7" s="77"/>
      <c r="O7" s="77"/>
      <c r="P7" s="77"/>
      <c r="Q7" s="77">
        <v>38</v>
      </c>
      <c r="R7" s="77">
        <v>7</v>
      </c>
      <c r="S7" s="78">
        <f t="shared" si="0"/>
        <v>6</v>
      </c>
      <c r="T7" s="78">
        <f t="shared" si="5"/>
        <v>21</v>
      </c>
      <c r="U7" s="78">
        <f t="shared" si="6"/>
        <v>20</v>
      </c>
      <c r="V7" s="78" t="str">
        <f t="shared" si="1"/>
        <v/>
      </c>
      <c r="W7" s="72">
        <f t="shared" si="7"/>
        <v>47</v>
      </c>
      <c r="X7" s="78">
        <f t="shared" si="2"/>
        <v>38</v>
      </c>
      <c r="Y7" s="78">
        <v>92</v>
      </c>
      <c r="Z7" s="79" t="str">
        <f t="shared" si="4"/>
        <v>A</v>
      </c>
      <c r="AA7" s="77">
        <v>1</v>
      </c>
      <c r="AB7" s="1">
        <v>7</v>
      </c>
    </row>
    <row r="8" spans="1:28" ht="13.5" thickBot="1" x14ac:dyDescent="0.25">
      <c r="A8" s="74">
        <v>7</v>
      </c>
      <c r="B8" s="75" t="s">
        <v>136</v>
      </c>
      <c r="C8" s="76" t="s">
        <v>137</v>
      </c>
      <c r="D8" s="77"/>
      <c r="E8" s="77">
        <v>2</v>
      </c>
      <c r="F8" s="77">
        <v>2</v>
      </c>
      <c r="G8" s="77">
        <v>2</v>
      </c>
      <c r="H8" s="77"/>
      <c r="I8" s="77"/>
      <c r="J8" s="77"/>
      <c r="K8" s="77">
        <v>2.5</v>
      </c>
      <c r="L8" s="77">
        <v>13.5</v>
      </c>
      <c r="M8" s="77">
        <v>12.5</v>
      </c>
      <c r="N8" s="77"/>
      <c r="O8" s="77">
        <v>7</v>
      </c>
      <c r="P8" s="77"/>
      <c r="Q8" s="77">
        <v>6.5</v>
      </c>
      <c r="R8" s="77">
        <v>22.5</v>
      </c>
      <c r="S8" s="78">
        <f t="shared" si="0"/>
        <v>6</v>
      </c>
      <c r="T8" s="78">
        <f t="shared" si="5"/>
        <v>20.5</v>
      </c>
      <c r="U8" s="78">
        <f t="shared" si="6"/>
        <v>12.5</v>
      </c>
      <c r="V8" s="78">
        <f t="shared" si="1"/>
        <v>7</v>
      </c>
      <c r="W8" s="72">
        <f t="shared" si="7"/>
        <v>39</v>
      </c>
      <c r="X8" s="78">
        <f t="shared" si="2"/>
        <v>22.5</v>
      </c>
      <c r="Y8" s="78">
        <f t="shared" si="3"/>
        <v>61.5</v>
      </c>
      <c r="Z8" s="79" t="str">
        <f t="shared" si="4"/>
        <v>D</v>
      </c>
      <c r="AA8" s="77">
        <v>1</v>
      </c>
    </row>
    <row r="9" spans="1:28" ht="13.5" thickBot="1" x14ac:dyDescent="0.25">
      <c r="A9" s="74">
        <v>8</v>
      </c>
      <c r="B9" s="75" t="s">
        <v>138</v>
      </c>
      <c r="C9" s="76" t="s">
        <v>139</v>
      </c>
      <c r="D9" s="77">
        <v>2</v>
      </c>
      <c r="E9" s="77">
        <v>2</v>
      </c>
      <c r="F9" s="77">
        <v>2</v>
      </c>
      <c r="G9" s="77">
        <v>2</v>
      </c>
      <c r="H9" s="77"/>
      <c r="I9" s="77"/>
      <c r="J9" s="77"/>
      <c r="K9" s="77">
        <v>9</v>
      </c>
      <c r="L9" s="77"/>
      <c r="M9" s="77">
        <v>15</v>
      </c>
      <c r="N9" s="77"/>
      <c r="O9" s="77">
        <v>2</v>
      </c>
      <c r="P9" s="77"/>
      <c r="Q9" s="77">
        <v>38</v>
      </c>
      <c r="R9" s="77"/>
      <c r="S9" s="78">
        <f t="shared" si="0"/>
        <v>6</v>
      </c>
      <c r="T9" s="78">
        <f t="shared" si="5"/>
        <v>11</v>
      </c>
      <c r="U9" s="78">
        <f t="shared" si="6"/>
        <v>15</v>
      </c>
      <c r="V9" s="78">
        <f t="shared" si="1"/>
        <v>2</v>
      </c>
      <c r="W9" s="72">
        <f t="shared" si="7"/>
        <v>34</v>
      </c>
      <c r="X9" s="78">
        <f t="shared" si="2"/>
        <v>38</v>
      </c>
      <c r="Y9" s="78">
        <f t="shared" si="3"/>
        <v>72</v>
      </c>
      <c r="Z9" s="79" t="str">
        <f t="shared" si="4"/>
        <v>C</v>
      </c>
      <c r="AA9" s="92">
        <v>4</v>
      </c>
      <c r="AB9" s="55"/>
    </row>
    <row r="10" spans="1:28" ht="13.5" thickBot="1" x14ac:dyDescent="0.25">
      <c r="A10" s="74">
        <v>9</v>
      </c>
      <c r="B10" s="75" t="s">
        <v>104</v>
      </c>
      <c r="C10" s="76" t="s">
        <v>105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5"/>
        <v/>
      </c>
      <c r="U10" s="78" t="str">
        <f t="shared" si="6"/>
        <v/>
      </c>
      <c r="V10" s="78" t="str">
        <f t="shared" si="1"/>
        <v/>
      </c>
      <c r="W10" s="72">
        <f t="shared" si="7"/>
        <v>0</v>
      </c>
      <c r="X10" s="78" t="str">
        <f t="shared" si="2"/>
        <v/>
      </c>
      <c r="Y10" s="78">
        <f t="shared" si="3"/>
        <v>0</v>
      </c>
      <c r="Z10" s="79" t="str">
        <f t="shared" si="4"/>
        <v/>
      </c>
      <c r="AA10" s="77"/>
    </row>
    <row r="11" spans="1:28" ht="13.5" thickBot="1" x14ac:dyDescent="0.25">
      <c r="A11" s="74">
        <v>10</v>
      </c>
      <c r="B11" s="75" t="s">
        <v>140</v>
      </c>
      <c r="C11" s="76" t="s">
        <v>141</v>
      </c>
      <c r="D11" s="77"/>
      <c r="E11" s="77">
        <v>1</v>
      </c>
      <c r="F11" s="77">
        <v>1</v>
      </c>
      <c r="G11" s="77"/>
      <c r="H11" s="77"/>
      <c r="I11" s="77"/>
      <c r="J11" s="77"/>
      <c r="K11" s="77">
        <v>7.5</v>
      </c>
      <c r="L11" s="77"/>
      <c r="M11" s="77"/>
      <c r="N11" s="77"/>
      <c r="O11" s="77"/>
      <c r="P11" s="77"/>
      <c r="Q11" s="77"/>
      <c r="R11" s="77"/>
      <c r="S11" s="78">
        <f t="shared" si="0"/>
        <v>2</v>
      </c>
      <c r="T11" s="78">
        <f t="shared" si="5"/>
        <v>7.5</v>
      </c>
      <c r="U11" s="78" t="str">
        <f t="shared" si="6"/>
        <v/>
      </c>
      <c r="V11" s="78" t="str">
        <f t="shared" si="1"/>
        <v/>
      </c>
      <c r="W11" s="72">
        <f t="shared" si="7"/>
        <v>9.5</v>
      </c>
      <c r="X11" s="78" t="str">
        <f t="shared" si="2"/>
        <v/>
      </c>
      <c r="Y11" s="78">
        <f t="shared" si="3"/>
        <v>9.5</v>
      </c>
      <c r="Z11" s="79" t="s">
        <v>7</v>
      </c>
      <c r="AA11" s="77"/>
    </row>
    <row r="12" spans="1:28" ht="13.5" thickBot="1" x14ac:dyDescent="0.25">
      <c r="A12" s="74">
        <v>11</v>
      </c>
      <c r="B12" s="75" t="s">
        <v>142</v>
      </c>
      <c r="C12" s="76" t="s">
        <v>143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>
        <f t="shared" si="0"/>
        <v>0</v>
      </c>
      <c r="T12" s="78" t="str">
        <f t="shared" si="5"/>
        <v/>
      </c>
      <c r="U12" s="78" t="str">
        <f t="shared" si="6"/>
        <v/>
      </c>
      <c r="V12" s="78" t="str">
        <f t="shared" si="1"/>
        <v/>
      </c>
      <c r="W12" s="72">
        <f t="shared" si="7"/>
        <v>0</v>
      </c>
      <c r="X12" s="78" t="str">
        <f t="shared" si="2"/>
        <v/>
      </c>
      <c r="Y12" s="78">
        <f t="shared" si="3"/>
        <v>0</v>
      </c>
      <c r="Z12" s="79" t="str">
        <f t="shared" si="4"/>
        <v/>
      </c>
      <c r="AA12" s="77"/>
    </row>
    <row r="13" spans="1:28" ht="13.5" thickBot="1" x14ac:dyDescent="0.25">
      <c r="A13" s="74">
        <v>12</v>
      </c>
      <c r="B13" s="75" t="s">
        <v>144</v>
      </c>
      <c r="C13" s="76" t="s">
        <v>145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>
        <f t="shared" si="0"/>
        <v>0</v>
      </c>
      <c r="T13" s="78" t="str">
        <f t="shared" si="5"/>
        <v/>
      </c>
      <c r="U13" s="78" t="str">
        <f t="shared" si="6"/>
        <v/>
      </c>
      <c r="V13" s="78" t="str">
        <f t="shared" si="1"/>
        <v/>
      </c>
      <c r="W13" s="72">
        <f t="shared" si="7"/>
        <v>0</v>
      </c>
      <c r="X13" s="78" t="str">
        <f t="shared" si="2"/>
        <v/>
      </c>
      <c r="Y13" s="78">
        <f t="shared" si="3"/>
        <v>0</v>
      </c>
      <c r="Z13" s="79" t="str">
        <f t="shared" si="4"/>
        <v/>
      </c>
      <c r="AA13" s="77"/>
    </row>
    <row r="14" spans="1:28" ht="13.5" thickBot="1" x14ac:dyDescent="0.25">
      <c r="A14" s="74">
        <v>13</v>
      </c>
      <c r="B14" s="75" t="s">
        <v>106</v>
      </c>
      <c r="C14" s="76" t="s">
        <v>107</v>
      </c>
      <c r="D14" s="77"/>
      <c r="E14" s="77">
        <v>1</v>
      </c>
      <c r="F14" s="77">
        <v>1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>
        <f t="shared" si="0"/>
        <v>2</v>
      </c>
      <c r="T14" s="78" t="str">
        <f t="shared" si="5"/>
        <v/>
      </c>
      <c r="U14" s="78" t="str">
        <f t="shared" si="6"/>
        <v/>
      </c>
      <c r="V14" s="78" t="str">
        <f t="shared" si="1"/>
        <v/>
      </c>
      <c r="W14" s="72">
        <f t="shared" si="7"/>
        <v>2</v>
      </c>
      <c r="X14" s="78" t="str">
        <f t="shared" si="2"/>
        <v/>
      </c>
      <c r="Y14" s="78">
        <f t="shared" si="3"/>
        <v>2</v>
      </c>
      <c r="Z14" s="79" t="str">
        <f t="shared" si="4"/>
        <v/>
      </c>
      <c r="AA14" s="77"/>
    </row>
    <row r="15" spans="1:28" ht="13.5" thickBot="1" x14ac:dyDescent="0.25">
      <c r="A15" s="74">
        <v>14</v>
      </c>
      <c r="B15" s="75" t="s">
        <v>108</v>
      </c>
      <c r="C15" s="76" t="s">
        <v>109</v>
      </c>
      <c r="D15" s="77"/>
      <c r="E15" s="77">
        <v>1</v>
      </c>
      <c r="F15" s="77">
        <v>1</v>
      </c>
      <c r="G15" s="77"/>
      <c r="H15" s="77"/>
      <c r="I15" s="77"/>
      <c r="J15" s="77"/>
      <c r="K15" s="77">
        <v>7</v>
      </c>
      <c r="L15" s="77"/>
      <c r="M15" s="77"/>
      <c r="N15" s="77"/>
      <c r="O15" s="77"/>
      <c r="P15" s="77"/>
      <c r="Q15" s="77"/>
      <c r="R15" s="77"/>
      <c r="S15" s="78">
        <f t="shared" si="0"/>
        <v>2</v>
      </c>
      <c r="T15" s="78">
        <f t="shared" si="5"/>
        <v>7</v>
      </c>
      <c r="U15" s="78" t="str">
        <f t="shared" si="6"/>
        <v/>
      </c>
      <c r="V15" s="78" t="str">
        <f t="shared" si="1"/>
        <v/>
      </c>
      <c r="W15" s="72">
        <f t="shared" si="7"/>
        <v>9</v>
      </c>
      <c r="X15" s="78" t="str">
        <f t="shared" si="2"/>
        <v/>
      </c>
      <c r="Y15" s="78">
        <f t="shared" si="3"/>
        <v>9</v>
      </c>
      <c r="Z15" s="79" t="s">
        <v>7</v>
      </c>
      <c r="AA15" s="77"/>
    </row>
    <row r="16" spans="1:28" ht="13.5" thickBot="1" x14ac:dyDescent="0.25">
      <c r="A16" s="74">
        <v>15</v>
      </c>
      <c r="B16" s="75" t="s">
        <v>110</v>
      </c>
      <c r="C16" s="76" t="s">
        <v>111</v>
      </c>
      <c r="D16" s="77"/>
      <c r="E16" s="77">
        <v>2</v>
      </c>
      <c r="F16" s="77">
        <v>2</v>
      </c>
      <c r="G16" s="77">
        <v>1</v>
      </c>
      <c r="H16" s="77"/>
      <c r="I16" s="77"/>
      <c r="J16" s="77"/>
      <c r="K16" s="77">
        <v>6</v>
      </c>
      <c r="L16" s="77">
        <v>10</v>
      </c>
      <c r="M16" s="77">
        <v>14</v>
      </c>
      <c r="N16" s="77"/>
      <c r="O16" s="77">
        <v>2</v>
      </c>
      <c r="P16" s="77"/>
      <c r="Q16" s="77">
        <v>0</v>
      </c>
      <c r="R16" s="77">
        <v>10</v>
      </c>
      <c r="S16" s="78">
        <f t="shared" si="0"/>
        <v>5</v>
      </c>
      <c r="T16" s="78">
        <f t="shared" si="5"/>
        <v>12</v>
      </c>
      <c r="U16" s="78">
        <f t="shared" si="6"/>
        <v>14</v>
      </c>
      <c r="V16" s="78">
        <f t="shared" si="1"/>
        <v>2</v>
      </c>
      <c r="W16" s="72">
        <f t="shared" si="7"/>
        <v>31</v>
      </c>
      <c r="X16" s="78">
        <f t="shared" si="2"/>
        <v>10</v>
      </c>
      <c r="Y16" s="78">
        <f t="shared" si="3"/>
        <v>41</v>
      </c>
      <c r="Z16" s="79" t="str">
        <f t="shared" si="4"/>
        <v>F</v>
      </c>
      <c r="AA16" s="77"/>
    </row>
    <row r="17" spans="1:28" ht="13.5" thickBot="1" x14ac:dyDescent="0.25">
      <c r="A17" s="74">
        <v>16</v>
      </c>
      <c r="B17" s="75" t="s">
        <v>112</v>
      </c>
      <c r="C17" s="76" t="s">
        <v>113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>
        <f t="shared" si="0"/>
        <v>0</v>
      </c>
      <c r="T17" s="78" t="str">
        <f t="shared" si="5"/>
        <v/>
      </c>
      <c r="U17" s="78" t="str">
        <f t="shared" si="6"/>
        <v/>
      </c>
      <c r="V17" s="78" t="str">
        <f t="shared" si="1"/>
        <v/>
      </c>
      <c r="W17" s="72">
        <f t="shared" si="7"/>
        <v>0</v>
      </c>
      <c r="X17" s="78" t="str">
        <f t="shared" si="2"/>
        <v/>
      </c>
      <c r="Y17" s="78">
        <f t="shared" si="3"/>
        <v>0</v>
      </c>
      <c r="Z17" s="79" t="str">
        <f t="shared" si="4"/>
        <v/>
      </c>
      <c r="AA17" s="77"/>
    </row>
    <row r="18" spans="1:28" ht="13.5" thickBot="1" x14ac:dyDescent="0.25">
      <c r="A18" s="74">
        <v>17</v>
      </c>
      <c r="B18" s="75" t="s">
        <v>114</v>
      </c>
      <c r="C18" s="76" t="s">
        <v>115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5"/>
        <v/>
      </c>
      <c r="U18" s="78" t="str">
        <f t="shared" si="6"/>
        <v/>
      </c>
      <c r="V18" s="78" t="str">
        <f t="shared" si="1"/>
        <v/>
      </c>
      <c r="W18" s="72">
        <f t="shared" si="7"/>
        <v>0</v>
      </c>
      <c r="X18" s="78" t="str">
        <f t="shared" si="2"/>
        <v/>
      </c>
      <c r="Y18" s="78">
        <f t="shared" si="3"/>
        <v>0</v>
      </c>
      <c r="Z18" s="79" t="str">
        <f t="shared" si="4"/>
        <v/>
      </c>
      <c r="AA18" s="77"/>
    </row>
    <row r="19" spans="1:28" ht="13.5" thickBot="1" x14ac:dyDescent="0.25">
      <c r="A19" s="74">
        <v>18</v>
      </c>
      <c r="B19" s="75" t="s">
        <v>116</v>
      </c>
      <c r="C19" s="76" t="s">
        <v>117</v>
      </c>
      <c r="D19" s="77"/>
      <c r="E19" s="77">
        <v>1</v>
      </c>
      <c r="F19" s="77">
        <v>1</v>
      </c>
      <c r="G19" s="77">
        <v>1</v>
      </c>
      <c r="H19" s="77"/>
      <c r="I19" s="77"/>
      <c r="J19" s="77"/>
      <c r="K19" s="77">
        <v>7.5</v>
      </c>
      <c r="L19" s="77"/>
      <c r="M19" s="77"/>
      <c r="N19" s="77">
        <v>5</v>
      </c>
      <c r="O19" s="77">
        <v>3</v>
      </c>
      <c r="P19" s="77"/>
      <c r="Q19" s="77">
        <v>4</v>
      </c>
      <c r="R19" s="77"/>
      <c r="S19" s="78">
        <f t="shared" si="0"/>
        <v>3</v>
      </c>
      <c r="T19" s="78">
        <f t="shared" si="5"/>
        <v>10.5</v>
      </c>
      <c r="U19" s="78">
        <f t="shared" si="6"/>
        <v>5</v>
      </c>
      <c r="V19" s="78">
        <f t="shared" si="1"/>
        <v>3</v>
      </c>
      <c r="W19" s="72">
        <f t="shared" si="7"/>
        <v>18.5</v>
      </c>
      <c r="X19" s="78">
        <f t="shared" si="2"/>
        <v>4</v>
      </c>
      <c r="Y19" s="78">
        <f t="shared" si="3"/>
        <v>22.5</v>
      </c>
      <c r="Z19" s="79" t="str">
        <f t="shared" si="4"/>
        <v>F</v>
      </c>
      <c r="AA19" s="77">
        <v>4</v>
      </c>
    </row>
    <row r="20" spans="1:28" ht="13.5" thickBot="1" x14ac:dyDescent="0.25">
      <c r="A20" s="74">
        <v>19</v>
      </c>
      <c r="B20" s="75" t="s">
        <v>146</v>
      </c>
      <c r="C20" s="76" t="s">
        <v>147</v>
      </c>
      <c r="D20" s="77"/>
      <c r="E20" s="77">
        <v>1</v>
      </c>
      <c r="F20" s="77">
        <v>1</v>
      </c>
      <c r="G20" s="77">
        <v>1.5</v>
      </c>
      <c r="H20" s="77"/>
      <c r="I20" s="77"/>
      <c r="J20" s="77"/>
      <c r="K20" s="77">
        <v>5</v>
      </c>
      <c r="L20" s="77"/>
      <c r="M20" s="77">
        <v>2</v>
      </c>
      <c r="N20" s="77">
        <v>10</v>
      </c>
      <c r="O20" s="77">
        <f>2+1</f>
        <v>3</v>
      </c>
      <c r="P20" s="77"/>
      <c r="Q20" s="77">
        <v>5.5</v>
      </c>
      <c r="R20" s="77">
        <v>8</v>
      </c>
      <c r="S20" s="78">
        <f t="shared" si="0"/>
        <v>3.5</v>
      </c>
      <c r="T20" s="78">
        <f t="shared" si="5"/>
        <v>8</v>
      </c>
      <c r="U20" s="78">
        <f t="shared" si="6"/>
        <v>10</v>
      </c>
      <c r="V20" s="78">
        <f t="shared" si="1"/>
        <v>3</v>
      </c>
      <c r="W20" s="72">
        <f t="shared" si="7"/>
        <v>21.5</v>
      </c>
      <c r="X20" s="78">
        <f t="shared" si="2"/>
        <v>8</v>
      </c>
      <c r="Y20" s="78">
        <f t="shared" si="3"/>
        <v>29.5</v>
      </c>
      <c r="Z20" s="79" t="str">
        <f t="shared" si="4"/>
        <v>F</v>
      </c>
      <c r="AA20" s="77">
        <v>0</v>
      </c>
      <c r="AB20" s="1">
        <v>1</v>
      </c>
    </row>
    <row r="21" spans="1:28" ht="13.5" thickBot="1" x14ac:dyDescent="0.25">
      <c r="A21" s="74">
        <v>20</v>
      </c>
      <c r="B21" s="75" t="s">
        <v>148</v>
      </c>
      <c r="C21" s="76" t="s">
        <v>149</v>
      </c>
      <c r="D21" s="77"/>
      <c r="E21" s="77">
        <v>2</v>
      </c>
      <c r="F21" s="77">
        <v>1</v>
      </c>
      <c r="G21" s="77">
        <v>1</v>
      </c>
      <c r="H21" s="77"/>
      <c r="I21" s="77"/>
      <c r="J21" s="77"/>
      <c r="K21" s="77">
        <v>4</v>
      </c>
      <c r="L21" s="77">
        <v>7</v>
      </c>
      <c r="M21" s="77">
        <v>13</v>
      </c>
      <c r="N21" s="77"/>
      <c r="O21" s="77"/>
      <c r="P21" s="77"/>
      <c r="Q21" s="77"/>
      <c r="R21" s="77">
        <v>25</v>
      </c>
      <c r="S21" s="78">
        <f t="shared" si="0"/>
        <v>4</v>
      </c>
      <c r="T21" s="78">
        <f t="shared" si="5"/>
        <v>7</v>
      </c>
      <c r="U21" s="78">
        <f t="shared" si="6"/>
        <v>13</v>
      </c>
      <c r="V21" s="78" t="str">
        <f t="shared" si="1"/>
        <v/>
      </c>
      <c r="W21" s="72">
        <f t="shared" si="7"/>
        <v>24</v>
      </c>
      <c r="X21" s="78">
        <f t="shared" si="2"/>
        <v>25</v>
      </c>
      <c r="Y21" s="78">
        <f t="shared" si="3"/>
        <v>49</v>
      </c>
      <c r="Z21" s="79" t="s">
        <v>6</v>
      </c>
      <c r="AA21" s="77"/>
    </row>
    <row r="22" spans="1:28" ht="13.5" thickBot="1" x14ac:dyDescent="0.25">
      <c r="A22" s="74">
        <v>21</v>
      </c>
      <c r="B22" s="75" t="s">
        <v>118</v>
      </c>
      <c r="C22" s="76" t="s">
        <v>119</v>
      </c>
      <c r="D22" s="77"/>
      <c r="E22" s="77">
        <v>2</v>
      </c>
      <c r="F22" s="77">
        <v>1</v>
      </c>
      <c r="G22" s="77">
        <v>1</v>
      </c>
      <c r="H22" s="77"/>
      <c r="I22" s="77"/>
      <c r="J22" s="77"/>
      <c r="K22" s="77"/>
      <c r="L22" s="77">
        <v>10</v>
      </c>
      <c r="M22" s="77">
        <v>6</v>
      </c>
      <c r="N22" s="77"/>
      <c r="O22" s="77">
        <v>4</v>
      </c>
      <c r="P22" s="77">
        <v>3.5</v>
      </c>
      <c r="Q22" s="77"/>
      <c r="R22" s="77">
        <v>5</v>
      </c>
      <c r="S22" s="78">
        <f t="shared" si="0"/>
        <v>4</v>
      </c>
      <c r="T22" s="78">
        <f t="shared" si="5"/>
        <v>14</v>
      </c>
      <c r="U22" s="78">
        <f t="shared" si="6"/>
        <v>9.5</v>
      </c>
      <c r="V22" s="78">
        <f t="shared" si="1"/>
        <v>4</v>
      </c>
      <c r="W22" s="72">
        <f t="shared" si="7"/>
        <v>27.5</v>
      </c>
      <c r="X22" s="78">
        <f t="shared" si="2"/>
        <v>5</v>
      </c>
      <c r="Y22" s="78">
        <f t="shared" si="3"/>
        <v>32.5</v>
      </c>
      <c r="Z22" s="79" t="str">
        <f t="shared" si="4"/>
        <v>F</v>
      </c>
      <c r="AA22" s="77"/>
    </row>
    <row r="23" spans="1:28" ht="13.5" thickBot="1" x14ac:dyDescent="0.25">
      <c r="A23" s="74">
        <v>22</v>
      </c>
      <c r="B23" s="75" t="s">
        <v>120</v>
      </c>
      <c r="C23" s="76" t="s">
        <v>121</v>
      </c>
      <c r="D23" s="77"/>
      <c r="E23" s="77">
        <v>1</v>
      </c>
      <c r="F23" s="77">
        <v>1.5</v>
      </c>
      <c r="G23" s="77">
        <v>1</v>
      </c>
      <c r="H23" s="77"/>
      <c r="I23" s="77"/>
      <c r="J23" s="77"/>
      <c r="K23" s="77"/>
      <c r="L23" s="77">
        <v>5</v>
      </c>
      <c r="M23" s="77"/>
      <c r="N23" s="77"/>
      <c r="O23" s="77">
        <v>3</v>
      </c>
      <c r="P23" s="77"/>
      <c r="Q23" s="77">
        <v>0</v>
      </c>
      <c r="R23" s="77"/>
      <c r="S23" s="78">
        <f t="shared" si="0"/>
        <v>3.5</v>
      </c>
      <c r="T23" s="78">
        <f t="shared" si="5"/>
        <v>8</v>
      </c>
      <c r="U23" s="78" t="str">
        <f t="shared" si="6"/>
        <v/>
      </c>
      <c r="V23" s="78">
        <f t="shared" si="1"/>
        <v>3</v>
      </c>
      <c r="W23" s="72">
        <f t="shared" si="7"/>
        <v>11.5</v>
      </c>
      <c r="X23" s="78">
        <f t="shared" si="2"/>
        <v>0</v>
      </c>
      <c r="Y23" s="78">
        <f t="shared" si="3"/>
        <v>11.5</v>
      </c>
      <c r="Z23" s="79" t="str">
        <f t="shared" si="4"/>
        <v>F</v>
      </c>
      <c r="AA23" s="77"/>
    </row>
    <row r="24" spans="1:28" ht="13.5" thickBot="1" x14ac:dyDescent="0.25">
      <c r="A24" s="74">
        <v>23</v>
      </c>
      <c r="B24" s="75" t="s">
        <v>122</v>
      </c>
      <c r="C24" s="76" t="s">
        <v>123</v>
      </c>
      <c r="D24" s="77"/>
      <c r="E24" s="77">
        <v>2</v>
      </c>
      <c r="F24" s="77">
        <v>2</v>
      </c>
      <c r="G24" s="77">
        <v>1</v>
      </c>
      <c r="H24" s="77"/>
      <c r="I24" s="77"/>
      <c r="J24" s="77"/>
      <c r="K24" s="77">
        <v>3.5</v>
      </c>
      <c r="L24" s="77"/>
      <c r="M24" s="77">
        <v>11</v>
      </c>
      <c r="N24" s="77"/>
      <c r="O24" s="77">
        <v>2</v>
      </c>
      <c r="P24" s="77"/>
      <c r="Q24" s="77">
        <v>8.5</v>
      </c>
      <c r="R24" s="77">
        <v>32</v>
      </c>
      <c r="S24" s="78">
        <f t="shared" si="0"/>
        <v>5</v>
      </c>
      <c r="T24" s="78">
        <f t="shared" si="5"/>
        <v>5.5</v>
      </c>
      <c r="U24" s="78">
        <f t="shared" si="6"/>
        <v>11</v>
      </c>
      <c r="V24" s="78">
        <f t="shared" si="1"/>
        <v>2</v>
      </c>
      <c r="W24" s="72">
        <f t="shared" si="7"/>
        <v>21.5</v>
      </c>
      <c r="X24" s="78">
        <f t="shared" si="2"/>
        <v>32</v>
      </c>
      <c r="Y24" s="78">
        <f t="shared" si="3"/>
        <v>53.5</v>
      </c>
      <c r="Z24" s="79" t="str">
        <f t="shared" si="4"/>
        <v>E</v>
      </c>
      <c r="AA24" s="77">
        <v>0</v>
      </c>
      <c r="AB24" s="1">
        <v>1</v>
      </c>
    </row>
    <row r="25" spans="1:28" ht="13.5" thickBot="1" x14ac:dyDescent="0.25">
      <c r="A25" s="74">
        <v>24</v>
      </c>
      <c r="B25" s="75" t="s">
        <v>150</v>
      </c>
      <c r="C25" s="76" t="s">
        <v>151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>
        <f t="shared" si="0"/>
        <v>0</v>
      </c>
      <c r="T25" s="78" t="str">
        <f t="shared" si="5"/>
        <v/>
      </c>
      <c r="U25" s="78" t="str">
        <f t="shared" si="6"/>
        <v/>
      </c>
      <c r="V25" s="78" t="str">
        <f t="shared" si="1"/>
        <v/>
      </c>
      <c r="W25" s="72">
        <f t="shared" si="7"/>
        <v>0</v>
      </c>
      <c r="X25" s="78" t="str">
        <f t="shared" si="2"/>
        <v/>
      </c>
      <c r="Y25" s="78">
        <f t="shared" si="3"/>
        <v>0</v>
      </c>
      <c r="Z25" s="79" t="str">
        <f t="shared" si="4"/>
        <v/>
      </c>
    </row>
    <row r="26" spans="1:28" ht="15.75" thickBot="1" x14ac:dyDescent="0.25">
      <c r="A26" s="74">
        <v>25</v>
      </c>
      <c r="B26" s="75" t="s">
        <v>152</v>
      </c>
      <c r="C26" s="76" t="s">
        <v>153</v>
      </c>
      <c r="D26" s="77"/>
      <c r="E26" s="77">
        <v>2</v>
      </c>
      <c r="F26" s="77">
        <v>2</v>
      </c>
      <c r="G26" s="77">
        <v>1</v>
      </c>
      <c r="H26" s="77"/>
      <c r="I26" s="77"/>
      <c r="J26" s="77"/>
      <c r="K26" s="77">
        <v>1</v>
      </c>
      <c r="L26" s="77">
        <v>5</v>
      </c>
      <c r="M26" s="77">
        <v>7</v>
      </c>
      <c r="N26" s="77"/>
      <c r="O26" s="77">
        <v>3</v>
      </c>
      <c r="P26" s="93">
        <v>1</v>
      </c>
      <c r="Q26" s="77">
        <v>23.5</v>
      </c>
      <c r="R26" s="77">
        <v>33</v>
      </c>
      <c r="S26" s="78">
        <f t="shared" si="0"/>
        <v>5</v>
      </c>
      <c r="T26" s="78">
        <f t="shared" si="5"/>
        <v>8</v>
      </c>
      <c r="U26" s="78">
        <f t="shared" si="6"/>
        <v>8</v>
      </c>
      <c r="V26" s="78">
        <f t="shared" si="1"/>
        <v>3</v>
      </c>
      <c r="W26" s="72">
        <f t="shared" si="7"/>
        <v>21</v>
      </c>
      <c r="X26" s="78">
        <f t="shared" si="2"/>
        <v>33</v>
      </c>
      <c r="Y26" s="78">
        <f t="shared" si="3"/>
        <v>54</v>
      </c>
      <c r="Z26" s="79" t="str">
        <f t="shared" si="4"/>
        <v>E</v>
      </c>
      <c r="AB26" s="1">
        <v>1</v>
      </c>
    </row>
    <row r="27" spans="1:28" ht="13.5" thickBot="1" x14ac:dyDescent="0.25">
      <c r="A27" s="74">
        <v>26</v>
      </c>
      <c r="B27" s="75" t="s">
        <v>154</v>
      </c>
      <c r="C27" s="76" t="s">
        <v>155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>
        <f t="shared" si="0"/>
        <v>0</v>
      </c>
      <c r="T27" s="78" t="str">
        <f t="shared" si="5"/>
        <v/>
      </c>
      <c r="U27" s="78" t="str">
        <f t="shared" si="6"/>
        <v/>
      </c>
      <c r="V27" s="78" t="str">
        <f t="shared" si="1"/>
        <v/>
      </c>
      <c r="W27" s="72">
        <f t="shared" si="7"/>
        <v>0</v>
      </c>
      <c r="X27" s="78" t="str">
        <f t="shared" si="2"/>
        <v/>
      </c>
      <c r="Y27" s="78">
        <f t="shared" si="3"/>
        <v>0</v>
      </c>
      <c r="Z27" s="79" t="str">
        <f t="shared" si="4"/>
        <v/>
      </c>
    </row>
    <row r="28" spans="1:28" ht="13.5" thickBot="1" x14ac:dyDescent="0.25">
      <c r="A28" s="74">
        <v>27</v>
      </c>
      <c r="B28" s="75" t="s">
        <v>124</v>
      </c>
      <c r="C28" s="76" t="s">
        <v>125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>
        <f t="shared" si="0"/>
        <v>0</v>
      </c>
      <c r="T28" s="78" t="str">
        <f t="shared" si="5"/>
        <v/>
      </c>
      <c r="U28" s="78" t="str">
        <f t="shared" si="6"/>
        <v/>
      </c>
      <c r="V28" s="78" t="str">
        <f t="shared" si="1"/>
        <v/>
      </c>
      <c r="W28" s="72">
        <f t="shared" si="7"/>
        <v>0</v>
      </c>
      <c r="X28" s="78" t="str">
        <f t="shared" si="2"/>
        <v/>
      </c>
      <c r="Y28" s="78">
        <f t="shared" si="3"/>
        <v>0</v>
      </c>
      <c r="Z28" s="79" t="str">
        <f t="shared" si="4"/>
        <v/>
      </c>
    </row>
    <row r="29" spans="1:28" ht="13.5" thickBot="1" x14ac:dyDescent="0.25">
      <c r="A29" s="74">
        <v>28</v>
      </c>
      <c r="B29" s="75" t="s">
        <v>126</v>
      </c>
      <c r="C29" s="76" t="s">
        <v>127</v>
      </c>
      <c r="D29" s="77">
        <v>2</v>
      </c>
      <c r="E29" s="77">
        <v>2</v>
      </c>
      <c r="F29" s="77">
        <v>2</v>
      </c>
      <c r="G29" s="77">
        <v>2</v>
      </c>
      <c r="H29" s="77"/>
      <c r="I29" s="77"/>
      <c r="J29" s="77"/>
      <c r="K29" s="77">
        <v>4.5</v>
      </c>
      <c r="L29" s="77"/>
      <c r="M29" s="77">
        <v>13</v>
      </c>
      <c r="N29" s="77"/>
      <c r="O29" s="77">
        <v>7</v>
      </c>
      <c r="P29" s="77"/>
      <c r="Q29" s="77">
        <v>0</v>
      </c>
      <c r="R29" s="77"/>
      <c r="S29" s="78">
        <f t="shared" si="0"/>
        <v>6</v>
      </c>
      <c r="T29" s="78">
        <f t="shared" si="5"/>
        <v>11.5</v>
      </c>
      <c r="U29" s="78">
        <f t="shared" si="6"/>
        <v>13</v>
      </c>
      <c r="V29" s="78">
        <f t="shared" si="1"/>
        <v>7</v>
      </c>
      <c r="W29" s="72">
        <f t="shared" si="7"/>
        <v>32.5</v>
      </c>
      <c r="X29" s="78">
        <f t="shared" si="2"/>
        <v>0</v>
      </c>
      <c r="Y29" s="78">
        <f t="shared" si="3"/>
        <v>32.5</v>
      </c>
      <c r="Z29" s="79" t="str">
        <f t="shared" si="4"/>
        <v>F</v>
      </c>
    </row>
    <row r="30" spans="1:28" ht="13.5" thickBot="1" x14ac:dyDescent="0.25">
      <c r="A30" s="74">
        <v>29</v>
      </c>
      <c r="B30" s="75" t="s">
        <v>156</v>
      </c>
      <c r="C30" s="76" t="s">
        <v>157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>
        <f t="shared" si="0"/>
        <v>0</v>
      </c>
      <c r="T30" s="78" t="str">
        <f t="shared" si="5"/>
        <v/>
      </c>
      <c r="U30" s="78" t="str">
        <f t="shared" si="6"/>
        <v/>
      </c>
      <c r="V30" s="78" t="str">
        <f t="shared" si="1"/>
        <v/>
      </c>
      <c r="W30" s="72">
        <f t="shared" si="7"/>
        <v>0</v>
      </c>
      <c r="X30" s="78" t="str">
        <f t="shared" si="2"/>
        <v/>
      </c>
      <c r="Y30" s="78">
        <f t="shared" si="3"/>
        <v>0</v>
      </c>
      <c r="Z30" s="79" t="str">
        <f t="shared" si="4"/>
        <v/>
      </c>
    </row>
    <row r="31" spans="1:28" ht="13.5" thickBot="1" x14ac:dyDescent="0.25">
      <c r="A31" s="80">
        <v>30</v>
      </c>
      <c r="B31" s="81" t="s">
        <v>158</v>
      </c>
      <c r="C31" s="82" t="s">
        <v>159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>
        <f t="shared" si="0"/>
        <v>0</v>
      </c>
      <c r="T31" s="78" t="str">
        <f t="shared" si="5"/>
        <v/>
      </c>
      <c r="U31" s="78" t="str">
        <f t="shared" si="6"/>
        <v/>
      </c>
      <c r="V31" s="84" t="str">
        <f t="shared" si="1"/>
        <v/>
      </c>
      <c r="W31" s="72">
        <f t="shared" si="7"/>
        <v>0</v>
      </c>
      <c r="X31" s="84" t="str">
        <f t="shared" si="2"/>
        <v/>
      </c>
      <c r="Y31" s="84">
        <f t="shared" si="3"/>
        <v>0</v>
      </c>
      <c r="Z31" s="85" t="str">
        <f t="shared" si="4"/>
        <v/>
      </c>
    </row>
    <row r="32" spans="1:28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0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0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0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0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0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0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0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0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0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0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0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0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0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0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0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0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0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0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0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0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0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0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0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0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0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0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0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0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0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0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0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0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0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0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0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0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0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0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0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0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0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0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0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0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0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0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0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0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0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0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0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0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0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0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0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0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0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0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0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0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0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0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0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0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0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0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0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0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0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0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0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0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0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0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0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0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0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0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0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0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0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0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0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0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0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0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0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0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0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0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0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0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0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0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0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0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0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0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0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0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0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0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0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0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0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0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0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0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0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0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0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0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0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0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0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0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0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0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0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0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0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0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0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0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0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0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0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0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0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0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0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0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0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0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0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0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0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0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0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0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0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0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0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0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0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0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0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0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0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0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0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0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0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0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0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0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0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0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0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0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0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0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0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0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0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0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0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0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0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0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0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0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0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0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0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0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0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0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0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0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0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0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0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0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0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0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0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0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0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0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0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0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0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0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0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0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0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0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0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0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0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0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0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0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0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0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0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0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0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0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0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0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0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0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0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0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0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0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0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0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0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0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0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0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0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0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0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0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0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0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0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0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0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0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0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0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0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0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0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0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0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0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0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0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0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0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0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0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0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0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0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0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0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0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0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0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0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0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0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0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0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0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0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0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0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0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0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0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0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0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0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0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0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0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0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0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0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0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0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0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0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0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0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0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0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0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0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0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0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0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0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0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0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0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0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0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0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0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0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0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0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0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0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0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0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0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0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0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0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0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0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0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0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0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0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0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0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0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0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0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0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0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0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0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0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0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0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0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0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0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0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0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0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0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0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0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0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0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0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0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0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0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0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0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0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0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0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0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0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0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0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0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0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0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0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0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0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0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0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0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0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0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0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0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0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0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0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0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0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0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0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0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0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0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0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0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0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0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0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0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0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0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0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0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0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0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0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0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0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0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0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0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0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0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0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0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0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0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0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0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0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0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0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0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0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0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0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0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0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0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0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0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0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0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0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0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0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0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0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0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0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0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0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0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0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0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0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0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0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0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0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0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0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0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0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0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0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0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0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0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0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0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0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0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0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0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0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0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0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0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0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0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0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0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0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0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0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0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0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0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0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0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0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0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0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0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0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0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0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0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0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0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0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0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0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0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0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0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0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0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0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0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0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0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0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0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0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0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0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0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0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0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0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0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0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0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0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0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0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0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0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0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0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0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0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0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0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0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0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0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0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0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0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0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0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0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0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0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0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0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0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0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0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0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0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0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0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0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0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0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0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0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0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0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0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0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0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0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0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0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0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0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0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0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0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0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0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0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0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0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0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0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0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0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0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0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0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0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0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0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0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0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0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0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0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0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0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0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0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0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0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0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0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0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0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0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0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0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0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0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0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0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0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0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0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0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0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0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0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0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0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0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0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0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0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0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0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0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0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0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0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0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0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0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0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0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0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0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0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0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0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0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0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0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0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0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0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0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0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0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0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0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0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0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0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0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0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0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0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0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0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0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0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0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0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0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0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0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0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0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0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0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0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0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0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0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0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0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0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0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0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0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0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0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0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0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0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0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0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0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0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0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0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0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0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0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0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0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0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0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0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0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0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0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0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0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0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0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0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0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0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0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0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0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0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0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0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0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0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0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0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0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0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0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0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0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0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0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0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0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0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0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0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0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0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0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0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0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0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0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0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0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0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0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0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0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0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0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0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0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0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0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0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0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0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0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0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0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0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0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0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0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0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0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0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0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0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0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0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0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0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0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0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0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0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0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0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0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0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0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0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0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0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0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0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0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0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0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0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0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0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0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0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0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0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0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0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0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0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0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0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0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0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0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0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0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0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0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0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0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0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0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0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0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0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0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0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0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0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0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0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0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0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0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0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0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0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0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0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0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0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0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0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0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0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0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0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0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0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0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0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0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0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0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0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0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0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0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0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0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0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0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0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0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0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0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0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0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0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0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0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0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0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0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0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0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0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0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0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0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0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0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0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0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0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0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0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0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0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0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0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0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0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0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0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0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0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0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0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0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0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0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0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0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0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0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0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0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0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0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0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0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0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0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0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0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0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0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0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0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0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0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0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0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0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0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0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0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0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0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0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0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0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0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0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0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0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0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0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0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0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0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0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0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0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0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0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0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0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0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0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0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0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0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0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0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0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0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0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0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0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0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0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0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0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0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0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0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0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0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0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0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0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0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0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0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0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0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0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0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0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0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0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0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0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0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0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0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0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0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0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0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0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0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0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0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0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0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0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0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0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0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0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0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0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0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0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0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0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0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0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0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0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0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0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0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0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0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0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0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0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0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0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0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0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0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0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0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0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0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0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0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0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0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0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0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0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0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0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0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0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0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0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0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0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0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0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0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0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0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0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0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0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0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0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0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0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0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0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0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0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0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0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0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0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0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0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0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0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0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0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0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0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0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0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0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0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0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0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0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0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0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0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0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0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0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0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0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0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0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0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0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0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0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0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0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0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0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0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0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0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0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0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0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0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0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0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0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0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0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0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0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0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0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0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0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0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0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0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0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0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0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0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0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0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0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0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0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0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0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0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0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0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0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0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0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0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0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0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0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0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0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0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0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0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0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0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0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0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0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0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0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0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0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0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0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0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0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0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0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0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0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0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0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0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0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0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0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0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0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0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0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0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0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0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0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0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0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0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0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0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0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0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0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0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0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0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0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0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0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0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0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0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0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0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0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0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0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0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0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0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0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0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0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0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0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0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0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0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0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0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0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0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0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0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0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0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0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0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0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0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0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0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0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0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0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0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0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0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0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0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0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0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0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0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0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0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0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0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0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0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0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0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0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0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0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0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0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0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0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0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0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0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0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0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0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0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0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0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0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0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0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0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0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0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0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0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0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0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0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0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0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0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0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0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0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0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0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0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0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0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0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0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0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0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0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0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0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0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0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0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0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0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0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0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0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0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0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0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0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0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0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0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0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0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0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0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0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0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0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0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0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0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0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0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0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0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0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0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0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0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0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0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0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0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0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0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0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0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0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0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0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0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0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0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0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0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0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0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0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0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0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0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0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0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0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0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0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0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0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0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0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0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0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0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0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0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0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0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0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0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0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0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0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0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0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0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0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0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0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0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0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0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0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0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0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0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0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0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0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0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0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0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0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0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0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0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0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0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0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0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0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0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0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0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0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0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0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0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0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0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0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0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0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0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0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0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0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0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0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0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0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0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0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0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0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0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0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0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0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0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0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0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0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0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0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0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0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0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0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0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0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0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0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0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0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0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0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0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0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0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0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0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0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0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0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0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0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0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0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0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0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0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0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0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0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0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0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0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0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0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0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0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0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0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0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0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0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0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0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0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0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0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0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0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0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0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0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0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0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0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0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0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0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0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0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0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0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0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0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0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0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0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0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0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0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0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0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0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0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0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0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0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0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0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0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0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0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0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0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0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0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0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0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0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0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0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0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0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0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0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0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0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0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0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0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0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0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0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0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0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0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0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0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0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0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0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0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0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0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0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0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0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0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0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0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0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0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0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0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0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0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0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0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0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0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0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0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0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0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0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0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0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0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0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0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0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0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0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0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0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0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0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0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0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0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0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0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0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0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0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0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0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0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0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0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0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0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0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0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0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0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0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0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0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0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0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0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0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0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0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0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0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0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0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0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0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0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0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0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0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0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0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0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0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0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0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0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0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0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0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0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0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0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0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0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0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0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0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0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0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0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0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0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0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0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0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0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0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0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0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0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0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0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0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0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0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0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0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0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0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0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0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0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0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0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0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0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0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0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0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0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0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0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0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0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0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0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0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0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0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0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0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0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0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0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0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0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0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0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0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0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0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0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0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0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0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0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0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0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0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0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0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0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0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0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0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0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0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0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0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0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0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0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0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0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0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0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0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0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0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0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0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0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0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0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0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0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0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0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0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0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0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0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0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0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0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0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0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0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0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0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0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0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0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0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0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0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0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0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0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0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0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0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0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0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0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0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0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0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0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0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0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0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0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0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0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0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0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0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0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0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0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0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0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0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0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0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0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0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0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0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0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0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0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0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0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0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0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0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0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0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0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0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0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0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0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0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0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0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0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0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0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0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0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0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0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0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0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0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0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0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0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0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0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0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0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0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0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0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0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0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0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0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0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0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0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0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0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0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0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0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0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0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0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0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0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0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0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0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0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0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0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0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0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0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0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0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0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0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0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0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0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0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0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0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0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0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0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0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0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0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0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0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0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0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0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0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0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0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0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0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0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0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0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0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0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0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0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0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0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0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0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0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0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0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0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0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0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0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0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0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0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0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0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0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0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0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0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0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0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0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0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0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0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0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0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0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0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0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0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0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0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0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0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0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0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0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0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0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0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0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0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0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0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0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0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0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0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0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0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0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0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0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0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0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0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0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0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0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0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0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0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0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0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0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0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0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0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0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0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0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0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0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0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0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0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0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0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0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0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0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0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0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0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0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0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0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0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0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0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0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0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0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0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0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0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0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0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0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0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0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0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0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0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0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0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0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0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0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0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0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0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0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0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0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0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0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0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0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0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0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0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0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0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0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0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0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0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0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0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0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0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0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0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0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0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0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0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0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0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0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0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0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0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0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0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0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0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0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0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0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0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0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0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0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0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0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0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0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0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0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0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0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0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0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0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0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0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0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0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0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0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0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0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0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0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0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0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0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0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0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0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0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0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0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0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0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0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0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0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0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0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0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0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0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0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0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0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0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0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0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0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0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0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0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0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0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0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0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0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0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0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0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0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0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0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0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0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0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0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0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0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0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0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0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0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0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0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0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0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0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0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0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0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0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0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0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0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0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0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0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0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0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0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0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0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0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0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0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0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0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0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0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0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0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0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0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0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0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0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0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0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0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0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0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0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0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0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0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0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0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0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0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0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0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0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0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0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0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0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0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0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0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0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0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0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0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0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0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0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0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0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0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0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0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0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0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0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0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0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0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0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0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0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0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0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0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0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0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0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0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0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0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0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0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0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0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0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0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0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0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0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0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0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0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0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0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0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0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0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0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0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0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0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0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0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0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0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0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0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0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0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0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0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0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0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0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0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0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0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0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0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0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0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0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0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0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0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0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0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0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0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0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0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0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0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0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0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0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0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0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0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0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0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0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0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0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0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0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0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0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0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0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0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0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0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0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0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0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0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0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0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0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0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0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0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0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0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0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0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0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0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0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0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0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0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0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0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0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0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0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0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0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0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0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0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0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0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0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0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0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0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0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0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0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0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0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0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0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0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0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0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0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0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0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0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0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0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0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0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0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0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0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0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0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0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0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0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0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0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0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0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0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0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0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0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0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0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0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0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0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0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0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0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0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0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0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0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0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0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0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0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0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0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0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0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0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0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0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0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0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0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0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0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0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0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0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0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0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0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0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0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0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0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0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0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0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0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0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0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0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0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0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0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0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0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0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0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0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0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0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0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0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0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0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0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0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0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0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0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0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0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0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0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0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0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0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0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0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0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0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0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0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0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0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0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0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0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0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0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0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0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0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0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0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0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0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0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0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0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0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0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0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0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0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0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0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0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0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0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0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0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0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0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0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0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0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0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0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0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0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0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0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0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0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0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0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0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0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0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0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0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0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0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0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0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0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0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0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0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0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0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0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0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0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0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0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0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0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0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0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0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0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0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0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0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0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0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0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0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0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0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0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0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0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0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0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0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0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0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0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0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0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0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0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0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0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0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0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0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0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0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0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0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0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0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0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0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0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0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0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0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0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0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0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0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0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0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0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0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0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0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0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0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0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0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0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0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0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0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0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0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0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0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0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0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0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0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0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0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0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0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0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0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0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0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0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0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0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0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0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0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0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0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0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0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0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0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0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0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0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0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0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0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0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0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0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0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0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0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0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0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0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0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0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0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0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0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0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0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0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0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0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0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0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0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0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0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0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0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0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0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0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0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0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0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0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0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0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0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0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0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0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0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0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0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0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0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0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0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0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0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0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0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0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0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0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0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0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0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0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0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0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0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0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0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0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0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0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0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0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0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0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0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0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0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0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0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0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0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0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0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0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0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0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0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0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0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0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0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0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0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0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0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0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0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0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0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0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0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0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0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0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0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0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0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0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0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0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0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0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0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0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0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0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0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0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0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0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0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0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0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0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0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0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0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0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0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0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0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0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0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0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0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0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0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0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0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0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0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0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0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0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0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0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0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0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0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0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0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0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0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0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0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0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0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0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0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0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0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0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0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0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0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0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0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0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0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0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0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0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0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0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0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0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0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0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0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0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0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0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0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0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0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0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0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0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0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0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0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0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0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0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0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0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0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0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0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0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0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0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0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0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0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0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0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0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0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0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0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0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0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0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0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0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0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0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0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0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0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0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0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0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0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0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0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0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0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0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0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0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0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0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0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0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0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0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0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0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0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0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0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0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0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0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0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0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0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0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0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0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0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0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0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0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0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0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0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0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0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0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0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0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0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0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0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0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0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0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0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0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0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0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0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0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0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0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0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0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0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0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0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0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0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0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0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0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0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0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0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0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0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0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0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0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0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0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0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0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0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0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0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0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0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0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0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0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0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0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0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0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0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0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0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0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0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0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0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0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0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0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0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0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0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0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0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0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0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0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0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0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0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0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0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0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0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0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0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0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0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0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0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0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0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0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0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0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0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0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0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0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0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0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0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0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0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0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0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0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0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0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0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0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0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0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0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0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0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0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0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0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0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0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0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0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0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0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0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0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0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0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0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0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0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0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0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0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0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0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0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0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0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0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0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0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0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0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0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0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0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0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0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0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0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0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0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0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0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0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0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0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0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0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0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0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0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0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0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0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0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0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0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0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0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0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0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0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0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0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0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0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0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0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0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0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0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0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0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0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0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0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0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0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0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0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0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0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0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0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0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0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0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0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0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0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0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0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0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0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0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0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0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0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0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0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0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0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0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0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0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0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0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0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0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0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0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0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0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0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0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0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0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0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0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0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0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0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0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0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0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0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0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0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0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0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0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0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0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0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0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0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0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0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0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0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0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0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0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0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0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0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0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0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0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0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0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0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0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0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0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0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0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0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0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0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0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0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0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0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0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0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0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0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0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0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0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0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0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0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0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0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0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0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0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0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0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0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0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0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0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0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0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0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0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0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0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0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0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0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0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0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0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0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0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0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0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0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0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0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0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0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0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0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0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0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0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0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0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0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0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0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0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0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0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0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0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0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0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0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0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0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0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0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0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0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0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0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0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0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0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0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0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0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0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0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0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0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0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0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0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0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0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0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0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0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0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0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0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0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0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0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0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0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0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0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0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0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0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0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0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0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0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0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0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0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0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0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0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0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0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0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0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0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0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0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0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0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0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0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0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0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0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0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0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0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0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0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0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0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0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0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0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0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0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0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0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0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0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0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0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0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0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0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0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0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0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0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0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0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0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0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0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0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0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0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0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0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0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0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0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0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0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0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0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0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0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0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0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0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0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0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0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0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0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0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0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0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0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0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0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0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0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0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0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0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0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0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0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0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0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0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0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0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0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0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0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0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0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0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0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0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0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0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0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0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0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0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0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0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0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0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0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0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0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0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0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0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0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0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0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0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0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0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0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0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0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0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0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0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0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0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0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0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0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0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0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0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0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0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0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0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0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0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0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0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0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0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0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0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0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0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0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0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0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0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0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0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0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0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0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0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0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0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0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0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0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0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0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0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0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0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0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0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0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0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0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0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0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0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0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0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0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0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0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0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0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0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0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0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0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0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0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0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0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0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0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0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0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0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0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0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0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0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0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0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0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0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0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0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0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0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0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0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0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0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0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0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0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0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0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0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0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0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0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0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0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0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0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0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0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0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0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0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0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0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0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0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0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0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0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0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0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0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0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0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0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0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0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0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0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0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0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0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0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0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0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0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0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0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0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0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0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0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0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0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0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0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0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0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0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0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0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0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0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0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0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0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0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0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0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0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0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0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0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0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0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0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0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0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0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0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0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0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0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0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0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0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0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0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0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0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0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0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0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0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0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0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0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0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0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0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0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0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0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0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0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0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0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0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0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0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0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0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0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0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0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0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0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0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0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0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0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0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0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0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0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0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0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0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0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0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0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0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0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0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0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0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0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0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0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0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0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0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0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0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0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0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0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0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0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0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0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0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0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0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0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0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0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0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0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0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0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0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0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0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0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0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0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0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0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0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0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0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0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0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0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0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0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0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0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0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0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0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0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0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0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0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0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0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0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0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0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0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0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0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0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0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0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0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0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0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0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0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0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0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0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0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0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0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0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0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0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0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0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0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0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0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0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0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0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0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0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0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0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0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0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0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0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0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0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0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0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0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0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0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0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0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0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0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0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0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0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0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0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0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0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0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0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0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0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0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0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0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0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0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0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0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0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0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0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0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0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0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0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0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0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0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0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0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0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0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0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0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0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0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0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0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0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0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0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0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0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0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0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0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0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0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0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0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0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0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0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0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0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0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0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0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0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0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0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0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0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0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0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0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0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0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0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0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0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0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0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0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0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0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0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0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0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0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0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0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0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0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0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0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0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0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0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0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0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0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0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0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0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0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0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0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0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0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0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0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0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0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0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0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0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0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0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0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0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0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0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0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0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0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0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0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0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0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0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0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0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0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0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0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0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0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0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0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0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0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0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0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0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0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0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0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0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0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0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0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0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0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0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0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0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0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0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0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0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0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0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0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0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0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0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0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0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0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0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0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0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0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0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0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0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0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0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0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0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0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0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0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0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0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0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0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0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0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0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0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0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0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0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0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0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0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0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0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0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0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0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0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0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0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0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0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0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0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0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0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0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0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0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0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0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0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0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0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0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0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0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0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0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0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0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0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0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0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0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0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0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0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0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0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0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0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0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0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0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0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0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0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0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0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0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0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0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0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0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0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0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0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0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0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0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0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0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0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0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0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0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0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0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0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0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0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0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0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0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0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0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0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0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0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0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0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0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0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0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0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0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0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0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0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0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0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0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0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0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0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0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0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0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0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0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0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0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0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0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0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0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0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0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0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0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0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0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0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0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0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0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0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0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0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0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0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0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0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0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0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0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0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0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0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0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0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0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0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0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0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0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0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0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0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0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0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0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0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0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0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0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0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0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0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0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0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0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0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0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0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0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0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0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0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0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0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0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0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0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0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0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0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0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0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0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0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0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0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0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0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0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0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0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0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0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0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0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0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0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0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0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0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0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0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0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0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0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0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0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0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0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0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0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0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0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0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0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0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0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0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0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0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0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0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0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0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P37" sqref="P37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14" t="s">
        <v>49</v>
      </c>
      <c r="C1" s="114"/>
      <c r="D1" s="114"/>
      <c r="E1" s="24">
        <f>COUNTA(Spisak!$C$3:$C$998)+2</f>
        <v>31</v>
      </c>
    </row>
    <row r="3" spans="2:12" ht="13.5" thickBot="1" x14ac:dyDescent="0.25">
      <c r="B3" s="113" t="s">
        <v>37</v>
      </c>
      <c r="C3" s="113"/>
      <c r="D3" s="113"/>
      <c r="E3" s="113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17</v>
      </c>
      <c r="C5" s="29">
        <f ca="1">COUNTIF(INDIRECT("Spisak!T3:T"&amp;E1),"&gt;="&amp;(0.5*Parametri!D12))</f>
        <v>10</v>
      </c>
      <c r="D5" s="29">
        <f ca="1">COUNTIF(INDIRECT("Spisak!T3:T"&amp;E1),"&lt;"&amp;(0.1*Parametri!D12))</f>
        <v>0</v>
      </c>
      <c r="E5" s="30">
        <f ca="1">COUNTIF(INDIRECT("Spisak!T3:T"&amp;E1),"&gt;="&amp;(0.9*Parametri!D12))</f>
        <v>2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0.58823529411764708</v>
      </c>
      <c r="D6" s="32">
        <f ca="1">IF($B$5&gt;0,D5/$B$5,"")</f>
        <v>0</v>
      </c>
      <c r="E6" s="33">
        <f ca="1">IF($B$5&gt;0,E5/$B$5,"")</f>
        <v>0.11764705882352941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13" t="s">
        <v>43</v>
      </c>
      <c r="C8" s="113"/>
      <c r="D8" s="113"/>
      <c r="E8" s="113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14</v>
      </c>
      <c r="C10" s="29">
        <f ca="1">COUNTIF(INDIRECT("Spisak!U3:U"&amp;$E$1),"&gt;="&amp;(0.5*Parametri!F12))</f>
        <v>10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2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>
        <f ca="1">IF($B$10&gt;0,C10/$B$10,"")</f>
        <v>0.7142857142857143</v>
      </c>
      <c r="D11" s="32">
        <f ca="1">IF($B$10&gt;0,D10/$B$10,"")</f>
        <v>0</v>
      </c>
      <c r="E11" s="33">
        <f ca="1">IF($B$10&gt;0,E10/$B$10,"")</f>
        <v>0.14285714285714285</v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13" t="s">
        <v>44</v>
      </c>
      <c r="C13" s="113"/>
      <c r="D13" s="113"/>
      <c r="E13" s="113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12</v>
      </c>
      <c r="C15" s="29">
        <f ca="1">COUNTIF(INDIRECT("Spisak!V3:V"&amp;$E$1),"&gt;="&amp;(0.5*Parametri!H12))</f>
        <v>12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12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>
        <f ca="1">IF($B$15&gt;0,C15/$B$15,"")</f>
        <v>1</v>
      </c>
      <c r="D16" s="32">
        <f ca="1">IF($B$15&gt;0,D15/$B$15,"")</f>
        <v>0</v>
      </c>
      <c r="E16" s="33">
        <f ca="1">IF($B$15&gt;0,E15/$B$15,"")</f>
        <v>1</v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44"/>
  <sheetViews>
    <sheetView topLeftCell="A10" workbookViewId="0">
      <selection activeCell="P37" sqref="P37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15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20.100000000000001" customHeight="1" x14ac:dyDescent="0.2">
      <c r="A2" s="116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16"/>
      <c r="H2" s="116"/>
      <c r="I2" s="116"/>
      <c r="J2" s="117" t="s">
        <v>94</v>
      </c>
      <c r="K2" s="117"/>
      <c r="L2" s="117"/>
      <c r="M2" s="117"/>
      <c r="N2" s="117"/>
      <c r="O2" s="117"/>
      <c r="P2" s="117"/>
    </row>
    <row r="3" spans="1:16" s="46" customFormat="1" ht="30" customHeight="1" x14ac:dyDescent="0.2">
      <c r="A3" s="118" t="str">
        <f xml:space="preserve"> CONCATENATE("PREDMET: ", Parametri!C2)</f>
        <v>PREDMET: ALGEBRA II</v>
      </c>
      <c r="B3" s="118"/>
      <c r="C3" s="118"/>
      <c r="D3" s="118"/>
      <c r="E3" s="118" t="str">
        <f>CONCATENATE("Broj ECTS kredita: ",Parametri!C9)</f>
        <v>Broj ECTS kredita: 5</v>
      </c>
      <c r="F3" s="118"/>
      <c r="G3" s="118"/>
      <c r="H3" s="118"/>
      <c r="I3" s="118"/>
      <c r="J3" s="119" t="str">
        <f>CONCATENATE("NASTAVNIK: ",Parametri!C15)</f>
        <v>NASTAVNIK: Prof. dr Biljana Zeković</v>
      </c>
      <c r="K3" s="119"/>
      <c r="L3" s="119"/>
      <c r="M3" s="119"/>
      <c r="N3" s="119" t="str">
        <f>CONCATENATE("SARADNIK: ",Parametri!C16)</f>
        <v>SARADNIK: Mr. Vladimir Ivanović</v>
      </c>
      <c r="O3" s="119"/>
      <c r="P3" s="119"/>
    </row>
    <row r="5" spans="1:16" ht="24" customHeight="1" x14ac:dyDescent="0.2">
      <c r="A5" s="120" t="s">
        <v>72</v>
      </c>
      <c r="B5" s="120" t="s">
        <v>73</v>
      </c>
      <c r="C5" s="121" t="s">
        <v>74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0" t="s">
        <v>85</v>
      </c>
      <c r="P5" s="120" t="s">
        <v>86</v>
      </c>
    </row>
    <row r="6" spans="1:16" x14ac:dyDescent="0.2">
      <c r="A6" s="120"/>
      <c r="B6" s="120"/>
      <c r="C6" s="120" t="s">
        <v>75</v>
      </c>
      <c r="D6" s="120" t="s">
        <v>25</v>
      </c>
      <c r="E6" s="120"/>
      <c r="F6" s="120"/>
      <c r="G6" s="120"/>
      <c r="H6" s="120"/>
      <c r="I6" s="120"/>
      <c r="J6" s="120" t="s">
        <v>81</v>
      </c>
      <c r="K6" s="120"/>
      <c r="L6" s="120"/>
      <c r="M6" s="120" t="s">
        <v>82</v>
      </c>
      <c r="N6" s="120"/>
      <c r="O6" s="120"/>
      <c r="P6" s="120"/>
    </row>
    <row r="7" spans="1:16" x14ac:dyDescent="0.2">
      <c r="A7" s="120"/>
      <c r="B7" s="120"/>
      <c r="C7" s="120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20"/>
      <c r="P7" s="120"/>
    </row>
    <row r="8" spans="1:16" ht="12.95" customHeight="1" x14ac:dyDescent="0.2">
      <c r="A8" s="49" t="str">
        <f>Spisak!B3</f>
        <v>39/2021</v>
      </c>
      <c r="B8" s="48" t="str">
        <f>Spisak!C3</f>
        <v>Radović Vuk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 t="str">
        <f>Spisak!T3</f>
        <v/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0</v>
      </c>
      <c r="P8" s="47" t="str">
        <f>Spisak!Z3</f>
        <v/>
      </c>
    </row>
    <row r="9" spans="1:16" ht="12.95" customHeight="1" x14ac:dyDescent="0.2">
      <c r="A9" s="49" t="str">
        <f>Spisak!B4</f>
        <v>40/2021</v>
      </c>
      <c r="B9" s="48" t="str">
        <f>Spisak!C4</f>
        <v>Ćeman Nermina</v>
      </c>
      <c r="C9" s="47">
        <f>Spisak!D4</f>
        <v>2</v>
      </c>
      <c r="D9" s="47">
        <f>Spisak!E4</f>
        <v>2</v>
      </c>
      <c r="E9" s="47">
        <f>Spisak!F4</f>
        <v>2</v>
      </c>
      <c r="F9" s="47">
        <f>Spisak!G4</f>
        <v>2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14.5</v>
      </c>
      <c r="K9" s="47">
        <f>Spisak!U4</f>
        <v>15</v>
      </c>
      <c r="L9" s="47">
        <f>Spisak!V4</f>
        <v>7</v>
      </c>
      <c r="M9" s="47">
        <f>Spisak!Q4</f>
        <v>0</v>
      </c>
      <c r="N9" s="47">
        <f>Spisak!R4</f>
        <v>24.5</v>
      </c>
      <c r="O9" s="47">
        <f>Spisak!Y4</f>
        <v>62</v>
      </c>
      <c r="P9" s="47" t="str">
        <f>Spisak!Z4</f>
        <v>D</v>
      </c>
    </row>
    <row r="10" spans="1:16" ht="12.95" customHeight="1" x14ac:dyDescent="0.2">
      <c r="A10" s="49" t="str">
        <f>Spisak!B5</f>
        <v>2/2020</v>
      </c>
      <c r="B10" s="48" t="str">
        <f>Spisak!C5</f>
        <v>Mijović Ivana</v>
      </c>
      <c r="C10" s="47">
        <f>Spisak!D5</f>
        <v>2</v>
      </c>
      <c r="D10" s="47">
        <f>Spisak!E5</f>
        <v>2</v>
      </c>
      <c r="E10" s="47">
        <f>Spisak!F5</f>
        <v>1.5</v>
      </c>
      <c r="F10" s="47">
        <f>Spisak!G5</f>
        <v>2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11</v>
      </c>
      <c r="K10" s="47">
        <f>Spisak!U5</f>
        <v>17</v>
      </c>
      <c r="L10" s="47" t="str">
        <f>Spisak!V5</f>
        <v/>
      </c>
      <c r="M10" s="47">
        <f>Spisak!Q5</f>
        <v>39</v>
      </c>
      <c r="N10" s="47">
        <f>Spisak!R5</f>
        <v>0</v>
      </c>
      <c r="O10" s="47">
        <f>Spisak!Y5</f>
        <v>74.5</v>
      </c>
      <c r="P10" s="47" t="str">
        <f>Spisak!Z5</f>
        <v>C</v>
      </c>
    </row>
    <row r="11" spans="1:16" ht="12.95" customHeight="1" x14ac:dyDescent="0.2">
      <c r="A11" s="49" t="str">
        <f>Spisak!B6</f>
        <v>3/2020</v>
      </c>
      <c r="B11" s="48" t="str">
        <f>Spisak!C6</f>
        <v>Popović Milica</v>
      </c>
      <c r="C11" s="47">
        <f>Spisak!D6</f>
        <v>2</v>
      </c>
      <c r="D11" s="47">
        <f>Spisak!E6</f>
        <v>1</v>
      </c>
      <c r="E11" s="47">
        <f>Spisak!F6</f>
        <v>1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15</v>
      </c>
      <c r="K11" s="47">
        <f>Spisak!U6</f>
        <v>20.5</v>
      </c>
      <c r="L11" s="47">
        <f>Spisak!V6</f>
        <v>7</v>
      </c>
      <c r="M11" s="47">
        <f>Spisak!Q6</f>
        <v>0</v>
      </c>
      <c r="N11" s="47">
        <f>Spisak!R6</f>
        <v>46</v>
      </c>
      <c r="O11" s="47">
        <f>Spisak!Y6</f>
        <v>88.5</v>
      </c>
      <c r="P11" s="47" t="str">
        <f>Spisak!Z6</f>
        <v>A</v>
      </c>
    </row>
    <row r="12" spans="1:16" ht="12.95" customHeight="1" x14ac:dyDescent="0.2">
      <c r="A12" s="49" t="str">
        <f>Spisak!B7</f>
        <v>4/2020</v>
      </c>
      <c r="B12" s="48" t="str">
        <f>Spisak!C7</f>
        <v>Zajmović Ajlan</v>
      </c>
      <c r="C12" s="47">
        <f>Spisak!D7</f>
        <v>0</v>
      </c>
      <c r="D12" s="47">
        <f>Spisak!E7</f>
        <v>2</v>
      </c>
      <c r="E12" s="47">
        <f>Spisak!F7</f>
        <v>2</v>
      </c>
      <c r="F12" s="47">
        <f>Spisak!G7</f>
        <v>2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21</v>
      </c>
      <c r="K12" s="47">
        <f>Spisak!U7</f>
        <v>20</v>
      </c>
      <c r="L12" s="47" t="str">
        <f>Spisak!V7</f>
        <v/>
      </c>
      <c r="M12" s="47">
        <f>Spisak!Q7</f>
        <v>38</v>
      </c>
      <c r="N12" s="47">
        <f>Spisak!R7</f>
        <v>7</v>
      </c>
      <c r="O12" s="47">
        <f>Spisak!Y7</f>
        <v>92</v>
      </c>
      <c r="P12" s="47" t="str">
        <f>Spisak!Z7</f>
        <v>A</v>
      </c>
    </row>
    <row r="13" spans="1:16" ht="12.95" customHeight="1" x14ac:dyDescent="0.2">
      <c r="A13" s="49" t="str">
        <f>Spisak!B8</f>
        <v>5/2020</v>
      </c>
      <c r="B13" s="48" t="str">
        <f>Spisak!C8</f>
        <v>Gogić Aćim</v>
      </c>
      <c r="C13" s="47">
        <f>Spisak!D8</f>
        <v>0</v>
      </c>
      <c r="D13" s="47">
        <f>Spisak!E8</f>
        <v>2</v>
      </c>
      <c r="E13" s="47">
        <f>Spisak!F8</f>
        <v>2</v>
      </c>
      <c r="F13" s="47">
        <f>Spisak!G8</f>
        <v>2</v>
      </c>
      <c r="G13" s="47">
        <f>Spisak!H8</f>
        <v>0</v>
      </c>
      <c r="H13" s="47">
        <f>Spisak!I8</f>
        <v>0</v>
      </c>
      <c r="I13" s="47">
        <f>Spisak!J8</f>
        <v>0</v>
      </c>
      <c r="J13" s="47">
        <f>Spisak!T8</f>
        <v>20.5</v>
      </c>
      <c r="K13" s="47">
        <f>Spisak!U8</f>
        <v>12.5</v>
      </c>
      <c r="L13" s="47">
        <f>Spisak!V8</f>
        <v>7</v>
      </c>
      <c r="M13" s="47">
        <f>Spisak!Q8</f>
        <v>6.5</v>
      </c>
      <c r="N13" s="47">
        <f>Spisak!R8</f>
        <v>22.5</v>
      </c>
      <c r="O13" s="47">
        <f>Spisak!Y8</f>
        <v>61.5</v>
      </c>
      <c r="P13" s="47" t="str">
        <f>Spisak!Z8</f>
        <v>D</v>
      </c>
    </row>
    <row r="14" spans="1:16" ht="12.95" customHeight="1" x14ac:dyDescent="0.2">
      <c r="A14" s="49" t="str">
        <f>Spisak!B9</f>
        <v>6/2020</v>
      </c>
      <c r="B14" s="48" t="str">
        <f>Spisak!C9</f>
        <v>Perović Sara</v>
      </c>
      <c r="C14" s="47">
        <f>Spisak!D9</f>
        <v>2</v>
      </c>
      <c r="D14" s="47">
        <f>Spisak!E9</f>
        <v>2</v>
      </c>
      <c r="E14" s="47">
        <f>Spisak!F9</f>
        <v>2</v>
      </c>
      <c r="F14" s="47">
        <f>Spisak!G9</f>
        <v>2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11</v>
      </c>
      <c r="K14" s="47">
        <f>Spisak!U9</f>
        <v>15</v>
      </c>
      <c r="L14" s="47">
        <f>Spisak!V9</f>
        <v>2</v>
      </c>
      <c r="M14" s="47">
        <f>Spisak!Q9</f>
        <v>38</v>
      </c>
      <c r="N14" s="47">
        <f>Spisak!R9</f>
        <v>0</v>
      </c>
      <c r="O14" s="47">
        <f>Spisak!Y9</f>
        <v>72</v>
      </c>
      <c r="P14" s="47" t="str">
        <f>Spisak!Z9</f>
        <v>C</v>
      </c>
    </row>
    <row r="15" spans="1:16" ht="12.95" customHeight="1" x14ac:dyDescent="0.2">
      <c r="A15" s="49" t="str">
        <f>Spisak!B10</f>
        <v>8/2020</v>
      </c>
      <c r="B15" s="48" t="str">
        <f>Spisak!C10</f>
        <v>Ramdedović Bekir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5" customHeight="1" x14ac:dyDescent="0.2">
      <c r="A16" s="49" t="str">
        <f>Spisak!B11</f>
        <v>31/2020</v>
      </c>
      <c r="B16" s="48" t="str">
        <f>Spisak!C11</f>
        <v>Albijanić Mirjana</v>
      </c>
      <c r="C16" s="47">
        <f>Spisak!D11</f>
        <v>0</v>
      </c>
      <c r="D16" s="47">
        <f>Spisak!E11</f>
        <v>1</v>
      </c>
      <c r="E16" s="47">
        <f>Spisak!F11</f>
        <v>1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>
        <f>Spisak!T11</f>
        <v>7.5</v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9.5</v>
      </c>
      <c r="P16" s="47" t="str">
        <f>Spisak!Z11</f>
        <v>F</v>
      </c>
    </row>
    <row r="17" spans="1:16" ht="12.95" customHeight="1" x14ac:dyDescent="0.2">
      <c r="A17" s="49" t="str">
        <f>Spisak!B12</f>
        <v>37/2020</v>
      </c>
      <c r="B17" s="48" t="str">
        <f>Spisak!C12</f>
        <v>Damjanović Raduša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5" customHeight="1" x14ac:dyDescent="0.2">
      <c r="A18" s="49" t="str">
        <f>Spisak!B13</f>
        <v>1/2019</v>
      </c>
      <c r="B18" s="48" t="str">
        <f>Spisak!C13</f>
        <v>Bojanić Matija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 t="str">
        <f>Spisak!T13</f>
        <v/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0</v>
      </c>
      <c r="P18" s="47" t="str">
        <f>Spisak!Z13</f>
        <v/>
      </c>
    </row>
    <row r="19" spans="1:16" ht="12.95" customHeight="1" x14ac:dyDescent="0.2">
      <c r="A19" s="49" t="str">
        <f>Spisak!B14</f>
        <v>2/2019</v>
      </c>
      <c r="B19" s="48" t="str">
        <f>Spisak!C14</f>
        <v>Cvijović Tijana</v>
      </c>
      <c r="C19" s="47">
        <f>Spisak!D14</f>
        <v>0</v>
      </c>
      <c r="D19" s="47">
        <f>Spisak!E14</f>
        <v>1</v>
      </c>
      <c r="E19" s="47">
        <f>Spisak!F14</f>
        <v>1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2</v>
      </c>
      <c r="P19" s="47" t="str">
        <f>Spisak!Z14</f>
        <v/>
      </c>
    </row>
    <row r="20" spans="1:16" ht="12.95" customHeight="1" x14ac:dyDescent="0.2">
      <c r="A20" s="49" t="str">
        <f>Spisak!B15</f>
        <v>12/2019</v>
      </c>
      <c r="B20" s="48" t="str">
        <f>Spisak!C15</f>
        <v>Vujanović Marina</v>
      </c>
      <c r="C20" s="47">
        <f>Spisak!D15</f>
        <v>0</v>
      </c>
      <c r="D20" s="47">
        <f>Spisak!E15</f>
        <v>1</v>
      </c>
      <c r="E20" s="47">
        <f>Spisak!F15</f>
        <v>1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7</v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9</v>
      </c>
      <c r="P20" s="47" t="str">
        <f>Spisak!Z15</f>
        <v>F</v>
      </c>
    </row>
    <row r="21" spans="1:16" ht="12.95" customHeight="1" x14ac:dyDescent="0.2">
      <c r="A21" s="49" t="str">
        <f>Spisak!B16</f>
        <v>13/2019</v>
      </c>
      <c r="B21" s="48" t="str">
        <f>Spisak!C16</f>
        <v>Petranović Nikolina</v>
      </c>
      <c r="C21" s="47">
        <f>Spisak!D16</f>
        <v>0</v>
      </c>
      <c r="D21" s="47">
        <f>Spisak!E16</f>
        <v>2</v>
      </c>
      <c r="E21" s="47">
        <f>Spisak!F16</f>
        <v>2</v>
      </c>
      <c r="F21" s="47">
        <f>Spisak!G16</f>
        <v>1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12</v>
      </c>
      <c r="K21" s="47">
        <f>Spisak!U16</f>
        <v>14</v>
      </c>
      <c r="L21" s="47">
        <f>Spisak!V16</f>
        <v>2</v>
      </c>
      <c r="M21" s="47">
        <f>Spisak!Q16</f>
        <v>0</v>
      </c>
      <c r="N21" s="47">
        <f>Spisak!R16</f>
        <v>10</v>
      </c>
      <c r="O21" s="47">
        <f>Spisak!Y16</f>
        <v>41</v>
      </c>
      <c r="P21" s="47" t="str">
        <f>Spisak!Z16</f>
        <v>F</v>
      </c>
    </row>
    <row r="22" spans="1:16" ht="12.95" customHeight="1" x14ac:dyDescent="0.2">
      <c r="A22" s="49" t="str">
        <f>Spisak!B17</f>
        <v>39/2019</v>
      </c>
      <c r="B22" s="48" t="str">
        <f>Spisak!C17</f>
        <v>Prelević Tanja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 t="str">
        <f>Spisak!T17</f>
        <v/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0</v>
      </c>
      <c r="P22" s="47" t="str">
        <f>Spisak!Z17</f>
        <v/>
      </c>
    </row>
    <row r="23" spans="1:16" ht="12.95" customHeight="1" x14ac:dyDescent="0.2">
      <c r="A23" s="49" t="str">
        <f>Spisak!B18</f>
        <v>2/2018</v>
      </c>
      <c r="B23" s="48" t="str">
        <f>Spisak!C18</f>
        <v>Lazarević Aleksandar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5" customHeight="1" x14ac:dyDescent="0.2">
      <c r="A24" s="49" t="str">
        <f>Spisak!B19</f>
        <v>25/2018</v>
      </c>
      <c r="B24" s="48" t="str">
        <f>Spisak!C19</f>
        <v>Ivanović Ana</v>
      </c>
      <c r="C24" s="47">
        <f>Spisak!D19</f>
        <v>0</v>
      </c>
      <c r="D24" s="47">
        <f>Spisak!E19</f>
        <v>1</v>
      </c>
      <c r="E24" s="47">
        <f>Spisak!F19</f>
        <v>1</v>
      </c>
      <c r="F24" s="47">
        <f>Spisak!G19</f>
        <v>1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10.5</v>
      </c>
      <c r="K24" s="47">
        <f>Spisak!U19</f>
        <v>5</v>
      </c>
      <c r="L24" s="47">
        <f>Spisak!V19</f>
        <v>3</v>
      </c>
      <c r="M24" s="47">
        <f>Spisak!Q19</f>
        <v>4</v>
      </c>
      <c r="N24" s="47">
        <f>Spisak!R19</f>
        <v>0</v>
      </c>
      <c r="O24" s="47">
        <f>Spisak!Y19</f>
        <v>22.5</v>
      </c>
      <c r="P24" s="47" t="str">
        <f>Spisak!Z19</f>
        <v>F</v>
      </c>
    </row>
    <row r="25" spans="1:16" ht="12.95" customHeight="1" x14ac:dyDescent="0.2">
      <c r="A25" s="49" t="str">
        <f>Spisak!B20</f>
        <v>26/2018</v>
      </c>
      <c r="B25" s="48" t="str">
        <f>Spisak!C20</f>
        <v>Hajduković Jelena</v>
      </c>
      <c r="C25" s="47">
        <f>Spisak!D20</f>
        <v>0</v>
      </c>
      <c r="D25" s="47">
        <f>Spisak!E20</f>
        <v>1</v>
      </c>
      <c r="E25" s="47">
        <f>Spisak!F20</f>
        <v>1</v>
      </c>
      <c r="F25" s="47">
        <f>Spisak!G20</f>
        <v>1.5</v>
      </c>
      <c r="G25" s="47">
        <f>Spisak!H20</f>
        <v>0</v>
      </c>
      <c r="H25" s="47">
        <f>Spisak!I20</f>
        <v>0</v>
      </c>
      <c r="I25" s="47">
        <f>Spisak!J20</f>
        <v>0</v>
      </c>
      <c r="J25" s="47">
        <f>Spisak!T20</f>
        <v>8</v>
      </c>
      <c r="K25" s="47">
        <f>Spisak!U20</f>
        <v>10</v>
      </c>
      <c r="L25" s="47">
        <f>Spisak!V20</f>
        <v>3</v>
      </c>
      <c r="M25" s="47">
        <f>Spisak!Q20</f>
        <v>5.5</v>
      </c>
      <c r="N25" s="47">
        <f>Spisak!R20</f>
        <v>8</v>
      </c>
      <c r="O25" s="47">
        <f>Spisak!Y20</f>
        <v>29.5</v>
      </c>
      <c r="P25" s="47" t="str">
        <f>Spisak!Z20</f>
        <v>F</v>
      </c>
    </row>
    <row r="26" spans="1:16" ht="12.95" customHeight="1" x14ac:dyDescent="0.2">
      <c r="A26" s="49" t="str">
        <f>Spisak!B21</f>
        <v>27/2018</v>
      </c>
      <c r="B26" s="48" t="str">
        <f>Spisak!C21</f>
        <v>Cerović Jovana</v>
      </c>
      <c r="C26" s="47">
        <f>Spisak!D21</f>
        <v>0</v>
      </c>
      <c r="D26" s="47">
        <f>Spisak!E21</f>
        <v>2</v>
      </c>
      <c r="E26" s="47">
        <f>Spisak!F21</f>
        <v>1</v>
      </c>
      <c r="F26" s="47">
        <f>Spisak!G21</f>
        <v>1</v>
      </c>
      <c r="G26" s="47">
        <f>Spisak!H21</f>
        <v>0</v>
      </c>
      <c r="H26" s="47">
        <f>Spisak!I21</f>
        <v>0</v>
      </c>
      <c r="I26" s="47">
        <f>Spisak!J21</f>
        <v>0</v>
      </c>
      <c r="J26" s="47">
        <f>Spisak!T21</f>
        <v>7</v>
      </c>
      <c r="K26" s="47">
        <f>Spisak!U21</f>
        <v>13</v>
      </c>
      <c r="L26" s="47" t="str">
        <f>Spisak!V21</f>
        <v/>
      </c>
      <c r="M26" s="47">
        <f>Spisak!Q21</f>
        <v>0</v>
      </c>
      <c r="N26" s="47">
        <f>Spisak!R21</f>
        <v>25</v>
      </c>
      <c r="O26" s="47">
        <f>Spisak!Y21</f>
        <v>49</v>
      </c>
      <c r="P26" s="47" t="str">
        <f>Spisak!Z21</f>
        <v>E</v>
      </c>
    </row>
    <row r="27" spans="1:16" ht="12.95" customHeight="1" x14ac:dyDescent="0.2">
      <c r="A27" s="49" t="str">
        <f>Spisak!B22</f>
        <v>28/2018</v>
      </c>
      <c r="B27" s="48" t="str">
        <f>Spisak!C22</f>
        <v>Mijanović Radoman</v>
      </c>
      <c r="C27" s="47">
        <f>Spisak!D22</f>
        <v>0</v>
      </c>
      <c r="D27" s="47">
        <f>Spisak!E22</f>
        <v>2</v>
      </c>
      <c r="E27" s="47">
        <f>Spisak!F22</f>
        <v>1</v>
      </c>
      <c r="F27" s="47">
        <f>Spisak!G22</f>
        <v>1</v>
      </c>
      <c r="G27" s="47">
        <f>Spisak!H22</f>
        <v>0</v>
      </c>
      <c r="H27" s="47">
        <f>Spisak!I22</f>
        <v>0</v>
      </c>
      <c r="I27" s="47">
        <f>Spisak!J22</f>
        <v>0</v>
      </c>
      <c r="J27" s="47">
        <f>Spisak!T22</f>
        <v>14</v>
      </c>
      <c r="K27" s="47">
        <f>Spisak!U22</f>
        <v>9.5</v>
      </c>
      <c r="L27" s="47">
        <f>Spisak!V22</f>
        <v>4</v>
      </c>
      <c r="M27" s="47">
        <f>Spisak!Q22</f>
        <v>0</v>
      </c>
      <c r="N27" s="47">
        <f>Spisak!R22</f>
        <v>5</v>
      </c>
      <c r="O27" s="47">
        <f>Spisak!Y22</f>
        <v>32.5</v>
      </c>
      <c r="P27" s="47" t="str">
        <f>Spisak!Z22</f>
        <v>F</v>
      </c>
    </row>
    <row r="28" spans="1:16" ht="12.95" customHeight="1" x14ac:dyDescent="0.2">
      <c r="A28" s="49" t="str">
        <f>Spisak!B23</f>
        <v>39/2018</v>
      </c>
      <c r="B28" s="48" t="str">
        <f>Spisak!C23</f>
        <v>Janković Petar</v>
      </c>
      <c r="C28" s="47">
        <f>Spisak!D23</f>
        <v>0</v>
      </c>
      <c r="D28" s="47">
        <f>Spisak!E23</f>
        <v>1</v>
      </c>
      <c r="E28" s="47">
        <f>Spisak!F23</f>
        <v>1.5</v>
      </c>
      <c r="F28" s="47">
        <f>Spisak!G23</f>
        <v>1</v>
      </c>
      <c r="G28" s="47">
        <f>Spisak!H23</f>
        <v>0</v>
      </c>
      <c r="H28" s="47">
        <f>Spisak!I23</f>
        <v>0</v>
      </c>
      <c r="I28" s="47">
        <f>Spisak!J23</f>
        <v>0</v>
      </c>
      <c r="J28" s="47">
        <f>Spisak!T23</f>
        <v>8</v>
      </c>
      <c r="K28" s="47" t="str">
        <f>Spisak!U23</f>
        <v/>
      </c>
      <c r="L28" s="47">
        <f>Spisak!V23</f>
        <v>3</v>
      </c>
      <c r="M28" s="47">
        <f>Spisak!Q23</f>
        <v>0</v>
      </c>
      <c r="N28" s="47">
        <f>Spisak!R23</f>
        <v>0</v>
      </c>
      <c r="O28" s="47">
        <f>Spisak!Y23</f>
        <v>11.5</v>
      </c>
      <c r="P28" s="47" t="str">
        <f>Spisak!Z23</f>
        <v>F</v>
      </c>
    </row>
    <row r="29" spans="1:16" ht="12.95" customHeight="1" x14ac:dyDescent="0.2">
      <c r="A29" s="49" t="str">
        <f>Spisak!B24</f>
        <v>13/2017</v>
      </c>
      <c r="B29" s="48" t="str">
        <f>Spisak!C24</f>
        <v>Danilović Bobana</v>
      </c>
      <c r="C29" s="47">
        <f>Spisak!D24</f>
        <v>0</v>
      </c>
      <c r="D29" s="47">
        <f>Spisak!E24</f>
        <v>2</v>
      </c>
      <c r="E29" s="47">
        <f>Spisak!F24</f>
        <v>2</v>
      </c>
      <c r="F29" s="47">
        <f>Spisak!G24</f>
        <v>1</v>
      </c>
      <c r="G29" s="47">
        <f>Spisak!H24</f>
        <v>0</v>
      </c>
      <c r="H29" s="47">
        <f>Spisak!I24</f>
        <v>0</v>
      </c>
      <c r="I29" s="47">
        <f>Spisak!J24</f>
        <v>0</v>
      </c>
      <c r="J29" s="47">
        <f>Spisak!T24</f>
        <v>5.5</v>
      </c>
      <c r="K29" s="47">
        <f>Spisak!U24</f>
        <v>11</v>
      </c>
      <c r="L29" s="47">
        <f>Spisak!V24</f>
        <v>2</v>
      </c>
      <c r="M29" s="47">
        <f>Spisak!Q24</f>
        <v>8.5</v>
      </c>
      <c r="N29" s="47">
        <f>Spisak!R24</f>
        <v>32</v>
      </c>
      <c r="O29" s="47">
        <f>Spisak!Y24</f>
        <v>53.5</v>
      </c>
      <c r="P29" s="47" t="str">
        <f>Spisak!Z24</f>
        <v>E</v>
      </c>
    </row>
    <row r="30" spans="1:16" ht="12.95" customHeight="1" x14ac:dyDescent="0.2">
      <c r="A30" s="49" t="str">
        <f>Spisak!B25</f>
        <v>25/2016</v>
      </c>
      <c r="B30" s="48" t="str">
        <f>Spisak!C25</f>
        <v>Doderović Magdalena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 t="str">
        <f>Spisak!T25</f>
        <v/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5" customHeight="1" x14ac:dyDescent="0.2">
      <c r="A31" s="49" t="str">
        <f>Spisak!B26</f>
        <v>28/2016</v>
      </c>
      <c r="B31" s="48" t="str">
        <f>Spisak!C26</f>
        <v>Damjanović Jovana</v>
      </c>
      <c r="C31" s="47">
        <f>Spisak!D26</f>
        <v>0</v>
      </c>
      <c r="D31" s="47">
        <f>Spisak!E26</f>
        <v>2</v>
      </c>
      <c r="E31" s="47">
        <f>Spisak!F26</f>
        <v>2</v>
      </c>
      <c r="F31" s="47">
        <f>Spisak!G26</f>
        <v>1</v>
      </c>
      <c r="G31" s="47">
        <f>Spisak!H26</f>
        <v>0</v>
      </c>
      <c r="H31" s="47">
        <f>Spisak!I26</f>
        <v>0</v>
      </c>
      <c r="I31" s="47">
        <f>Spisak!J26</f>
        <v>0</v>
      </c>
      <c r="J31" s="47">
        <f>Spisak!T26</f>
        <v>8</v>
      </c>
      <c r="K31" s="47">
        <f>Spisak!U26</f>
        <v>8</v>
      </c>
      <c r="L31" s="47">
        <f>Spisak!V26</f>
        <v>3</v>
      </c>
      <c r="M31" s="47">
        <f>Spisak!Q26</f>
        <v>23.5</v>
      </c>
      <c r="N31" s="47">
        <f>Spisak!R26</f>
        <v>33</v>
      </c>
      <c r="O31" s="47">
        <f>Spisak!Y26</f>
        <v>54</v>
      </c>
      <c r="P31" s="47" t="str">
        <f>Spisak!Z26</f>
        <v>E</v>
      </c>
    </row>
    <row r="32" spans="1:16" ht="12.95" customHeight="1" x14ac:dyDescent="0.2">
      <c r="A32" s="49" t="str">
        <f>Spisak!B27</f>
        <v>38/2016</v>
      </c>
      <c r="B32" s="48" t="str">
        <f>Spisak!C27</f>
        <v>Rakonjac Bogdan</v>
      </c>
      <c r="C32" s="47">
        <f>Spisak!D27</f>
        <v>0</v>
      </c>
      <c r="D32" s="47">
        <f>Spisak!E27</f>
        <v>0</v>
      </c>
      <c r="E32" s="47">
        <f>Spisak!F27</f>
        <v>0</v>
      </c>
      <c r="F32" s="47">
        <f>Spisak!G27</f>
        <v>0</v>
      </c>
      <c r="G32" s="47">
        <f>Spisak!H27</f>
        <v>0</v>
      </c>
      <c r="H32" s="47">
        <f>Spisak!I27</f>
        <v>0</v>
      </c>
      <c r="I32" s="47">
        <f>Spisak!J27</f>
        <v>0</v>
      </c>
      <c r="J32" s="47" t="str">
        <f>Spisak!T27</f>
        <v/>
      </c>
      <c r="K32" s="47" t="str">
        <f>Spisak!U27</f>
        <v/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0</v>
      </c>
      <c r="P32" s="47" t="str">
        <f>Spisak!Z27</f>
        <v/>
      </c>
    </row>
    <row r="33" spans="1:16" ht="12.95" customHeight="1" x14ac:dyDescent="0.2">
      <c r="A33" s="49" t="str">
        <f>Spisak!B28</f>
        <v>709/2016</v>
      </c>
      <c r="B33" s="48" t="str">
        <f>Spisak!C28</f>
        <v>Dacić Ivana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5" customHeight="1" x14ac:dyDescent="0.2">
      <c r="A34" s="49" t="str">
        <f>Spisak!B29</f>
        <v>7032/2016</v>
      </c>
      <c r="B34" s="48" t="str">
        <f>Spisak!C29</f>
        <v>Rakonjac Marija</v>
      </c>
      <c r="C34" s="47">
        <f>Spisak!D29</f>
        <v>2</v>
      </c>
      <c r="D34" s="47">
        <f>Spisak!E29</f>
        <v>2</v>
      </c>
      <c r="E34" s="47">
        <f>Spisak!F29</f>
        <v>2</v>
      </c>
      <c r="F34" s="47">
        <f>Spisak!G29</f>
        <v>2</v>
      </c>
      <c r="G34" s="47">
        <f>Spisak!H29</f>
        <v>0</v>
      </c>
      <c r="H34" s="47">
        <f>Spisak!I29</f>
        <v>0</v>
      </c>
      <c r="I34" s="47">
        <f>Spisak!J29</f>
        <v>0</v>
      </c>
      <c r="J34" s="47">
        <f>Spisak!T29</f>
        <v>11.5</v>
      </c>
      <c r="K34" s="47">
        <f>Spisak!U29</f>
        <v>13</v>
      </c>
      <c r="L34" s="47">
        <f>Spisak!V29</f>
        <v>7</v>
      </c>
      <c r="M34" s="47">
        <f>Spisak!Q29</f>
        <v>0</v>
      </c>
      <c r="N34" s="47">
        <f>Spisak!R29</f>
        <v>0</v>
      </c>
      <c r="O34" s="47">
        <f>Spisak!Y29</f>
        <v>32.5</v>
      </c>
      <c r="P34" s="47" t="str">
        <f>Spisak!Z29</f>
        <v>F</v>
      </c>
    </row>
    <row r="35" spans="1:16" ht="12.95" customHeight="1" x14ac:dyDescent="0.2">
      <c r="A35" s="49" t="str">
        <f>Spisak!B30</f>
        <v>34/2011</v>
      </c>
      <c r="B35" s="48" t="str">
        <f>Spisak!C30</f>
        <v>Jokmanović Milica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5" customHeight="1" x14ac:dyDescent="0.2">
      <c r="A36" s="49" t="str">
        <f>Spisak!B31</f>
        <v>4/2009</v>
      </c>
      <c r="B36" s="48" t="str">
        <f>Spisak!C31</f>
        <v>Božović Nikola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5" customHeight="1" x14ac:dyDescent="0.2">
      <c r="A37" s="86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9" spans="1:16" x14ac:dyDescent="0.2">
      <c r="P39" s="41" t="s">
        <v>87</v>
      </c>
    </row>
    <row r="42" spans="1:16" x14ac:dyDescent="0.2">
      <c r="O42" s="42"/>
      <c r="P42" s="42"/>
    </row>
    <row r="44" spans="1:16" x14ac:dyDescent="0.2">
      <c r="P44" s="41" t="str">
        <f>Parametri!C15</f>
        <v>Prof. dr Biljana Zeković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43"/>
  <sheetViews>
    <sheetView tabSelected="1" topLeftCell="A7" workbookViewId="0">
      <selection activeCell="I25" sqref="I25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24" t="str">
        <f>CONCATENATE("OBRAZAC ZA ZAKLJUČNE OCJENE, STUDIJSKE ", Parametri!C6," ",Parametri!C7," ","semestar")</f>
        <v>OBRAZAC ZA ZAKLJUČNE OCJENE, STUDIJSKE 2021/2022 ljetnji semestar</v>
      </c>
      <c r="B1" s="125"/>
      <c r="C1" s="125"/>
      <c r="D1" s="125"/>
      <c r="E1" s="125"/>
      <c r="F1" s="125"/>
      <c r="G1" s="126"/>
    </row>
    <row r="2" spans="1:7" ht="20.100000000000001" customHeight="1" x14ac:dyDescent="0.2">
      <c r="A2" s="127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28"/>
    </row>
    <row r="3" spans="1:7" ht="30" customHeight="1" x14ac:dyDescent="0.2">
      <c r="A3" s="127" t="s">
        <v>71</v>
      </c>
      <c r="B3" s="116"/>
      <c r="C3" s="116"/>
      <c r="D3" s="118" t="str">
        <f>CONCATENATE("NASTAVNIK: ",Parametri!C15)</f>
        <v>NASTAVNIK: Prof. dr Biljana Zeković</v>
      </c>
      <c r="E3" s="118"/>
      <c r="F3" s="118"/>
      <c r="G3" s="129"/>
    </row>
    <row r="4" spans="1:7" ht="30" customHeight="1" thickBot="1" x14ac:dyDescent="0.25">
      <c r="A4" s="130" t="str">
        <f xml:space="preserve"> CONCATENATE("PREDMET: ", Parametri!C2)</f>
        <v>PREDMET: ALGEBRA II</v>
      </c>
      <c r="B4" s="131"/>
      <c r="C4" s="131"/>
      <c r="D4" s="131" t="str">
        <f>CONCATENATE("Broj ECTS kredita: ",Parametri!C9)</f>
        <v>Broj ECTS kredita: 5</v>
      </c>
      <c r="E4" s="131"/>
      <c r="F4" s="131"/>
      <c r="G4" s="132"/>
    </row>
    <row r="6" spans="1:7" ht="20.100000000000001" customHeight="1" x14ac:dyDescent="0.2">
      <c r="A6" s="120" t="s">
        <v>8</v>
      </c>
      <c r="B6" s="120" t="s">
        <v>88</v>
      </c>
      <c r="C6" s="120" t="s">
        <v>73</v>
      </c>
      <c r="D6" s="121" t="s">
        <v>89</v>
      </c>
      <c r="E6" s="121"/>
      <c r="F6" s="121"/>
      <c r="G6" s="120" t="s">
        <v>91</v>
      </c>
    </row>
    <row r="7" spans="1:7" ht="30" customHeight="1" x14ac:dyDescent="0.2">
      <c r="A7" s="120"/>
      <c r="B7" s="120"/>
      <c r="C7" s="120"/>
      <c r="D7" s="56" t="s">
        <v>48</v>
      </c>
      <c r="E7" s="56" t="s">
        <v>90</v>
      </c>
      <c r="F7" s="56" t="s">
        <v>31</v>
      </c>
      <c r="G7" s="120"/>
    </row>
    <row r="8" spans="1:7" ht="12.95" customHeight="1" x14ac:dyDescent="0.2">
      <c r="A8" s="67">
        <v>1</v>
      </c>
      <c r="B8" s="49" t="str">
        <f>Spisak!B3</f>
        <v>39/2021</v>
      </c>
      <c r="C8" s="48" t="str">
        <f>Spisak!C3</f>
        <v>Radović Vuk</v>
      </c>
      <c r="D8" s="47">
        <f>Spisak!W3</f>
        <v>0</v>
      </c>
      <c r="E8" s="47" t="str">
        <f>Spisak!X3</f>
        <v/>
      </c>
      <c r="F8" s="47">
        <f>Spisak!Y3</f>
        <v>0</v>
      </c>
      <c r="G8" s="47" t="str">
        <f>Spisak!Z3</f>
        <v/>
      </c>
    </row>
    <row r="9" spans="1:7" ht="12.95" customHeight="1" x14ac:dyDescent="0.2">
      <c r="A9" s="67">
        <f>A8+1</f>
        <v>2</v>
      </c>
      <c r="B9" s="49" t="str">
        <f>Spisak!B4</f>
        <v>40/2021</v>
      </c>
      <c r="C9" s="48" t="str">
        <f>Spisak!C4</f>
        <v>Ćeman Nermina</v>
      </c>
      <c r="D9" s="47">
        <f>Spisak!W4</f>
        <v>37.5</v>
      </c>
      <c r="E9" s="47">
        <f>Spisak!X4</f>
        <v>24.5</v>
      </c>
      <c r="F9" s="47">
        <f>Spisak!Y4</f>
        <v>62</v>
      </c>
      <c r="G9" s="47" t="str">
        <f>Spisak!Z4</f>
        <v>D</v>
      </c>
    </row>
    <row r="10" spans="1:7" ht="12.95" customHeight="1" x14ac:dyDescent="0.2">
      <c r="A10" s="67">
        <f t="shared" ref="A10:A36" si="0">A9+1</f>
        <v>3</v>
      </c>
      <c r="B10" s="49" t="str">
        <f>Spisak!B5</f>
        <v>2/2020</v>
      </c>
      <c r="C10" s="48" t="str">
        <f>Spisak!C5</f>
        <v>Mijović Ivana</v>
      </c>
      <c r="D10" s="47">
        <f>Spisak!W5</f>
        <v>35.5</v>
      </c>
      <c r="E10" s="47">
        <f>Spisak!X5</f>
        <v>39</v>
      </c>
      <c r="F10" s="47">
        <f>Spisak!Y5</f>
        <v>74.5</v>
      </c>
      <c r="G10" s="47" t="str">
        <f>Spisak!Z5</f>
        <v>C</v>
      </c>
    </row>
    <row r="11" spans="1:7" ht="12.95" customHeight="1" x14ac:dyDescent="0.2">
      <c r="A11" s="67">
        <f t="shared" si="0"/>
        <v>4</v>
      </c>
      <c r="B11" s="49" t="str">
        <f>Spisak!B6</f>
        <v>3/2020</v>
      </c>
      <c r="C11" s="48" t="str">
        <f>Spisak!C6</f>
        <v>Popović Milica</v>
      </c>
      <c r="D11" s="47">
        <f>Spisak!W6</f>
        <v>40.5</v>
      </c>
      <c r="E11" s="47">
        <f>Spisak!X6</f>
        <v>46</v>
      </c>
      <c r="F11" s="47">
        <f>Spisak!Y6</f>
        <v>88.5</v>
      </c>
      <c r="G11" s="47" t="str">
        <f>Spisak!Z6</f>
        <v>A</v>
      </c>
    </row>
    <row r="12" spans="1:7" ht="12.95" customHeight="1" x14ac:dyDescent="0.2">
      <c r="A12" s="67">
        <f t="shared" si="0"/>
        <v>5</v>
      </c>
      <c r="B12" s="49" t="str">
        <f>Spisak!B7</f>
        <v>4/2020</v>
      </c>
      <c r="C12" s="48" t="str">
        <f>Spisak!C7</f>
        <v>Zajmović Ajlan</v>
      </c>
      <c r="D12" s="47">
        <f>Spisak!W7</f>
        <v>47</v>
      </c>
      <c r="E12" s="47">
        <f>Spisak!X7</f>
        <v>38</v>
      </c>
      <c r="F12" s="47">
        <f>Spisak!Y7</f>
        <v>92</v>
      </c>
      <c r="G12" s="47" t="str">
        <f>Spisak!Z7</f>
        <v>A</v>
      </c>
    </row>
    <row r="13" spans="1:7" ht="12.95" customHeight="1" x14ac:dyDescent="0.2">
      <c r="A13" s="67">
        <f t="shared" si="0"/>
        <v>6</v>
      </c>
      <c r="B13" s="49" t="str">
        <f>Spisak!B8</f>
        <v>5/2020</v>
      </c>
      <c r="C13" s="48" t="str">
        <f>Spisak!C8</f>
        <v>Gogić Aćim</v>
      </c>
      <c r="D13" s="47">
        <f>Spisak!W8</f>
        <v>39</v>
      </c>
      <c r="E13" s="47">
        <f>Spisak!X8</f>
        <v>22.5</v>
      </c>
      <c r="F13" s="47">
        <f>Spisak!Y8</f>
        <v>61.5</v>
      </c>
      <c r="G13" s="47" t="str">
        <f>Spisak!Z8</f>
        <v>D</v>
      </c>
    </row>
    <row r="14" spans="1:7" ht="12.95" customHeight="1" x14ac:dyDescent="0.2">
      <c r="A14" s="67">
        <f t="shared" si="0"/>
        <v>7</v>
      </c>
      <c r="B14" s="49" t="str">
        <f>Spisak!B9</f>
        <v>6/2020</v>
      </c>
      <c r="C14" s="48" t="str">
        <f>Spisak!C9</f>
        <v>Perović Sara</v>
      </c>
      <c r="D14" s="47">
        <f>Spisak!W9</f>
        <v>34</v>
      </c>
      <c r="E14" s="47">
        <f>Spisak!X9</f>
        <v>38</v>
      </c>
      <c r="F14" s="47">
        <f>Spisak!Y9</f>
        <v>72</v>
      </c>
      <c r="G14" s="47" t="str">
        <f>Spisak!Z9</f>
        <v>C</v>
      </c>
    </row>
    <row r="15" spans="1:7" ht="12.95" customHeight="1" x14ac:dyDescent="0.2">
      <c r="A15" s="67">
        <f t="shared" si="0"/>
        <v>8</v>
      </c>
      <c r="B15" s="49" t="str">
        <f>Spisak!B10</f>
        <v>8/2020</v>
      </c>
      <c r="C15" s="48" t="str">
        <f>Spisak!C10</f>
        <v>Ramdedović Bekir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5" customHeight="1" x14ac:dyDescent="0.2">
      <c r="A16" s="67">
        <f t="shared" si="0"/>
        <v>9</v>
      </c>
      <c r="B16" s="49" t="str">
        <f>Spisak!B11</f>
        <v>31/2020</v>
      </c>
      <c r="C16" s="48" t="str">
        <f>Spisak!C11</f>
        <v>Albijanić Mirjana</v>
      </c>
      <c r="D16" s="47">
        <f>Spisak!W11</f>
        <v>9.5</v>
      </c>
      <c r="E16" s="47" t="str">
        <f>Spisak!X11</f>
        <v/>
      </c>
      <c r="F16" s="47">
        <f>Spisak!Y11</f>
        <v>9.5</v>
      </c>
      <c r="G16" s="47" t="str">
        <f>Spisak!Z11</f>
        <v>F</v>
      </c>
    </row>
    <row r="17" spans="1:7" ht="12.95" customHeight="1" x14ac:dyDescent="0.2">
      <c r="A17" s="67">
        <f t="shared" si="0"/>
        <v>10</v>
      </c>
      <c r="B17" s="49" t="str">
        <f>Spisak!B12</f>
        <v>37/2020</v>
      </c>
      <c r="C17" s="48" t="str">
        <f>Spisak!C12</f>
        <v>Damjanović Raduša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5" customHeight="1" x14ac:dyDescent="0.2">
      <c r="A18" s="67">
        <f t="shared" si="0"/>
        <v>11</v>
      </c>
      <c r="B18" s="49" t="str">
        <f>Spisak!B13</f>
        <v>1/2019</v>
      </c>
      <c r="C18" s="48" t="str">
        <f>Spisak!C13</f>
        <v>Bojanić Matija</v>
      </c>
      <c r="D18" s="47">
        <f>Spisak!W13</f>
        <v>0</v>
      </c>
      <c r="E18" s="47" t="str">
        <f>Spisak!X13</f>
        <v/>
      </c>
      <c r="F18" s="47">
        <f>Spisak!Y13</f>
        <v>0</v>
      </c>
      <c r="G18" s="47" t="str">
        <f>Spisak!Z13</f>
        <v/>
      </c>
    </row>
    <row r="19" spans="1:7" ht="12.95" customHeight="1" x14ac:dyDescent="0.2">
      <c r="A19" s="67">
        <f t="shared" si="0"/>
        <v>12</v>
      </c>
      <c r="B19" s="49" t="str">
        <f>Spisak!B14</f>
        <v>2/2019</v>
      </c>
      <c r="C19" s="48" t="str">
        <f>Spisak!C14</f>
        <v>Cvijović Tijana</v>
      </c>
      <c r="D19" s="47">
        <f>Spisak!W14</f>
        <v>2</v>
      </c>
      <c r="E19" s="47" t="str">
        <f>Spisak!X14</f>
        <v/>
      </c>
      <c r="F19" s="47">
        <f>Spisak!Y14</f>
        <v>2</v>
      </c>
      <c r="G19" s="47" t="str">
        <f>Spisak!Z14</f>
        <v/>
      </c>
    </row>
    <row r="20" spans="1:7" ht="12.95" customHeight="1" x14ac:dyDescent="0.2">
      <c r="A20" s="67">
        <f t="shared" si="0"/>
        <v>13</v>
      </c>
      <c r="B20" s="49" t="str">
        <f>Spisak!B15</f>
        <v>12/2019</v>
      </c>
      <c r="C20" s="48" t="str">
        <f>Spisak!C15</f>
        <v>Vujanović Marina</v>
      </c>
      <c r="D20" s="47">
        <f>Spisak!W15</f>
        <v>9</v>
      </c>
      <c r="E20" s="47" t="str">
        <f>Spisak!X15</f>
        <v/>
      </c>
      <c r="F20" s="47">
        <f>Spisak!Y15</f>
        <v>9</v>
      </c>
      <c r="G20" s="47" t="str">
        <f>Spisak!Z15</f>
        <v>F</v>
      </c>
    </row>
    <row r="21" spans="1:7" ht="12.95" customHeight="1" x14ac:dyDescent="0.2">
      <c r="A21" s="67">
        <f t="shared" si="0"/>
        <v>14</v>
      </c>
      <c r="B21" s="49" t="str">
        <f>Spisak!B16</f>
        <v>13/2019</v>
      </c>
      <c r="C21" s="48" t="str">
        <f>Spisak!C16</f>
        <v>Petranović Nikolina</v>
      </c>
      <c r="D21" s="47">
        <f>Spisak!W16</f>
        <v>31</v>
      </c>
      <c r="E21" s="47">
        <f>Spisak!X16</f>
        <v>10</v>
      </c>
      <c r="F21" s="47">
        <f>Spisak!Y16</f>
        <v>41</v>
      </c>
      <c r="G21" s="47" t="str">
        <f>Spisak!Z16</f>
        <v>F</v>
      </c>
    </row>
    <row r="22" spans="1:7" ht="12.95" customHeight="1" x14ac:dyDescent="0.2">
      <c r="A22" s="67">
        <f t="shared" si="0"/>
        <v>15</v>
      </c>
      <c r="B22" s="49" t="str">
        <f>Spisak!B17</f>
        <v>39/2019</v>
      </c>
      <c r="C22" s="48" t="str">
        <f>Spisak!C17</f>
        <v>Prelević Tanja</v>
      </c>
      <c r="D22" s="47">
        <f>Spisak!W17</f>
        <v>0</v>
      </c>
      <c r="E22" s="47" t="str">
        <f>Spisak!X17</f>
        <v/>
      </c>
      <c r="F22" s="47">
        <f>Spisak!Y17</f>
        <v>0</v>
      </c>
      <c r="G22" s="47" t="str">
        <f>Spisak!Z17</f>
        <v/>
      </c>
    </row>
    <row r="23" spans="1:7" ht="12.95" customHeight="1" x14ac:dyDescent="0.2">
      <c r="A23" s="67">
        <f t="shared" si="0"/>
        <v>16</v>
      </c>
      <c r="B23" s="49" t="str">
        <f>Spisak!B18</f>
        <v>2/2018</v>
      </c>
      <c r="C23" s="48" t="str">
        <f>Spisak!C18</f>
        <v>Lazarević Aleksandar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5" customHeight="1" x14ac:dyDescent="0.2">
      <c r="A24" s="67">
        <f t="shared" si="0"/>
        <v>17</v>
      </c>
      <c r="B24" s="49" t="str">
        <f>Spisak!B19</f>
        <v>25/2018</v>
      </c>
      <c r="C24" s="48" t="str">
        <f>Spisak!C19</f>
        <v>Ivanović Ana</v>
      </c>
      <c r="D24" s="47">
        <f>Spisak!W19</f>
        <v>18.5</v>
      </c>
      <c r="E24" s="47">
        <f>Spisak!X19</f>
        <v>4</v>
      </c>
      <c r="F24" s="47">
        <f>Spisak!Y19</f>
        <v>22.5</v>
      </c>
      <c r="G24" s="47" t="str">
        <f>Spisak!Z19</f>
        <v>F</v>
      </c>
    </row>
    <row r="25" spans="1:7" ht="12.95" customHeight="1" x14ac:dyDescent="0.2">
      <c r="A25" s="67">
        <f t="shared" si="0"/>
        <v>18</v>
      </c>
      <c r="B25" s="49" t="str">
        <f>Spisak!B20</f>
        <v>26/2018</v>
      </c>
      <c r="C25" s="48" t="str">
        <f>Spisak!C20</f>
        <v>Hajduković Jelena</v>
      </c>
      <c r="D25" s="47">
        <f>Spisak!W20</f>
        <v>21.5</v>
      </c>
      <c r="E25" s="47">
        <f>Spisak!X20</f>
        <v>8</v>
      </c>
      <c r="F25" s="47">
        <f>Spisak!Y20</f>
        <v>29.5</v>
      </c>
      <c r="G25" s="47" t="str">
        <f>Spisak!Z20</f>
        <v>F</v>
      </c>
    </row>
    <row r="26" spans="1:7" ht="12.95" customHeight="1" x14ac:dyDescent="0.2">
      <c r="A26" s="67">
        <f t="shared" si="0"/>
        <v>19</v>
      </c>
      <c r="B26" s="49" t="str">
        <f>Spisak!B21</f>
        <v>27/2018</v>
      </c>
      <c r="C26" s="48" t="str">
        <f>Spisak!C21</f>
        <v>Cerović Jovana</v>
      </c>
      <c r="D26" s="47">
        <f>Spisak!W21</f>
        <v>24</v>
      </c>
      <c r="E26" s="47">
        <f>Spisak!X21</f>
        <v>25</v>
      </c>
      <c r="F26" s="47">
        <f>Spisak!Y21</f>
        <v>49</v>
      </c>
      <c r="G26" s="47" t="str">
        <f>Spisak!Z21</f>
        <v>E</v>
      </c>
    </row>
    <row r="27" spans="1:7" ht="12.95" customHeight="1" x14ac:dyDescent="0.2">
      <c r="A27" s="67">
        <f t="shared" si="0"/>
        <v>20</v>
      </c>
      <c r="B27" s="49" t="str">
        <f>Spisak!B22</f>
        <v>28/2018</v>
      </c>
      <c r="C27" s="48" t="str">
        <f>Spisak!C22</f>
        <v>Mijanović Radoman</v>
      </c>
      <c r="D27" s="47">
        <f>Spisak!W22</f>
        <v>27.5</v>
      </c>
      <c r="E27" s="47">
        <f>Spisak!X22</f>
        <v>5</v>
      </c>
      <c r="F27" s="47">
        <f>Spisak!Y22</f>
        <v>32.5</v>
      </c>
      <c r="G27" s="47" t="str">
        <f>Spisak!Z22</f>
        <v>F</v>
      </c>
    </row>
    <row r="28" spans="1:7" ht="12.95" customHeight="1" x14ac:dyDescent="0.2">
      <c r="A28" s="67">
        <f t="shared" si="0"/>
        <v>21</v>
      </c>
      <c r="B28" s="49" t="str">
        <f>Spisak!B23</f>
        <v>39/2018</v>
      </c>
      <c r="C28" s="48" t="str">
        <f>Spisak!C23</f>
        <v>Janković Petar</v>
      </c>
      <c r="D28" s="47">
        <f>Spisak!W23</f>
        <v>11.5</v>
      </c>
      <c r="E28" s="47">
        <f>Spisak!X23</f>
        <v>0</v>
      </c>
      <c r="F28" s="47">
        <f>Spisak!Y23</f>
        <v>11.5</v>
      </c>
      <c r="G28" s="47" t="str">
        <f>Spisak!Z23</f>
        <v>F</v>
      </c>
    </row>
    <row r="29" spans="1:7" ht="12.95" customHeight="1" x14ac:dyDescent="0.2">
      <c r="A29" s="67">
        <f t="shared" si="0"/>
        <v>22</v>
      </c>
      <c r="B29" s="49" t="str">
        <f>Spisak!B24</f>
        <v>13/2017</v>
      </c>
      <c r="C29" s="48" t="str">
        <f>Spisak!C24</f>
        <v>Danilović Bobana</v>
      </c>
      <c r="D29" s="47">
        <f>Spisak!W24</f>
        <v>21.5</v>
      </c>
      <c r="E29" s="47">
        <f>Spisak!X24</f>
        <v>32</v>
      </c>
      <c r="F29" s="47">
        <f>Spisak!Y24</f>
        <v>53.5</v>
      </c>
      <c r="G29" s="47" t="str">
        <f>Spisak!Z24</f>
        <v>E</v>
      </c>
    </row>
    <row r="30" spans="1:7" ht="12.95" customHeight="1" x14ac:dyDescent="0.2">
      <c r="A30" s="67">
        <f t="shared" si="0"/>
        <v>23</v>
      </c>
      <c r="B30" s="49" t="str">
        <f>Spisak!B25</f>
        <v>25/2016</v>
      </c>
      <c r="C30" s="48" t="str">
        <f>Spisak!C25</f>
        <v>Doderović Magdalena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5" customHeight="1" x14ac:dyDescent="0.2">
      <c r="A31" s="67">
        <f t="shared" si="0"/>
        <v>24</v>
      </c>
      <c r="B31" s="49" t="str">
        <f>Spisak!B26</f>
        <v>28/2016</v>
      </c>
      <c r="C31" s="48" t="str">
        <f>Spisak!C26</f>
        <v>Damjanović Jovana</v>
      </c>
      <c r="D31" s="47">
        <f>Spisak!W26</f>
        <v>21</v>
      </c>
      <c r="E31" s="47">
        <f>Spisak!X26</f>
        <v>33</v>
      </c>
      <c r="F31" s="47">
        <f>Spisak!Y26</f>
        <v>54</v>
      </c>
      <c r="G31" s="47" t="str">
        <f>Spisak!Z26</f>
        <v>E</v>
      </c>
    </row>
    <row r="32" spans="1:7" ht="12.95" customHeight="1" x14ac:dyDescent="0.2">
      <c r="A32" s="67">
        <f t="shared" si="0"/>
        <v>25</v>
      </c>
      <c r="B32" s="49" t="str">
        <f>Spisak!B27</f>
        <v>38/2016</v>
      </c>
      <c r="C32" s="48" t="str">
        <f>Spisak!C27</f>
        <v>Rakonjac Bogdan</v>
      </c>
      <c r="D32" s="47">
        <f>Spisak!W27</f>
        <v>0</v>
      </c>
      <c r="E32" s="47" t="str">
        <f>Spisak!X27</f>
        <v/>
      </c>
      <c r="F32" s="47">
        <f>Spisak!Y27</f>
        <v>0</v>
      </c>
      <c r="G32" s="47" t="str">
        <f>Spisak!Z27</f>
        <v/>
      </c>
    </row>
    <row r="33" spans="1:7" ht="12.95" customHeight="1" x14ac:dyDescent="0.2">
      <c r="A33" s="67">
        <f t="shared" si="0"/>
        <v>26</v>
      </c>
      <c r="B33" s="49" t="str">
        <f>Spisak!B28</f>
        <v>709/2016</v>
      </c>
      <c r="C33" s="48" t="str">
        <f>Spisak!C28</f>
        <v>Dacić Ivana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5" customHeight="1" x14ac:dyDescent="0.2">
      <c r="A34" s="67">
        <f t="shared" si="0"/>
        <v>27</v>
      </c>
      <c r="B34" s="49" t="str">
        <f>Spisak!B29</f>
        <v>7032/2016</v>
      </c>
      <c r="C34" s="48" t="str">
        <f>Spisak!C29</f>
        <v>Rakonjac Marija</v>
      </c>
      <c r="D34" s="47">
        <f>Spisak!W29</f>
        <v>32.5</v>
      </c>
      <c r="E34" s="47">
        <f>Spisak!X29</f>
        <v>0</v>
      </c>
      <c r="F34" s="47">
        <f>Spisak!Y29</f>
        <v>32.5</v>
      </c>
      <c r="G34" s="47" t="str">
        <f>Spisak!Z29</f>
        <v>F</v>
      </c>
    </row>
    <row r="35" spans="1:7" ht="12.95" customHeight="1" x14ac:dyDescent="0.2">
      <c r="A35" s="67">
        <f t="shared" si="0"/>
        <v>28</v>
      </c>
      <c r="B35" s="49" t="str">
        <f>Spisak!B30</f>
        <v>34/2011</v>
      </c>
      <c r="C35" s="48" t="str">
        <f>Spisak!C30</f>
        <v>Jokmanović Milica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5" customHeight="1" x14ac:dyDescent="0.2">
      <c r="A36" s="67">
        <f t="shared" si="0"/>
        <v>29</v>
      </c>
      <c r="B36" s="49" t="str">
        <f>Spisak!B31</f>
        <v>4/2009</v>
      </c>
      <c r="C36" s="48" t="str">
        <f>Spisak!C31</f>
        <v>Božović Nikola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8" spans="1:7" x14ac:dyDescent="0.2">
      <c r="A38" s="122" t="s">
        <v>95</v>
      </c>
      <c r="B38" s="123"/>
      <c r="C38" s="123"/>
      <c r="G38" s="41" t="s">
        <v>9</v>
      </c>
    </row>
    <row r="41" spans="1:7" x14ac:dyDescent="0.2">
      <c r="F41" s="42"/>
      <c r="G41" s="42"/>
    </row>
    <row r="43" spans="1:7" x14ac:dyDescent="0.2">
      <c r="G43" s="41" t="str">
        <f>Parametri!C18</f>
        <v>Prof. dr Miljan Bigović</v>
      </c>
    </row>
  </sheetData>
  <mergeCells count="12">
    <mergeCell ref="A38:C38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P37" sqref="P37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96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97</v>
      </c>
    </row>
    <row r="8" spans="1:19" ht="20.100000000000001" customHeight="1" x14ac:dyDescent="0.2">
      <c r="A8" s="133" t="s">
        <v>55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ht="20.100000000000001" customHeight="1" x14ac:dyDescent="0.2">
      <c r="A9" s="134" t="s">
        <v>56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 ht="20.100000000000001" customHeight="1" x14ac:dyDescent="0.2">
      <c r="A10" s="134" t="str">
        <f>CONCATENATE("po završetku ",IF(Parametri!C7="zimski","zimskog","ljetnjeg"), " semestra studijske ", Parametri!C6," godine")</f>
        <v>po završetku ljetnjeg semestra studijske 2021/2022 godine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</row>
    <row r="11" spans="1:19" ht="13.5" thickBot="1" x14ac:dyDescent="0.25"/>
    <row r="12" spans="1:19" ht="30" customHeight="1" x14ac:dyDescent="0.2">
      <c r="A12" s="135" t="s">
        <v>57</v>
      </c>
      <c r="B12" s="138" t="s">
        <v>58</v>
      </c>
      <c r="C12" s="138" t="s">
        <v>59</v>
      </c>
      <c r="D12" s="141" t="s">
        <v>60</v>
      </c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  <c r="P12" s="141" t="s">
        <v>68</v>
      </c>
      <c r="Q12" s="142"/>
      <c r="R12" s="142"/>
      <c r="S12" s="146"/>
    </row>
    <row r="13" spans="1:19" ht="13.15" customHeight="1" x14ac:dyDescent="0.2">
      <c r="A13" s="136"/>
      <c r="B13" s="139"/>
      <c r="C13" s="139"/>
      <c r="D13" s="144" t="s">
        <v>61</v>
      </c>
      <c r="E13" s="145"/>
      <c r="F13" s="144" t="s">
        <v>62</v>
      </c>
      <c r="G13" s="145"/>
      <c r="H13" s="144" t="s">
        <v>63</v>
      </c>
      <c r="I13" s="145"/>
      <c r="J13" s="144" t="s">
        <v>64</v>
      </c>
      <c r="K13" s="145"/>
      <c r="L13" s="144" t="s">
        <v>65</v>
      </c>
      <c r="M13" s="145"/>
      <c r="N13" s="144" t="s">
        <v>66</v>
      </c>
      <c r="O13" s="145"/>
      <c r="P13" s="144" t="s">
        <v>69</v>
      </c>
      <c r="Q13" s="145"/>
      <c r="R13" s="144" t="s">
        <v>70</v>
      </c>
      <c r="S13" s="147"/>
    </row>
    <row r="14" spans="1:19" ht="13.5" thickBot="1" x14ac:dyDescent="0.25">
      <c r="A14" s="137"/>
      <c r="B14" s="140"/>
      <c r="C14" s="140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ALGEBRA II</v>
      </c>
      <c r="C15" s="44">
        <f>SUM(D15,F15,H15,J15,L15,N15)</f>
        <v>17</v>
      </c>
      <c r="D15" s="44">
        <f>COUNTIF(Spisak!Z3:Z174, "=A")</f>
        <v>2</v>
      </c>
      <c r="E15" s="44">
        <f>ROUND(100*D15/C15,1)</f>
        <v>11.8</v>
      </c>
      <c r="F15" s="44">
        <f>COUNTIF(Spisak!Z3:Z174, "=B")</f>
        <v>0</v>
      </c>
      <c r="G15" s="44">
        <f>ROUND(100*F15/C15,1)</f>
        <v>0</v>
      </c>
      <c r="H15" s="44">
        <f>COUNTIF(Spisak!Z3:Z174, "=C")</f>
        <v>2</v>
      </c>
      <c r="I15" s="44">
        <f>ROUND(100*H15/C15,1)</f>
        <v>11.8</v>
      </c>
      <c r="J15" s="44">
        <f>COUNTIF(Spisak!Z3:Z174, "=D")</f>
        <v>2</v>
      </c>
      <c r="K15" s="44">
        <f>ROUND(100*J15/C15,1)</f>
        <v>11.8</v>
      </c>
      <c r="L15" s="44">
        <f>COUNTIF(Spisak!Z3:Z174, "=E")</f>
        <v>3</v>
      </c>
      <c r="M15" s="44">
        <f>ROUND(100*L15/C15,1)</f>
        <v>17.600000000000001</v>
      </c>
      <c r="N15" s="44">
        <f>COUNTIF(Spisak!Z3:Z174, "=F")</f>
        <v>8</v>
      </c>
      <c r="O15" s="44">
        <f>MAX(0,100-E15-G15-I15-K15-M15)</f>
        <v>47.000000000000007</v>
      </c>
      <c r="P15" s="44">
        <f>SUM(D15,F15,H15,J15,L15)</f>
        <v>9</v>
      </c>
      <c r="Q15" s="44">
        <f>ROUND(100*P15/C15,1)</f>
        <v>52.9</v>
      </c>
      <c r="R15" s="44">
        <f>N15</f>
        <v>8</v>
      </c>
      <c r="S15" s="45">
        <f>O15</f>
        <v>47.000000000000007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Biljana Zeković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2022-07-05T11:10:30Z</dcterms:modified>
</cp:coreProperties>
</file>