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2\"/>
    </mc:Choice>
  </mc:AlternateContent>
  <xr:revisionPtr revIDLastSave="0" documentId="13_ncr:1_{4C7A1FE5-D4D6-4517-B053-85F73C301E2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OBR3" sheetId="13" r:id="rId9"/>
    <sheet name="MY" sheetId="14" r:id="rId10"/>
    <sheet name="A" sheetId="1" r:id="rId11"/>
    <sheet name="B" sheetId="2" r:id="rId12"/>
    <sheet name="C" sheetId="3" r:id="rId13"/>
    <sheet name="D" sheetId="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J40" i="14"/>
  <c r="K40" i="14"/>
  <c r="I33" i="14"/>
  <c r="J33" i="14"/>
  <c r="I34" i="14"/>
  <c r="J34" i="14"/>
  <c r="K34" i="14"/>
  <c r="I35" i="14"/>
  <c r="J35" i="14"/>
  <c r="K35" i="14"/>
  <c r="I36" i="14"/>
  <c r="J36" i="14"/>
  <c r="I37" i="14"/>
  <c r="J37" i="14"/>
  <c r="K37" i="14"/>
  <c r="I38" i="14"/>
  <c r="J38" i="14"/>
  <c r="K38" i="14"/>
  <c r="I39" i="14"/>
  <c r="J39" i="14"/>
  <c r="K39" i="14"/>
  <c r="J32" i="14"/>
  <c r="I32" i="14"/>
  <c r="K32" i="14"/>
  <c r="M32" i="14"/>
  <c r="N32" i="14"/>
  <c r="M33" i="14"/>
  <c r="N33" i="14"/>
  <c r="O33" i="14"/>
  <c r="M34" i="14"/>
  <c r="N34" i="14"/>
  <c r="O34" i="14"/>
  <c r="M35" i="14"/>
  <c r="N35" i="14"/>
  <c r="O35" i="14"/>
  <c r="M36" i="14"/>
  <c r="N36" i="14"/>
  <c r="O36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F39" i="12"/>
  <c r="E39" i="12"/>
  <c r="D39" i="12"/>
  <c r="B39" i="12"/>
  <c r="A39" i="12"/>
  <c r="F38" i="12"/>
  <c r="E38" i="12"/>
  <c r="D38" i="12"/>
  <c r="B38" i="12"/>
  <c r="A38" i="12"/>
  <c r="E37" i="12"/>
  <c r="D37" i="12"/>
  <c r="B37" i="12"/>
  <c r="A37" i="12"/>
  <c r="E36" i="12"/>
  <c r="D36" i="12"/>
  <c r="B36" i="12"/>
  <c r="A36" i="12"/>
  <c r="E35" i="12"/>
  <c r="D35" i="12"/>
  <c r="B35" i="12"/>
  <c r="A35" i="12"/>
  <c r="E34" i="12"/>
  <c r="D34" i="12"/>
  <c r="B34" i="12"/>
  <c r="A34" i="12"/>
  <c r="E33" i="12"/>
  <c r="D33" i="12"/>
  <c r="B33" i="12"/>
  <c r="A33" i="12"/>
  <c r="E32" i="12"/>
  <c r="D32" i="12"/>
  <c r="B32" i="12"/>
  <c r="A32" i="12"/>
  <c r="E31" i="12"/>
  <c r="D31" i="12"/>
  <c r="B31" i="12"/>
  <c r="A31" i="12"/>
  <c r="E30" i="12"/>
  <c r="D30" i="12"/>
  <c r="B30" i="12"/>
  <c r="A30" i="12"/>
  <c r="E29" i="12"/>
  <c r="D29" i="12"/>
  <c r="B29" i="12"/>
  <c r="A29" i="12"/>
  <c r="F44" i="10"/>
  <c r="E44" i="10"/>
  <c r="D44" i="10"/>
  <c r="F43" i="10"/>
  <c r="E43" i="10"/>
  <c r="D43" i="10"/>
  <c r="F42" i="10"/>
  <c r="E42" i="10"/>
  <c r="D42" i="10"/>
  <c r="E41" i="10"/>
  <c r="D41" i="10"/>
  <c r="F40" i="10"/>
  <c r="E40" i="10"/>
  <c r="D40" i="10"/>
  <c r="F39" i="10"/>
  <c r="E39" i="10"/>
  <c r="D39" i="10"/>
  <c r="E38" i="10"/>
  <c r="D38" i="10"/>
  <c r="F37" i="10"/>
  <c r="E37" i="10"/>
  <c r="D37" i="10"/>
  <c r="B44" i="10"/>
  <c r="B43" i="10"/>
  <c r="B42" i="10"/>
  <c r="B41" i="10"/>
  <c r="B40" i="10"/>
  <c r="B39" i="10"/>
  <c r="B38" i="10"/>
  <c r="A44" i="10"/>
  <c r="A43" i="10"/>
  <c r="A42" i="10"/>
  <c r="A41" i="10"/>
  <c r="A40" i="10"/>
  <c r="A39" i="10"/>
  <c r="A38" i="10"/>
  <c r="A37" i="10"/>
  <c r="B37" i="10"/>
  <c r="U39" i="11"/>
  <c r="U38" i="1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35" i="11"/>
  <c r="U35" i="11" s="1"/>
  <c r="T36" i="11"/>
  <c r="U36" i="11" s="1"/>
  <c r="T37" i="11"/>
  <c r="U37" i="11" s="1"/>
  <c r="T38" i="11"/>
  <c r="T39" i="11"/>
  <c r="A39" i="11"/>
  <c r="A38" i="11"/>
  <c r="A37" i="11"/>
  <c r="A36" i="11"/>
  <c r="A35" i="11"/>
  <c r="A34" i="11"/>
  <c r="A33" i="11"/>
  <c r="A32" i="11"/>
  <c r="A31" i="11"/>
  <c r="A30" i="11"/>
  <c r="A29" i="11"/>
  <c r="B39" i="11"/>
  <c r="B38" i="11"/>
  <c r="B37" i="11"/>
  <c r="B36" i="11"/>
  <c r="B35" i="11"/>
  <c r="B34" i="11"/>
  <c r="B33" i="11"/>
  <c r="B32" i="11"/>
  <c r="B31" i="11"/>
  <c r="A53" i="9"/>
  <c r="A52" i="9"/>
  <c r="A51" i="9"/>
  <c r="A50" i="9"/>
  <c r="A49" i="9"/>
  <c r="A48" i="9"/>
  <c r="B53" i="9"/>
  <c r="B52" i="9"/>
  <c r="B51" i="9"/>
  <c r="B50" i="9"/>
  <c r="B49" i="9"/>
  <c r="B48" i="9"/>
  <c r="A47" i="9"/>
  <c r="B47" i="9"/>
  <c r="I33" i="3"/>
  <c r="J33" i="3"/>
  <c r="I34" i="3"/>
  <c r="J34" i="3"/>
  <c r="I35" i="3"/>
  <c r="J35" i="3"/>
  <c r="I36" i="3"/>
  <c r="J36" i="3"/>
  <c r="I37" i="3"/>
  <c r="J37" i="3"/>
  <c r="I38" i="3"/>
  <c r="J38" i="3"/>
  <c r="B46" i="9"/>
  <c r="A46" i="9"/>
  <c r="T53" i="9"/>
  <c r="U53" i="9" s="1"/>
  <c r="T52" i="9"/>
  <c r="U52" i="9" s="1"/>
  <c r="T51" i="9"/>
  <c r="U51" i="9" s="1"/>
  <c r="T50" i="9"/>
  <c r="U50" i="9" s="1"/>
  <c r="T49" i="9"/>
  <c r="U49" i="9" s="1"/>
  <c r="T48" i="9"/>
  <c r="U48" i="9" s="1"/>
  <c r="T47" i="9"/>
  <c r="U47" i="9" s="1"/>
  <c r="T46" i="9"/>
  <c r="U46" i="9" s="1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A25" i="13"/>
  <c r="A7" i="13"/>
  <c r="G24" i="14"/>
  <c r="G25" i="14"/>
  <c r="I9" i="1"/>
  <c r="J9" i="1"/>
  <c r="B15" i="5" s="1"/>
  <c r="I10" i="1"/>
  <c r="J10" i="1"/>
  <c r="B16" i="5" s="1"/>
  <c r="I11" i="1"/>
  <c r="J11" i="1"/>
  <c r="B17" i="5" s="1"/>
  <c r="I12" i="1"/>
  <c r="J12" i="1"/>
  <c r="B18" i="5" s="1"/>
  <c r="I13" i="1"/>
  <c r="J13" i="1"/>
  <c r="B19" i="5" s="1"/>
  <c r="T8" i="11"/>
  <c r="T10" i="11"/>
  <c r="U10" i="11" s="1"/>
  <c r="T11" i="11"/>
  <c r="T12" i="11"/>
  <c r="U12" i="11" s="1"/>
  <c r="T13" i="11"/>
  <c r="U13" i="11" s="1"/>
  <c r="T14" i="11"/>
  <c r="U14" i="11" s="1"/>
  <c r="T15" i="11"/>
  <c r="T16" i="11"/>
  <c r="U16" i="11" s="1"/>
  <c r="T17" i="11"/>
  <c r="U17" i="11" s="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T9" i="11"/>
  <c r="U9" i="11" s="1"/>
  <c r="N2" i="14"/>
  <c r="J2" i="14"/>
  <c r="F2" i="14"/>
  <c r="B2" i="14"/>
  <c r="A12" i="13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27" i="11"/>
  <c r="U19" i="11"/>
  <c r="U15" i="11"/>
  <c r="U11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T34" i="9"/>
  <c r="U34" i="9" s="1"/>
  <c r="T33" i="9"/>
  <c r="U33" i="9" s="1"/>
  <c r="T32" i="9"/>
  <c r="U32" i="9" s="1"/>
  <c r="T31" i="9"/>
  <c r="T30" i="9"/>
  <c r="U30" i="9" s="1"/>
  <c r="T29" i="9"/>
  <c r="T28" i="9"/>
  <c r="U28" i="9" s="1"/>
  <c r="T27" i="9"/>
  <c r="T26" i="9"/>
  <c r="U26" i="9" s="1"/>
  <c r="T25" i="9"/>
  <c r="T24" i="9"/>
  <c r="U24" i="9" s="1"/>
  <c r="T23" i="9"/>
  <c r="T22" i="9"/>
  <c r="U22" i="9" s="1"/>
  <c r="T21" i="9"/>
  <c r="U21" i="9" s="1"/>
  <c r="T20" i="9"/>
  <c r="U20" i="9" s="1"/>
  <c r="T19" i="9"/>
  <c r="T18" i="9"/>
  <c r="U18" i="9" s="1"/>
  <c r="T17" i="9"/>
  <c r="U17" i="9" s="1"/>
  <c r="T16" i="9"/>
  <c r="U16" i="9" s="1"/>
  <c r="T15" i="9"/>
  <c r="T14" i="9"/>
  <c r="U14" i="9" s="1"/>
  <c r="T13" i="9"/>
  <c r="T12" i="9"/>
  <c r="U12" i="9" s="1"/>
  <c r="T11" i="9"/>
  <c r="U11" i="9" s="1"/>
  <c r="T10" i="9"/>
  <c r="U10" i="9" s="1"/>
  <c r="T9" i="9"/>
  <c r="U9" i="9" s="1"/>
  <c r="T8" i="9"/>
  <c r="U8" i="9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T9" i="7"/>
  <c r="T8" i="7"/>
  <c r="U8" i="7" s="1"/>
  <c r="E9" i="6"/>
  <c r="D9" i="6"/>
  <c r="E8" i="6"/>
  <c r="D8" i="6"/>
  <c r="T9" i="5"/>
  <c r="U9" i="5" s="1"/>
  <c r="T8" i="5"/>
  <c r="U8" i="5" s="1"/>
  <c r="J25" i="4"/>
  <c r="I25" i="4"/>
  <c r="J24" i="4"/>
  <c r="B30" i="11" s="1"/>
  <c r="I24" i="4"/>
  <c r="J23" i="4"/>
  <c r="B29" i="11" s="1"/>
  <c r="I23" i="4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A9" i="5" s="1"/>
  <c r="J2" i="1"/>
  <c r="B8" i="5" s="1"/>
  <c r="I2" i="1"/>
  <c r="A8" i="5" s="1"/>
  <c r="K33" i="14" l="1"/>
  <c r="F38" i="10"/>
  <c r="O32" i="14"/>
  <c r="F37" i="12"/>
  <c r="O31" i="14"/>
  <c r="F36" i="12"/>
  <c r="O30" i="14"/>
  <c r="F35" i="12"/>
  <c r="O29" i="14"/>
  <c r="F34" i="12"/>
  <c r="O28" i="14"/>
  <c r="F33" i="12"/>
  <c r="O26" i="14"/>
  <c r="F31" i="12"/>
  <c r="O24" i="14"/>
  <c r="F29" i="12"/>
  <c r="O27" i="14"/>
  <c r="F32" i="12"/>
  <c r="O25" i="14"/>
  <c r="F30" i="12"/>
  <c r="K36" i="14"/>
  <c r="F41" i="10"/>
  <c r="A5" i="14"/>
  <c r="B5" i="14"/>
  <c r="A6" i="14"/>
  <c r="B6" i="14"/>
  <c r="A7" i="14"/>
  <c r="B7" i="14"/>
  <c r="A8" i="14"/>
  <c r="B8" i="14"/>
  <c r="A9" i="14"/>
  <c r="B9" i="14"/>
  <c r="E22" i="14"/>
  <c r="F22" i="14"/>
  <c r="E23" i="14"/>
  <c r="F23" i="14"/>
  <c r="E24" i="14"/>
  <c r="F24" i="14"/>
  <c r="E25" i="14"/>
  <c r="F25" i="14"/>
  <c r="C6" i="14"/>
  <c r="U12" i="7"/>
  <c r="G7" i="14" s="1"/>
  <c r="U14" i="7"/>
  <c r="G9" i="14" s="1"/>
  <c r="U15" i="7"/>
  <c r="G10" i="14" s="1"/>
  <c r="U17" i="7"/>
  <c r="G12" i="14" s="1"/>
  <c r="U18" i="7"/>
  <c r="G13" i="14" s="1"/>
  <c r="U20" i="7"/>
  <c r="G15" i="14" s="1"/>
  <c r="U21" i="7"/>
  <c r="G16" i="14" s="1"/>
  <c r="G17" i="14"/>
  <c r="G18" i="14"/>
  <c r="G20" i="14"/>
  <c r="B14" i="14"/>
  <c r="A14" i="14"/>
  <c r="B13" i="14"/>
  <c r="A13" i="14"/>
  <c r="B12" i="14"/>
  <c r="A12" i="14"/>
  <c r="B11" i="14"/>
  <c r="A11" i="14"/>
  <c r="B10" i="14"/>
  <c r="A10" i="14"/>
  <c r="C13" i="14"/>
  <c r="G19" i="14"/>
  <c r="G21" i="14"/>
  <c r="G14" i="14"/>
  <c r="G11" i="14"/>
  <c r="U11" i="7"/>
  <c r="G6" i="14" s="1"/>
  <c r="U10" i="7"/>
  <c r="G5" i="14" s="1"/>
  <c r="G8" i="14"/>
  <c r="U9" i="7"/>
  <c r="G4" i="14" s="1"/>
  <c r="C11" i="14"/>
  <c r="C5" i="14"/>
  <c r="C18" i="13"/>
  <c r="L18" i="13"/>
  <c r="F18" i="13"/>
  <c r="J18" i="13"/>
  <c r="D18" i="13"/>
  <c r="H18" i="13"/>
  <c r="K28" i="14"/>
  <c r="K30" i="14"/>
  <c r="U29" i="9"/>
  <c r="K24" i="14" s="1"/>
  <c r="U27" i="9"/>
  <c r="K22" i="14" s="1"/>
  <c r="U23" i="9"/>
  <c r="K18" i="14" s="1"/>
  <c r="U19" i="9"/>
  <c r="K14" i="14" s="1"/>
  <c r="U15" i="9"/>
  <c r="K10" i="14" s="1"/>
  <c r="U31" i="9"/>
  <c r="K26" i="14" s="1"/>
  <c r="K16" i="14"/>
  <c r="K12" i="14"/>
  <c r="U13" i="9"/>
  <c r="K8" i="14" s="1"/>
  <c r="U25" i="9"/>
  <c r="K20" i="14" s="1"/>
  <c r="G22" i="14"/>
  <c r="G23" i="14"/>
  <c r="C7" i="14"/>
  <c r="C14" i="14"/>
  <c r="C12" i="14"/>
  <c r="C10" i="14"/>
  <c r="C9" i="14"/>
  <c r="C8" i="14"/>
  <c r="C21" i="13"/>
  <c r="C20" i="13"/>
  <c r="C19" i="13"/>
  <c r="F8" i="8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F21" i="14"/>
  <c r="A3" i="14"/>
  <c r="A8" i="6"/>
  <c r="A4" i="14"/>
  <c r="A9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E18" i="14"/>
  <c r="E19" i="14"/>
  <c r="E20" i="14"/>
  <c r="E21" i="14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F18" i="14"/>
  <c r="F20" i="14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F12" i="8"/>
  <c r="F14" i="8"/>
  <c r="F16" i="8"/>
  <c r="F18" i="8"/>
  <c r="F20" i="8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A29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G3" i="14"/>
  <c r="F9" i="8"/>
  <c r="F13" i="8"/>
  <c r="F15" i="8"/>
  <c r="F17" i="8"/>
  <c r="F19" i="8"/>
  <c r="F21" i="8"/>
  <c r="A15" i="10"/>
  <c r="F17" i="10"/>
  <c r="A19" i="10"/>
  <c r="F21" i="10"/>
  <c r="A23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U8" i="11"/>
  <c r="F10" i="8" l="1"/>
  <c r="F27" i="10"/>
  <c r="F11" i="8"/>
  <c r="F19" i="13"/>
  <c r="F13" i="10"/>
  <c r="F31" i="10"/>
  <c r="F25" i="10"/>
  <c r="J19" i="13"/>
  <c r="K19" i="13" s="1"/>
  <c r="D19" i="13"/>
  <c r="E19" i="13" s="1"/>
  <c r="H19" i="13"/>
  <c r="I19" i="13" s="1"/>
  <c r="L19" i="13"/>
  <c r="M19" i="13" s="1"/>
  <c r="G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M18" i="13"/>
  <c r="K18" i="13"/>
  <c r="I18" i="13"/>
  <c r="G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<sst xmlns="http://schemas.openxmlformats.org/spreadsheetml/2006/main" count="903" uniqueCount="264">
  <si>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</si>
  <si>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</si>
  <si>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</si>
  <si>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</si>
  <si>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</si>
  <si>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</si>
  <si>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</si>
  <si>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</si>
  <si>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</si>
  <si>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</si>
  <si>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</si>
  <si>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</si>
  <si>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</si>
  <si>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</si>
  <si>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</si>
  <si>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</si>
  <si>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</si>
  <si>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</si>
  <si>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</si>
  <si>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</si>
  <si>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</si>
  <si>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</si>
  <si>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</si>
  <si>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</si>
  <si>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Cvijović</t>
  </si>
  <si>
    <t>3</t>
  </si>
  <si>
    <t>5</t>
  </si>
  <si>
    <t>Ivana</t>
  </si>
  <si>
    <t>Vujanović</t>
  </si>
  <si>
    <t>Luka</t>
  </si>
  <si>
    <t>22</t>
  </si>
  <si>
    <t>Andrea</t>
  </si>
  <si>
    <t>23</t>
  </si>
  <si>
    <t>24</t>
  </si>
  <si>
    <t>25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</si>
  <si>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</si>
  <si>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</si>
  <si>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</si>
  <si>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</si>
  <si>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</si>
  <si>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</si>
  <si>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</si>
  <si>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</si>
  <si>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</si>
  <si>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</si>
  <si>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</si>
  <si>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</si>
  <si>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</si>
  <si>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</si>
  <si>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</si>
  <si>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</si>
  <si>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</si>
  <si>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20</t>
  </si>
  <si>
    <t>Danilo</t>
  </si>
  <si>
    <t>Fatić</t>
  </si>
  <si>
    <t>Božović</t>
  </si>
  <si>
    <t>26</t>
  </si>
  <si>
    <t>29</t>
  </si>
  <si>
    <t>42</t>
  </si>
  <si>
    <t>43</t>
  </si>
  <si>
    <t>Sara</t>
  </si>
  <si>
    <t>48</t>
  </si>
  <si>
    <t>Teodora</t>
  </si>
  <si>
    <t>34</t>
  </si>
  <si>
    <t>Velič</t>
  </si>
  <si>
    <t>8</t>
  </si>
  <si>
    <t>10</t>
  </si>
  <si>
    <t>17</t>
  </si>
  <si>
    <t>Maksim</t>
  </si>
  <si>
    <t>Lutovac</t>
  </si>
  <si>
    <t>Jakša</t>
  </si>
  <si>
    <t>Vlahović</t>
  </si>
  <si>
    <t>Peruničić</t>
  </si>
  <si>
    <t>2012</t>
  </si>
  <si>
    <t>OBRAZAC za evidenciju osvojenih poena na predmetu i predlog ocjene</t>
  </si>
  <si>
    <t>STUDIJSKI PROGRAM: Matematika</t>
  </si>
  <si>
    <t>STUDIJE: AKADEMSKE OSNOVNE - PMF-a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</si>
  <si>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</si>
  <si>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</si>
  <si>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</si>
  <si>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</si>
  <si>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</si>
  <si>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</si>
  <si>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</si>
  <si>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</si>
  <si>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</si>
  <si>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</si>
  <si>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</si>
  <si>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</si>
  <si>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</si>
  <si>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</si>
  <si>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</si>
  <si>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</si>
  <si>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</si>
  <si>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</si>
  <si>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</si>
  <si>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</si>
  <si>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</si>
  <si>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</si>
  <si>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</si>
  <si>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</si>
  <si>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</si>
  <si>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</si>
  <si>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</si>
  <si>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</si>
  <si>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</si>
  <si>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</si>
  <si>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</si>
  <si>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</si>
  <si>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</si>
  <si>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</si>
  <si>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</si>
  <si>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</si>
  <si>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</si>
  <si>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</si>
  <si>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</si>
  <si>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</si>
  <si>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</si>
  <si>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</si>
  <si>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</si>
  <si>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</si>
  <si>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</si>
  <si>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</si>
  <si>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</si>
  <si>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</si>
  <si>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</si>
  <si>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</si>
  <si>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</si>
  <si>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</si>
  <si>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</si>
  <si>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</si>
  <si>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</si>
  <si>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</si>
  <si>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</si>
  <si>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Prof. dr Sanja Rašović</t>
  </si>
  <si>
    <t>Doc. dr Miljan Bigović</t>
  </si>
  <si>
    <t>GODINA</t>
  </si>
  <si>
    <t>21</t>
  </si>
  <si>
    <t>Milica</t>
  </si>
  <si>
    <t>Nemanja</t>
  </si>
  <si>
    <t>Kovačević</t>
  </si>
  <si>
    <t>Ivanović</t>
  </si>
  <si>
    <t>2009</t>
  </si>
  <si>
    <t>11</t>
  </si>
  <si>
    <t>Novak</t>
  </si>
  <si>
    <t>Slavković</t>
  </si>
  <si>
    <t>Milan</t>
  </si>
  <si>
    <t>PREDMET: PROGRAMIRANJE 2</t>
  </si>
  <si>
    <t>PREDMET: PROGRAMIRANJE II</t>
  </si>
  <si>
    <t>PROGRAMIRANJE 2 (A)</t>
  </si>
  <si>
    <t>PROGRAMIRANJE 2 (B)</t>
  </si>
  <si>
    <t>PROGRAMIRANJE 2 (C)</t>
  </si>
  <si>
    <t>PROGRAMIRANJE II (D)</t>
  </si>
  <si>
    <t>PROGRAMIRANJE 2</t>
  </si>
  <si>
    <t>PROGRAMIRANJE II</t>
  </si>
  <si>
    <t>Prof. dr Savo Tomović</t>
  </si>
  <si>
    <t>Helena</t>
  </si>
  <si>
    <t>Perović</t>
  </si>
  <si>
    <t>2021</t>
  </si>
  <si>
    <t>Mijović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</si>
  <si>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</si>
  <si>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</si>
  <si>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</si>
  <si>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</si>
  <si>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</si>
  <si>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</si>
  <si>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</si>
  <si>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</si>
  <si>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</si>
  <si>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31</t>
  </si>
  <si>
    <t>Mirjana</t>
  </si>
  <si>
    <t>Albijanić</t>
  </si>
  <si>
    <t>Martina</t>
  </si>
  <si>
    <t>Bulatović</t>
  </si>
  <si>
    <t>Jelena</t>
  </si>
  <si>
    <t>Hajduković</t>
  </si>
  <si>
    <t>51</t>
  </si>
  <si>
    <t>Bogić</t>
  </si>
  <si>
    <t>Veljović</t>
  </si>
  <si>
    <t>Mihailo</t>
  </si>
  <si>
    <t>Jocović</t>
  </si>
  <si>
    <t>Dragišić</t>
  </si>
  <si>
    <t>Bošković</t>
  </si>
  <si>
    <t>Simo</t>
  </si>
  <si>
    <t>Strahinja</t>
  </si>
  <si>
    <t>Đilas</t>
  </si>
  <si>
    <t>Jana</t>
  </si>
  <si>
    <t>Rakočević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</si>
  <si>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</si>
  <si>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</si>
  <si>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</si>
  <si>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</si>
  <si>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</si>
  <si>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</si>
  <si>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</si>
  <si>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</si>
  <si>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</si>
  <si>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37</t>
  </si>
  <si>
    <t>Mrdović</t>
  </si>
  <si>
    <t>38</t>
  </si>
  <si>
    <t>Lucija</t>
  </si>
  <si>
    <t>Brnović</t>
  </si>
  <si>
    <t>Raičević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</si>
  <si>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</si>
  <si>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</si>
  <si>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</si>
  <si>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</si>
  <si>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</si>
  <si>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</si>
  <si>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</si>
  <si>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</si>
  <si>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</si>
  <si>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</si>
  <si>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</si>
  <si>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</si>
  <si>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</si>
  <si>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</si>
  <si>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</si>
  <si>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</si>
  <si>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</si>
  <si>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</si>
  <si>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Lešić</t>
  </si>
  <si>
    <t>Aleksa</t>
  </si>
  <si>
    <t>Rabrenović</t>
  </si>
  <si>
    <t>14</t>
  </si>
  <si>
    <t>Nataša</t>
  </si>
  <si>
    <t>Mijatović</t>
  </si>
  <si>
    <t>Jovan</t>
  </si>
  <si>
    <t>Aničić</t>
  </si>
  <si>
    <t>Đorđe</t>
  </si>
  <si>
    <t>Vujičić</t>
  </si>
  <si>
    <t>Lana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</si>
  <si>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</si>
  <si>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</si>
  <si>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</si>
  <si>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</si>
  <si>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</si>
  <si>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</si>
  <si>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</si>
  <si>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</si>
  <si>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</si>
  <si>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</si>
  <si>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</si>
  <si>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</si>
  <si>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</si>
  <si>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</si>
  <si>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</si>
  <si>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</si>
  <si>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</si>
  <si>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</si>
  <si>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</si>
  <si>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</si>
  <si>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</si>
  <si>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</si>
  <si>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</si>
  <si>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</si>
  <si>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</si>
  <si>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</si>
  <si>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</si>
  <si>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</si>
  <si>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</si>
  <si>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Miladinović</t>
  </si>
  <si>
    <t>Radonjić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</si>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</sst>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3">
    <xf numFmtId="0" fontId="0" fillId="0" borderId="0"/>
    <xf numFmtId="0" fontId="27" fillId="0" borderId="49" applyNumberFormat="0" applyFill="0" applyAlignment="0" applyProtection="0"/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3" fillId="8" borderId="52" applyNumberFormat="0" applyAlignment="0" applyProtection="0"/>
    <xf numFmtId="0" fontId="34" fillId="9" borderId="53" applyNumberFormat="0" applyAlignment="0" applyProtection="0"/>
    <xf numFmtId="0" fontId="35" fillId="9" borderId="52" applyNumberFormat="0" applyAlignment="0" applyProtection="0"/>
    <xf numFmtId="0" fontId="36" fillId="0" borderId="54" applyNumberFormat="0" applyFill="0" applyAlignment="0" applyProtection="0"/>
    <xf numFmtId="0" fontId="37" fillId="10" borderId="55" applyNumberFormat="0" applyAlignment="0" applyProtection="0"/>
    <xf numFmtId="0" fontId="40" fillId="0" borderId="57" applyNumberFormat="0" applyFill="0" applyAlignment="0" applyProtection="0"/>
    <xf numFmtId="0" fontId="2" fillId="0" borderId="47"/>
    <xf numFmtId="0" fontId="26" fillId="0" borderId="47" applyNumberFormat="0" applyFill="0" applyBorder="0" applyAlignment="0" applyProtection="0"/>
    <xf numFmtId="0" fontId="29" fillId="0" borderId="47" applyNumberFormat="0" applyFill="0" applyBorder="0" applyAlignment="0" applyProtection="0"/>
    <xf numFmtId="0" fontId="30" fillId="5" borderId="47" applyNumberFormat="0" applyBorder="0" applyAlignment="0" applyProtection="0"/>
    <xf numFmtId="0" fontId="31" fillId="6" borderId="47" applyNumberFormat="0" applyBorder="0" applyAlignment="0" applyProtection="0"/>
    <xf numFmtId="0" fontId="32" fillId="7" borderId="47" applyNumberFormat="0" applyBorder="0" applyAlignment="0" applyProtection="0"/>
    <xf numFmtId="0" fontId="38" fillId="0" borderId="47" applyNumberFormat="0" applyFill="0" applyBorder="0" applyAlignment="0" applyProtection="0"/>
    <xf numFmtId="0" fontId="2" fillId="11" borderId="56" applyNumberFormat="0" applyFont="0" applyAlignment="0" applyProtection="0"/>
    <xf numFmtId="0" fontId="39" fillId="0" borderId="47" applyNumberFormat="0" applyFill="0" applyBorder="0" applyAlignment="0" applyProtection="0"/>
    <xf numFmtId="0" fontId="41" fillId="12" borderId="47" applyNumberFormat="0" applyBorder="0" applyAlignment="0" applyProtection="0"/>
    <xf numFmtId="0" fontId="2" fillId="13" borderId="47" applyNumberFormat="0" applyBorder="0" applyAlignment="0" applyProtection="0"/>
    <xf numFmtId="0" fontId="2" fillId="14" borderId="47" applyNumberFormat="0" applyBorder="0" applyAlignment="0" applyProtection="0"/>
    <xf numFmtId="0" fontId="2" fillId="15" borderId="47" applyNumberFormat="0" applyBorder="0" applyAlignment="0" applyProtection="0"/>
    <xf numFmtId="0" fontId="41" fillId="16" borderId="47" applyNumberFormat="0" applyBorder="0" applyAlignment="0" applyProtection="0"/>
    <xf numFmtId="0" fontId="2" fillId="17" borderId="47" applyNumberFormat="0" applyBorder="0" applyAlignment="0" applyProtection="0"/>
    <xf numFmtId="0" fontId="2" fillId="18" borderId="47" applyNumberFormat="0" applyBorder="0" applyAlignment="0" applyProtection="0"/>
    <xf numFmtId="0" fontId="2" fillId="19" borderId="47" applyNumberFormat="0" applyBorder="0" applyAlignment="0" applyProtection="0"/>
    <xf numFmtId="0" fontId="41" fillId="20" borderId="47" applyNumberFormat="0" applyBorder="0" applyAlignment="0" applyProtection="0"/>
    <xf numFmtId="0" fontId="2" fillId="21" borderId="47" applyNumberFormat="0" applyBorder="0" applyAlignment="0" applyProtection="0"/>
    <xf numFmtId="0" fontId="2" fillId="22" borderId="47" applyNumberFormat="0" applyBorder="0" applyAlignment="0" applyProtection="0"/>
    <xf numFmtId="0" fontId="2" fillId="23" borderId="47" applyNumberFormat="0" applyBorder="0" applyAlignment="0" applyProtection="0"/>
    <xf numFmtId="0" fontId="41" fillId="24" borderId="47" applyNumberFormat="0" applyBorder="0" applyAlignment="0" applyProtection="0"/>
    <xf numFmtId="0" fontId="2" fillId="25" borderId="47" applyNumberFormat="0" applyBorder="0" applyAlignment="0" applyProtection="0"/>
    <xf numFmtId="0" fontId="2" fillId="26" borderId="47" applyNumberFormat="0" applyBorder="0" applyAlignment="0" applyProtection="0"/>
    <xf numFmtId="0" fontId="2" fillId="27" borderId="47" applyNumberFormat="0" applyBorder="0" applyAlignment="0" applyProtection="0"/>
    <xf numFmtId="0" fontId="41" fillId="28" borderId="47" applyNumberFormat="0" applyBorder="0" applyAlignment="0" applyProtection="0"/>
    <xf numFmtId="0" fontId="2" fillId="29" borderId="47" applyNumberFormat="0" applyBorder="0" applyAlignment="0" applyProtection="0"/>
    <xf numFmtId="0" fontId="2" fillId="30" borderId="47" applyNumberFormat="0" applyBorder="0" applyAlignment="0" applyProtection="0"/>
    <xf numFmtId="0" fontId="2" fillId="31" borderId="47" applyNumberFormat="0" applyBorder="0" applyAlignment="0" applyProtection="0"/>
    <xf numFmtId="0" fontId="41" fillId="32" borderId="47" applyNumberFormat="0" applyBorder="0" applyAlignment="0" applyProtection="0"/>
    <xf numFmtId="0" fontId="2" fillId="33" borderId="47" applyNumberFormat="0" applyBorder="0" applyAlignment="0" applyProtection="0"/>
    <xf numFmtId="0" fontId="2" fillId="34" borderId="47" applyNumberFormat="0" applyBorder="0" applyAlignment="0" applyProtection="0"/>
    <xf numFmtId="0" fontId="2" fillId="35" borderId="47" applyNumberFormat="0" applyBorder="0" applyAlignment="0" applyProtection="0"/>
    <xf numFmtId="0" fontId="1" fillId="0" borderId="47"/>
    <xf numFmtId="0" fontId="1" fillId="11" borderId="56" applyNumberFormat="0" applyFont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9">
    <xf numFmtId="0" fontId="0" fillId="0" borderId="0" xfId="0" applyFont="1" applyAlignment="1"/>
    <xf numFmtId="0" fontId="3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15" fillId="0" borderId="0" xfId="0" applyFont="1"/>
    <xf numFmtId="0" fontId="17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right" vertical="top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/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21" fillId="0" borderId="4" xfId="0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 applyAlignment="1"/>
    <xf numFmtId="0" fontId="21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" fontId="17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38" xfId="0" applyFont="1" applyBorder="1" applyAlignment="1">
      <alignment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5" fillId="4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47" xfId="10"/>
    <xf numFmtId="0" fontId="2" fillId="0" borderId="47" xfId="10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2" fillId="0" borderId="6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2" fillId="0" borderId="0" xfId="0" applyFont="1"/>
    <xf numFmtId="0" fontId="1" fillId="0" borderId="47" xfId="43"/>
    <xf numFmtId="0" fontId="1" fillId="0" borderId="47" xfId="43"/>
    <xf numFmtId="0" fontId="1" fillId="0" borderId="47" xfId="43"/>
    <xf numFmtId="0" fontId="1" fillId="0" borderId="47" xfId="43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13" fillId="0" borderId="4" xfId="0" applyFont="1" applyBorder="1" applyAlignment="1">
      <alignment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7" fillId="0" borderId="11" xfId="0" applyFont="1" applyBorder="1"/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7" fillId="0" borderId="8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left"/>
    </xf>
    <xf numFmtId="0" fontId="17" fillId="0" borderId="18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0" applyFont="1" applyBorder="1"/>
    <xf numFmtId="0" fontId="17" fillId="0" borderId="19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32" xfId="0" applyFont="1" applyBorder="1"/>
    <xf numFmtId="0" fontId="17" fillId="0" borderId="20" xfId="0" applyFont="1" applyBorder="1" applyAlignment="1">
      <alignment horizontal="center" wrapText="1"/>
    </xf>
    <xf numFmtId="0" fontId="7" fillId="0" borderId="27" xfId="0" applyFont="1" applyBorder="1"/>
    <xf numFmtId="0" fontId="7" fillId="0" borderId="33" xfId="0" applyFont="1" applyBorder="1"/>
    <xf numFmtId="0" fontId="17" fillId="0" borderId="21" xfId="0" applyFont="1" applyBorder="1" applyAlignment="1">
      <alignment horizontal="center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7" fillId="0" borderId="28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29" xfId="0" applyFont="1" applyBorder="1"/>
    <xf numFmtId="0" fontId="24" fillId="0" borderId="28" xfId="0" applyFont="1" applyBorder="1" applyAlignment="1">
      <alignment horizontal="center" wrapText="1"/>
    </xf>
    <xf numFmtId="0" fontId="7" fillId="0" borderId="30" xfId="0" applyFont="1" applyBorder="1"/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63">
    <cellStyle name="20% - Accent1 2" xfId="20" xr:uid="{FA0A1C50-B7E6-4C21-9954-FEC7F7B36DBE}"/>
    <cellStyle name="20% - Accent1 3" xfId="45" xr:uid="{95880390-A083-4B0B-B939-307402F0BB56}"/>
    <cellStyle name="20% - Accent2 2" xfId="24" xr:uid="{B3AF37A8-CF99-4CA8-8CDA-56EF8245184F}"/>
    <cellStyle name="20% - Accent2 3" xfId="48" xr:uid="{08FD1906-1381-4E45-9B71-4126C0224654}"/>
    <cellStyle name="20% - Accent3 2" xfId="28" xr:uid="{3C0E6EE0-669A-4283-86A5-0F7C3D4F4150}"/>
    <cellStyle name="20% - Accent3 3" xfId="51" xr:uid="{F65C5A41-951B-4241-9F96-78F9927B18B7}"/>
    <cellStyle name="20% - Accent4 2" xfId="32" xr:uid="{BC026E11-7893-48F2-989A-CE0E91931F98}"/>
    <cellStyle name="20% - Accent4 3" xfId="54" xr:uid="{F1E2FA36-AE18-4BE7-BEB1-ACEC2D18CB42}"/>
    <cellStyle name="20% - Accent5 2" xfId="36" xr:uid="{51A6EA1D-9D26-4F4A-958D-41B8EC4C0247}"/>
    <cellStyle name="20% - Accent5 3" xfId="57" xr:uid="{CAF4AE57-E8FB-4AF0-BA12-AE138B40CD14}"/>
    <cellStyle name="20% - Accent6 2" xfId="40" xr:uid="{1BF379C1-E4C8-4800-8CCA-A38D675B8A6D}"/>
    <cellStyle name="20% - Accent6 3" xfId="60" xr:uid="{3454D238-F322-4EAB-A269-8D9606B40A09}"/>
    <cellStyle name="40% - Accent1 2" xfId="21" xr:uid="{85A345A4-F7FF-48FB-9D34-B5ACE97B73C0}"/>
    <cellStyle name="40% - Accent1 3" xfId="46" xr:uid="{408D0209-1B7D-4F72-848F-461BE22033B9}"/>
    <cellStyle name="40% - Accent2 2" xfId="25" xr:uid="{C862BD42-17CF-48CC-833E-D4C367BB0AEB}"/>
    <cellStyle name="40% - Accent2 3" xfId="49" xr:uid="{CE6316C9-3418-4F72-AA15-3AF129A8132B}"/>
    <cellStyle name="40% - Accent3 2" xfId="29" xr:uid="{81972134-0E9A-41C2-8DC1-79BB7568E05C}"/>
    <cellStyle name="40% - Accent3 3" xfId="52" xr:uid="{4F8FB5AD-0B3C-4BBD-91DF-FABCF182825B}"/>
    <cellStyle name="40% - Accent4 2" xfId="33" xr:uid="{FD3D9EC2-A013-4F13-9882-34E07DB7C678}"/>
    <cellStyle name="40% - Accent4 3" xfId="55" xr:uid="{192BD4FA-CD91-432A-8A67-E686F56BE65A}"/>
    <cellStyle name="40% - Accent5 2" xfId="37" xr:uid="{E785BFA6-B6F1-4FED-8E65-C2417C0D9E9B}"/>
    <cellStyle name="40% - Accent5 3" xfId="58" xr:uid="{0AD1F821-873B-4FFF-B4A1-B42BD17E9608}"/>
    <cellStyle name="40% - Accent6 2" xfId="41" xr:uid="{C729A468-770C-4C12-B4BF-37C1C84779D1}"/>
    <cellStyle name="40% - Accent6 3" xfId="61" xr:uid="{8E4D73AF-517E-492F-9B21-CF965D386AD0}"/>
    <cellStyle name="60% - Accent1 2" xfId="22" xr:uid="{1D883B4F-2462-4A7E-B22B-841FD587B947}"/>
    <cellStyle name="60% - Accent1 3" xfId="47" xr:uid="{E9921EA1-B396-4990-99DB-D2D55DA255A4}"/>
    <cellStyle name="60% - Accent2 2" xfId="26" xr:uid="{6E5676CB-F40A-427E-A638-AE29E62F58FA}"/>
    <cellStyle name="60% - Accent2 3" xfId="50" xr:uid="{A372507A-3F46-4DC4-B0A9-4F6DE1F5176B}"/>
    <cellStyle name="60% - Accent3 2" xfId="30" xr:uid="{469346E0-A05D-4059-8348-6F5663FD4987}"/>
    <cellStyle name="60% - Accent3 3" xfId="53" xr:uid="{D7B33821-CBFF-4407-A755-875E5692C91C}"/>
    <cellStyle name="60% - Accent4 2" xfId="34" xr:uid="{73B60258-1451-431B-8872-3BF4C270CC82}"/>
    <cellStyle name="60% - Accent4 3" xfId="56" xr:uid="{4FD94DC8-9C95-4426-9235-C206D595991B}"/>
    <cellStyle name="60% - Accent5 2" xfId="38" xr:uid="{FDAEA86C-EF33-4704-8997-73BA41F543EE}"/>
    <cellStyle name="60% - Accent5 3" xfId="59" xr:uid="{CDC7FEDF-4AB4-4201-BDD0-1F613D774A5F}"/>
    <cellStyle name="60% - Accent6 2" xfId="42" xr:uid="{30277E5B-7F67-43D3-9C5E-FF9F6EC58DE6}"/>
    <cellStyle name="60% - Accent6 3" xfId="62" xr:uid="{CAA3C97D-24C2-4900-9B98-827B3D73F843}"/>
    <cellStyle name="Accent1 2" xfId="19" xr:uid="{7EDACBE4-347A-4236-838C-68A052F830BC}"/>
    <cellStyle name="Accent2 2" xfId="23" xr:uid="{9AD2304E-942E-4317-BCF9-BE50412552F9}"/>
    <cellStyle name="Accent3 2" xfId="27" xr:uid="{1ACFD9F2-AA76-4C54-9141-572293F004AD}"/>
    <cellStyle name="Accent4 2" xfId="31" xr:uid="{0ED04C3E-8957-44D5-980E-9634274BFD35}"/>
    <cellStyle name="Accent5 2" xfId="35" xr:uid="{44EDB344-0337-47E0-8317-116D44902DB2}"/>
    <cellStyle name="Accent6 2" xfId="39" xr:uid="{AE726EA0-2FB0-40DC-AB27-A25608917FD6}"/>
    <cellStyle name="Bad 2" xfId="14" xr:uid="{DC93003B-090F-4E1B-9F59-F10F4A0CAF4F}"/>
    <cellStyle name="Calculation" xfId="6" builtinId="22" customBuiltin="1"/>
    <cellStyle name="Check Cell" xfId="8" builtinId="23" customBuiltin="1"/>
    <cellStyle name="Explanatory Text 2" xfId="18" xr:uid="{24348436-FD4F-4C31-B4B4-B482F52BE3E7}"/>
    <cellStyle name="Good 2" xfId="13" xr:uid="{4952E9F7-CA6A-4F4B-9E81-00723935AB8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0DD61F6-A57F-480A-A6F6-20BF530A5C6D}"/>
    <cellStyle name="Input" xfId="4" builtinId="20" customBuiltin="1"/>
    <cellStyle name="Linked Cell" xfId="7" builtinId="24" customBuiltin="1"/>
    <cellStyle name="Neutral 2" xfId="15" xr:uid="{59245901-5B06-4407-B87B-74E82E6DD049}"/>
    <cellStyle name="Normal" xfId="0" builtinId="0"/>
    <cellStyle name="Normal 2" xfId="10" xr:uid="{7542BBF2-108D-42D5-B0AA-4C6CE3E53D1D}"/>
    <cellStyle name="Normal 3" xfId="43" xr:uid="{E5C3D7F3-5602-4AD7-A5B2-6805D8907E8B}"/>
    <cellStyle name="Note 2" xfId="17" xr:uid="{89C586F6-0F6C-49F2-83C4-93DD17293A5C}"/>
    <cellStyle name="Note 3" xfId="44" xr:uid="{BAF6387E-E778-4798-84A1-741BD99AE9EB}"/>
    <cellStyle name="Output" xfId="5" builtinId="21" customBuiltin="1"/>
    <cellStyle name="Title 2" xfId="11" xr:uid="{800F5901-43EC-4BB3-A16F-676A233C79A2}"/>
    <cellStyle name="Total" xfId="9" builtinId="25" customBuiltin="1"/>
    <cellStyle name="Warning Text 2" xfId="16" xr:uid="{AE2E5FA9-055B-4719-8740-5C6767BC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5" sqref="V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75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79"/>
      <c r="B7" s="79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79"/>
      <c r="U7" s="79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45</v>
      </c>
      <c r="P8" s="12"/>
      <c r="Q8" s="10"/>
      <c r="R8" s="11">
        <v>50</v>
      </c>
      <c r="S8" s="11"/>
      <c r="T8" s="13">
        <f t="shared" ref="T8:T9" si="0">SUM(D8:E8,O8,P8,MAX(R8,S8))</f>
        <v>95</v>
      </c>
      <c r="U8" s="13" t="str">
        <f>IF(T8&gt;89,"A",IF(T8&gt;79,"B",IF(T8&gt;69,"C",IF(T8&gt;59,"D",IF(T8&gt;44,"E","F")))))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23/2020</v>
      </c>
      <c r="B9" s="10" t="str">
        <f>A!J3</f>
        <v>Kovačević Nemanja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>
        <f t="shared" si="0"/>
        <v>0</v>
      </c>
      <c r="U9" s="13" t="str">
        <f t="shared" ref="U9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0"/>
      <c r="B15" s="10" t="str">
        <f>A!J9</f>
        <v xml:space="preserve"> 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0"/>
      <c r="B16" s="10" t="str">
        <f>A!J10</f>
        <v xml:space="preserve"> 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0"/>
      <c r="B17" s="10" t="str">
        <f>A!J11</f>
        <v xml:space="preserve"> 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0"/>
      <c r="B18" s="10" t="str">
        <f>A!J12</f>
        <v xml:space="preserve"> 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0"/>
      <c r="B19" s="10" t="str">
        <f>A!J13</f>
        <v xml:space="preserve"> 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98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S9" sqref="S9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36" t="s">
        <v>153</v>
      </c>
      <c r="B1" s="137"/>
      <c r="C1" s="138"/>
      <c r="D1" s="4"/>
      <c r="E1" s="136" t="s">
        <v>153</v>
      </c>
      <c r="F1" s="137"/>
      <c r="G1" s="138"/>
      <c r="H1" s="4"/>
      <c r="I1" s="136" t="s">
        <v>153</v>
      </c>
      <c r="J1" s="137"/>
      <c r="K1" s="138"/>
      <c r="L1" s="4"/>
      <c r="M1" s="136" t="s">
        <v>154</v>
      </c>
      <c r="N1" s="137"/>
      <c r="O1" s="138"/>
      <c r="P1" s="4"/>
      <c r="Q1" s="61" t="s">
        <v>136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72" t="s">
        <v>263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51/2021</v>
      </c>
      <c r="J3" s="14" t="str">
        <f>Cpredlog!B8</f>
        <v>Bulatović Bogić</v>
      </c>
      <c r="K3" s="10" t="str">
        <f>Cpredlog!U8</f>
        <v>E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23/2020</v>
      </c>
      <c r="B4" s="10" t="str">
        <f>Apredlog!B9</f>
        <v>Kovačević Nemanja</v>
      </c>
      <c r="C4" s="10" t="str">
        <f>Apredlog!U9</f>
        <v>F</v>
      </c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F</v>
      </c>
      <c r="H4" s="4"/>
      <c r="I4" s="14" t="str">
        <f>Cpredlog!A9</f>
        <v>1/2020</v>
      </c>
      <c r="J4" s="14" t="str">
        <f>Cpredlog!B9</f>
        <v>Jovanović Filip</v>
      </c>
      <c r="K4" s="10" t="str">
        <f>Cpredlog!U9</f>
        <v>F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E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>
        <f>Apredlog!A10</f>
        <v>0</v>
      </c>
      <c r="B5" s="10" t="str">
        <f>Apredlog!B10</f>
        <v xml:space="preserve"> </v>
      </c>
      <c r="C5" s="10">
        <f>Apredlog!U10</f>
        <v>0</v>
      </c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E</v>
      </c>
      <c r="H5" s="4"/>
      <c r="I5" s="14" t="str">
        <f>Cpredlog!A10</f>
        <v>2/2020</v>
      </c>
      <c r="J5" s="14" t="str">
        <f>Cpredlog!B10</f>
        <v>Veljović Matija</v>
      </c>
      <c r="K5" s="10" t="str">
        <f>Cpredlog!U10</f>
        <v>E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>
        <f>Apredlog!A11</f>
        <v>0</v>
      </c>
      <c r="B6" s="10" t="str">
        <f>Apredlog!B11</f>
        <v xml:space="preserve"> </v>
      </c>
      <c r="C6" s="10">
        <f>Apredlog!U11</f>
        <v>0</v>
      </c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F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E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E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F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D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F</v>
      </c>
      <c r="H8" s="4"/>
      <c r="I8" s="14" t="str">
        <f>Cpredlog!A13</f>
        <v>9/2020</v>
      </c>
      <c r="J8" s="14" t="str">
        <f>Cpredlog!B13</f>
        <v>Bošković Jovana</v>
      </c>
      <c r="K8" s="10" t="str">
        <f>Cpredlog!U13</f>
        <v>E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D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F</v>
      </c>
      <c r="H9" s="4"/>
      <c r="I9" s="14" t="str">
        <f>Cpredlog!A14</f>
        <v>13/2020</v>
      </c>
      <c r="J9" s="14" t="str">
        <f>Cpredlog!B14</f>
        <v>Popović Teodora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C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>
        <f>Apredlog!A15</f>
        <v>0</v>
      </c>
      <c r="B10" s="10" t="str">
        <f>Apredlog!B15</f>
        <v xml:space="preserve"> </v>
      </c>
      <c r="C10" s="10">
        <f>Apredlog!U15</f>
        <v>0</v>
      </c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15/2020</v>
      </c>
      <c r="J10" s="14" t="str">
        <f>Cpredlog!B15</f>
        <v>Radović Simo</v>
      </c>
      <c r="K10" s="10" t="str">
        <f>Cpredlog!U15</f>
        <v>E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>
        <f>Apredlog!A16</f>
        <v>0</v>
      </c>
      <c r="B11" s="10" t="str">
        <f>Apredlog!B16</f>
        <v xml:space="preserve"> </v>
      </c>
      <c r="C11" s="10">
        <f>Apredlog!U16</f>
        <v>0</v>
      </c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E</v>
      </c>
      <c r="H11" s="4"/>
      <c r="I11" s="14" t="str">
        <f>Cpredlog!A16</f>
        <v>18/2020</v>
      </c>
      <c r="J11" s="14" t="str">
        <f>Cpredlog!B16</f>
        <v>Đilas Strahinja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D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>
        <f>Apredlog!A17</f>
        <v>0</v>
      </c>
      <c r="B12" s="10" t="str">
        <f>Apredlog!B17</f>
        <v xml:space="preserve"> </v>
      </c>
      <c r="C12" s="10">
        <f>Apredlog!U17</f>
        <v>0</v>
      </c>
      <c r="D12" s="4"/>
      <c r="E12" s="14" t="str">
        <f>Bpredlog!A17</f>
        <v>31/2020</v>
      </c>
      <c r="F12" s="10" t="str">
        <f>Bpredlog!B17</f>
        <v>Albijanić Mirjana</v>
      </c>
      <c r="G12" s="10" t="str">
        <f>Bpredlog!U17</f>
        <v>B</v>
      </c>
      <c r="H12" s="4"/>
      <c r="I12" s="14" t="str">
        <f>Cpredlog!A17</f>
        <v>19/2020</v>
      </c>
      <c r="J12" s="14" t="str">
        <f>Cpredlog!B17</f>
        <v>Rakočević Jana</v>
      </c>
      <c r="K12" s="10" t="str">
        <f>Cpredlog!U17</f>
        <v>E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4">
        <f>Apredlog!A18</f>
        <v>0</v>
      </c>
      <c r="B13" s="10" t="str">
        <f>Apredlog!B18</f>
        <v xml:space="preserve"> </v>
      </c>
      <c r="C13" s="10">
        <f>Apredlog!U18</f>
        <v>0</v>
      </c>
      <c r="D13" s="4"/>
      <c r="E13" s="14" t="str">
        <f>Bpredlog!A18</f>
        <v>31/2019</v>
      </c>
      <c r="F13" s="10" t="str">
        <f>Bpredlog!B18</f>
        <v>Bulatović Martina</v>
      </c>
      <c r="G13" s="10" t="str">
        <f>Bpredlog!U18</f>
        <v>F</v>
      </c>
      <c r="H13" s="4"/>
      <c r="I13" s="14" t="str">
        <f>Cpredlog!A18</f>
        <v>21/2020</v>
      </c>
      <c r="J13" s="14" t="str">
        <f>Cpredlog!B18</f>
        <v>Jović Milica</v>
      </c>
      <c r="K13" s="10" t="str">
        <f>Cpredlog!U18</f>
        <v>E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4">
        <f>Apredlog!A19</f>
        <v>0</v>
      </c>
      <c r="B14" s="10" t="str">
        <f>Apredlog!B19</f>
        <v xml:space="preserve"> </v>
      </c>
      <c r="C14" s="10">
        <f>Apredlog!U19</f>
        <v>0</v>
      </c>
      <c r="D14" s="4"/>
      <c r="E14" s="14" t="str">
        <f>Bpredlog!A19</f>
        <v>2/2018</v>
      </c>
      <c r="F14" s="10" t="str">
        <f>Bpredlog!B19</f>
        <v>Lazarević Aleksandar</v>
      </c>
      <c r="G14" s="10" t="str">
        <f>Bpredlog!U19</f>
        <v>F</v>
      </c>
      <c r="H14" s="4"/>
      <c r="I14" s="14" t="str">
        <f>Cpredlog!A19</f>
        <v>22/2020</v>
      </c>
      <c r="J14" s="14" t="str">
        <f>Cpredlog!B19</f>
        <v>Kankaraš Milutin</v>
      </c>
      <c r="K14" s="10" t="str">
        <f>Cpredlog!U19</f>
        <v>E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0"/>
      <c r="D15" s="4"/>
      <c r="E15" s="14" t="str">
        <f>Bpredlog!A20</f>
        <v>26/2018</v>
      </c>
      <c r="F15" s="10" t="str">
        <f>Bpredlog!B20</f>
        <v>Hajduković Jelena</v>
      </c>
      <c r="G15" s="10" t="str">
        <f>Bpredlog!U20</f>
        <v>F</v>
      </c>
      <c r="H15" s="4"/>
      <c r="I15" s="14" t="str">
        <f>Cpredlog!A20</f>
        <v>25/2020</v>
      </c>
      <c r="J15" s="14" t="str">
        <f>Cpredlog!B20</f>
        <v>Bubanja Balša</v>
      </c>
      <c r="K15" s="10" t="str">
        <f>Cpredlog!U20</f>
        <v>E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4/2009</v>
      </c>
      <c r="F16" s="10" t="str">
        <f>Bpredlog!B21</f>
        <v>Božović Nikola</v>
      </c>
      <c r="G16" s="10" t="str">
        <f>Bpredlog!U21</f>
        <v>F</v>
      </c>
      <c r="H16" s="4"/>
      <c r="I16" s="14" t="str">
        <f>Cpredlog!A21</f>
        <v>26/2020</v>
      </c>
      <c r="J16" s="14" t="str">
        <f>Cpredlog!B21</f>
        <v>Marković Danilo</v>
      </c>
      <c r="K16" s="10" t="str">
        <f>Cpredlog!U21</f>
        <v>F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>
        <f>Bpredlog!A22</f>
        <v>0</v>
      </c>
      <c r="F17" s="10">
        <f>Bpredlog!B22</f>
        <v>0</v>
      </c>
      <c r="G17" s="10">
        <f>Bpredlog!U22</f>
        <v>0</v>
      </c>
      <c r="H17" s="4"/>
      <c r="I17" s="14" t="str">
        <f>Cpredlog!A22</f>
        <v>31/2020</v>
      </c>
      <c r="J17" s="14" t="str">
        <f>Cpredlog!B22</f>
        <v>Tovjanin Luka</v>
      </c>
      <c r="K17" s="10" t="str">
        <f>Cpredlog!U22</f>
        <v>F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>
        <f>Bpredlog!A23</f>
        <v>0</v>
      </c>
      <c r="F18" s="10">
        <f>Bpredlog!B23</f>
        <v>0</v>
      </c>
      <c r="G18" s="10">
        <f>Bpredlog!U23</f>
        <v>0</v>
      </c>
      <c r="H18" s="4"/>
      <c r="I18" s="14" t="str">
        <f>Cpredlog!A23</f>
        <v>34/2020</v>
      </c>
      <c r="J18" s="14" t="str">
        <f>Cpredlog!B23</f>
        <v>Todorović Nikola</v>
      </c>
      <c r="K18" s="10" t="str">
        <f>Cpredlog!U23</f>
        <v>E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>
        <f>Bpredlog!A24</f>
        <v>0</v>
      </c>
      <c r="F19" s="10">
        <f>Bpredlog!B24</f>
        <v>0</v>
      </c>
      <c r="G19" s="10">
        <f>Bpredlog!U24</f>
        <v>0</v>
      </c>
      <c r="H19" s="4"/>
      <c r="I19" s="14" t="str">
        <f>Cpredlog!A24</f>
        <v>35/2020</v>
      </c>
      <c r="J19" s="14" t="str">
        <f>Cpredlog!B24</f>
        <v>Bulajić Ivana</v>
      </c>
      <c r="K19" s="10" t="str">
        <f>Cpredlog!U24</f>
        <v>F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C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>
        <f>Bpredlog!A25</f>
        <v>0</v>
      </c>
      <c r="F20" s="10">
        <f>Bpredlog!B25</f>
        <v>0</v>
      </c>
      <c r="G20" s="10">
        <f>Bpredlog!U25</f>
        <v>0</v>
      </c>
      <c r="H20" s="4"/>
      <c r="I20" s="14" t="str">
        <f>Cpredlog!A25</f>
        <v>37/2020</v>
      </c>
      <c r="J20" s="14" t="str">
        <f>Cpredlog!B25</f>
        <v>Mrdović Andrea</v>
      </c>
      <c r="K20" s="10" t="str">
        <f>Cpredlog!U25</f>
        <v>F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>
        <f>Bpredlog!A26</f>
        <v>0</v>
      </c>
      <c r="F21" s="10">
        <f>Bpredlog!B26</f>
        <v>0</v>
      </c>
      <c r="G21" s="10">
        <f>Bpredlog!U26</f>
        <v>0</v>
      </c>
      <c r="H21" s="4"/>
      <c r="I21" s="14" t="str">
        <f>Cpredlog!A26</f>
        <v>38/2020</v>
      </c>
      <c r="J21" s="14" t="str">
        <f>Cpredlog!B26</f>
        <v>Jovanović Lucija</v>
      </c>
      <c r="K21" s="10" t="str">
        <f>Cpredlog!U26</f>
        <v>C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E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>
        <f>Bpredlog!B27</f>
        <v>0</v>
      </c>
      <c r="G22" s="10">
        <f>Bpredlog!U27</f>
        <v>0</v>
      </c>
      <c r="H22" s="4"/>
      <c r="I22" s="14" t="str">
        <f>Cpredlog!A27</f>
        <v>39/2020</v>
      </c>
      <c r="J22" s="14" t="str">
        <f>Cpredlog!B27</f>
        <v>Brnović Matija</v>
      </c>
      <c r="K22" s="10" t="str">
        <f>Cpredlog!U27</f>
        <v>F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F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>
        <f>Bpredlog!B28</f>
        <v>0</v>
      </c>
      <c r="G23" s="10">
        <f>Bpredlog!U28</f>
        <v>0</v>
      </c>
      <c r="H23" s="4"/>
      <c r="I23" s="14" t="str">
        <f>Cpredlog!A28</f>
        <v>40/2020</v>
      </c>
      <c r="J23" s="14" t="str">
        <f>Cpredlog!B28</f>
        <v>Raičević Sara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E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>
        <f>Bpredlog!B29</f>
        <v>0</v>
      </c>
      <c r="G24" s="10">
        <f>Bpredlog!U29</f>
        <v>0</v>
      </c>
      <c r="H24" s="4"/>
      <c r="I24" s="14" t="str">
        <f>Cpredlog!A29</f>
        <v>42/2020</v>
      </c>
      <c r="J24" s="14" t="str">
        <f>Cpredlog!B29</f>
        <v>Ćetković Ivona</v>
      </c>
      <c r="K24" s="10" t="str">
        <f>Cpredlog!U29</f>
        <v>F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>
        <f>Bpredlog!B30</f>
        <v>0</v>
      </c>
      <c r="G25" s="10">
        <f>Bpredlog!U30</f>
        <v>0</v>
      </c>
      <c r="H25" s="4"/>
      <c r="I25" s="14" t="str">
        <f>Cpredlog!A30</f>
        <v>43/2020</v>
      </c>
      <c r="J25" s="14" t="str">
        <f>Cpredlog!B30</f>
        <v>Knežević Pavle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B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45/2020</v>
      </c>
      <c r="J26" s="14" t="str">
        <f>Cpredlog!B31</f>
        <v>Hot Hamza</v>
      </c>
      <c r="K26" s="10" t="str">
        <f>Cpredlog!U31</f>
        <v>F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F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48/2020</v>
      </c>
      <c r="J27" s="14" t="str">
        <f>Cpredlog!B32</f>
        <v>Bazović Pavle</v>
      </c>
      <c r="K27" s="10" t="str">
        <f>Cpredlog!U32</f>
        <v>C</v>
      </c>
      <c r="L27" s="4"/>
      <c r="M27" s="10" t="str">
        <f>Dpredlog!A32</f>
        <v>29/2020</v>
      </c>
      <c r="N27" s="10" t="str">
        <f>Dpredlog!B32</f>
        <v>Miladinović Nikola</v>
      </c>
      <c r="O27" s="10" t="str">
        <f>Dpredlog!U32</f>
        <v>C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50/2020</v>
      </c>
      <c r="J28" s="14" t="str">
        <f>Cpredlog!B33</f>
        <v>Stijović Vladana</v>
      </c>
      <c r="K28" s="10" t="str">
        <f>Cpredlog!U33</f>
        <v>F</v>
      </c>
      <c r="L28" s="4"/>
      <c r="M28" s="10" t="str">
        <f>Dpredlog!A33</f>
        <v>7/2019</v>
      </c>
      <c r="N28" s="10" t="str">
        <f>Dpredlog!B33</f>
        <v>Velič Jovana</v>
      </c>
      <c r="O28" s="10" t="str">
        <f>Dpredlog!U33</f>
        <v>F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54/2020</v>
      </c>
      <c r="J29" s="14" t="str">
        <f>Cpredlog!B34</f>
        <v>Hadžajlić Emir</v>
      </c>
      <c r="K29" s="10" t="str">
        <f>Cpredlog!U34</f>
        <v>F</v>
      </c>
      <c r="L29" s="4"/>
      <c r="M29" s="10" t="str">
        <f>Dpredlog!A34</f>
        <v>12/2019</v>
      </c>
      <c r="N29" s="10" t="str">
        <f>Dpredlog!B34</f>
        <v>Radonjić Dimitrije</v>
      </c>
      <c r="O29" s="10" t="str">
        <f>Dpredlog!U34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4/2019</v>
      </c>
      <c r="J30" s="14" t="str">
        <f>Cpredlog!B35</f>
        <v>Zečević Nikola</v>
      </c>
      <c r="K30" s="10" t="str">
        <f>Cpredlog!U35</f>
        <v>F</v>
      </c>
      <c r="L30" s="4"/>
      <c r="M30" s="10" t="str">
        <f>Dpredlog!A35</f>
        <v>14/2019</v>
      </c>
      <c r="N30" s="10" t="str">
        <f>Dpredlog!B35</f>
        <v>Radonjić Filip</v>
      </c>
      <c r="O30" s="10" t="str">
        <f>Dpredlog!U35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8/2019</v>
      </c>
      <c r="J31" s="14" t="str">
        <f>Cpredlog!B36</f>
        <v>Peruničić Ksenija</v>
      </c>
      <c r="K31" s="10" t="str">
        <f>Cpredlog!U36</f>
        <v>F</v>
      </c>
      <c r="L31" s="4"/>
      <c r="M31" s="10" t="str">
        <f>Dpredlog!A36</f>
        <v>19/2019</v>
      </c>
      <c r="N31" s="10" t="str">
        <f>Dpredlog!B36</f>
        <v>Lutovac Maksim</v>
      </c>
      <c r="O31" s="10" t="str">
        <f>Dpredlog!U36</f>
        <v>F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70" t="str">
        <f>Cpredlog!A46</f>
        <v>9/2019</v>
      </c>
      <c r="J32" s="70" t="str">
        <f>Cpredlog!B46</f>
        <v>Orlandić Bodin</v>
      </c>
      <c r="K32" s="10" t="str">
        <f>Cpredlog!U46</f>
        <v>F</v>
      </c>
      <c r="L32" s="4"/>
      <c r="M32" s="10" t="str">
        <f>Dpredlog!A37</f>
        <v>23/2019</v>
      </c>
      <c r="N32" s="10" t="str">
        <f>Dpredlog!B37</f>
        <v>Vlahović Jakša</v>
      </c>
      <c r="O32" s="10" t="str">
        <f>Dpredlog!U37</f>
        <v>F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70" t="str">
        <f>Cpredlog!A47</f>
        <v>10/2019</v>
      </c>
      <c r="J33" s="70" t="str">
        <f>Cpredlog!B47</f>
        <v>Rakočević Vasilije</v>
      </c>
      <c r="K33" s="10" t="str">
        <f>Cpredlog!U47</f>
        <v>F</v>
      </c>
      <c r="L33" s="4"/>
      <c r="M33" s="10" t="str">
        <f>Dpredlog!A38</f>
        <v>4/2018</v>
      </c>
      <c r="N33" s="10" t="str">
        <f>Dpredlog!B38</f>
        <v>Slavković Novak</v>
      </c>
      <c r="O33" s="10" t="str">
        <f>Dpredlog!U38</f>
        <v>F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70" t="str">
        <f>Cpredlog!A48</f>
        <v>11/2019</v>
      </c>
      <c r="J34" s="70" t="str">
        <f>Cpredlog!B48</f>
        <v>Lešić Nikola</v>
      </c>
      <c r="K34" s="10" t="str">
        <f>Cpredlog!U48</f>
        <v>F</v>
      </c>
      <c r="L34" s="4"/>
      <c r="M34" s="10" t="str">
        <f>Dpredlog!A39</f>
        <v>25/2018</v>
      </c>
      <c r="N34" s="10" t="str">
        <f>Dpredlog!B39</f>
        <v>Cvijović Milan</v>
      </c>
      <c r="O34" s="10" t="str">
        <f>Dpredlog!U39</f>
        <v>F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70" t="str">
        <f>Cpredlog!A49</f>
        <v>12/2019</v>
      </c>
      <c r="J35" s="70" t="str">
        <f>Cpredlog!B49</f>
        <v>Rabrenović Aleksa</v>
      </c>
      <c r="K35" s="10" t="str">
        <f>Cpredlog!U49</f>
        <v>F</v>
      </c>
      <c r="L35" s="4"/>
      <c r="M35" s="10">
        <f>Dpredlog!A40</f>
        <v>0</v>
      </c>
      <c r="N35" s="10">
        <f>Dpredlog!B40</f>
        <v>0</v>
      </c>
      <c r="O35" s="10">
        <f>Dpredlog!U40</f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70" t="str">
        <f>Cpredlog!A50</f>
        <v>14/2019</v>
      </c>
      <c r="J36" s="70" t="str">
        <f>Cpredlog!B50</f>
        <v>Stijović Marija</v>
      </c>
      <c r="K36" s="10" t="str">
        <f>Cpredlog!U50</f>
        <v>F</v>
      </c>
      <c r="L36" s="4"/>
      <c r="M36" s="10">
        <f>Dpredlog!A41</f>
        <v>0</v>
      </c>
      <c r="N36" s="10">
        <f>Dpredlog!B41</f>
        <v>0</v>
      </c>
      <c r="O36" s="10">
        <f>Dpredlog!U41</f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70" t="str">
        <f>Cpredlog!A51</f>
        <v>25/2019</v>
      </c>
      <c r="J37" s="70" t="str">
        <f>Cpredlog!B51</f>
        <v>Mijatović Nataša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70" t="str">
        <f>Cpredlog!A52</f>
        <v>37/2019</v>
      </c>
      <c r="J38" s="70" t="str">
        <f>Cpredlog!B52</f>
        <v>Fatić Milica</v>
      </c>
      <c r="K38" s="10" t="str">
        <f>Cpredlog!U52</f>
        <v>F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70" t="str">
        <f>Cpredlog!A53</f>
        <v>45/2019</v>
      </c>
      <c r="J39" s="70" t="str">
        <f>Cpredlog!B53</f>
        <v>Knežević Vuk</v>
      </c>
      <c r="K39" s="10" t="str">
        <f>Cpredlog!U53</f>
        <v>F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70">
        <f>Cpredlog!A54</f>
        <v>0</v>
      </c>
      <c r="J40" s="70">
        <f>Cpredlog!B54</f>
        <v>0</v>
      </c>
      <c r="K40" s="10">
        <f>Cpredlog!U54</f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I14" sqref="I14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P1" s="2"/>
      <c r="Q1" s="2"/>
      <c r="R1" s="2"/>
      <c r="S1" s="2"/>
      <c r="T1" s="3"/>
    </row>
    <row r="2" spans="1:20" ht="12.75" customHeight="1" x14ac:dyDescent="0.25">
      <c r="A2" s="73" t="s">
        <v>25</v>
      </c>
      <c r="B2" s="73" t="s">
        <v>20</v>
      </c>
      <c r="C2" s="73" t="s">
        <v>156</v>
      </c>
      <c r="D2" s="73" t="s">
        <v>157</v>
      </c>
      <c r="E2" s="73" t="s">
        <v>21</v>
      </c>
      <c r="F2" s="73" t="s">
        <v>10</v>
      </c>
      <c r="G2" s="73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5">
      <c r="A3" s="73" t="s">
        <v>32</v>
      </c>
      <c r="B3" s="73" t="s">
        <v>20</v>
      </c>
      <c r="C3" s="73" t="s">
        <v>139</v>
      </c>
      <c r="D3" s="73" t="s">
        <v>140</v>
      </c>
      <c r="E3" s="73" t="s">
        <v>9</v>
      </c>
      <c r="F3" s="73" t="s">
        <v>23</v>
      </c>
      <c r="G3" s="73" t="s">
        <v>11</v>
      </c>
      <c r="I3" s="1" t="str">
        <f t="shared" si="0"/>
        <v>23/2020</v>
      </c>
      <c r="J3" s="1" t="str">
        <f t="shared" si="1"/>
        <v>Kovačević Nemanja</v>
      </c>
      <c r="P3" s="2"/>
      <c r="Q3" s="2"/>
      <c r="R3" s="2"/>
      <c r="S3" s="2"/>
      <c r="T3" s="3"/>
    </row>
    <row r="4" spans="1:20" ht="12.75" customHeight="1" x14ac:dyDescent="0.25">
      <c r="A4" s="64"/>
      <c r="B4" s="64"/>
      <c r="C4" s="64"/>
      <c r="D4" s="64"/>
      <c r="E4" s="64"/>
      <c r="F4" s="64"/>
      <c r="G4" s="64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5">
      <c r="A5" s="64"/>
      <c r="B5" s="64"/>
      <c r="C5" s="64"/>
      <c r="D5" s="64"/>
      <c r="E5" s="64"/>
      <c r="F5" s="64"/>
      <c r="G5" s="64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5">
      <c r="A6" s="64"/>
      <c r="B6" s="64"/>
      <c r="C6" s="64"/>
      <c r="D6" s="64"/>
      <c r="E6" s="64"/>
      <c r="F6" s="64"/>
      <c r="G6" s="64"/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5">
      <c r="A7" s="64"/>
      <c r="B7" s="64"/>
      <c r="C7" s="64"/>
      <c r="D7" s="64"/>
      <c r="E7" s="64"/>
      <c r="F7" s="64"/>
      <c r="G7" s="64"/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5">
      <c r="A8" s="64"/>
      <c r="B8" s="64"/>
      <c r="C8" s="64"/>
      <c r="D8" s="64"/>
      <c r="E8" s="64"/>
      <c r="F8" s="64"/>
      <c r="G8" s="64"/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5">
      <c r="A9" s="64"/>
      <c r="B9" s="64"/>
      <c r="C9" s="64"/>
      <c r="D9" s="64"/>
      <c r="E9" s="64"/>
      <c r="F9" s="64"/>
      <c r="G9" s="64"/>
      <c r="I9" s="1" t="str">
        <f t="shared" ref="I9:I13" si="2">CONCATENATE(A9,"/",B9)</f>
        <v>/</v>
      </c>
      <c r="J9" s="1" t="str">
        <f t="shared" ref="J9:J13" si="3">CONCATENATE(D9," ",C9)</f>
        <v xml:space="preserve"> </v>
      </c>
    </row>
    <row r="10" spans="1:20" ht="12.75" customHeight="1" x14ac:dyDescent="0.25">
      <c r="A10" s="64"/>
      <c r="B10" s="64"/>
      <c r="C10" s="64"/>
      <c r="D10" s="64"/>
      <c r="E10" s="64"/>
      <c r="F10" s="64"/>
      <c r="G10" s="64"/>
      <c r="I10" s="1" t="str">
        <f t="shared" si="2"/>
        <v>/</v>
      </c>
      <c r="J10" s="1" t="str">
        <f t="shared" si="3"/>
        <v xml:space="preserve"> </v>
      </c>
    </row>
    <row r="11" spans="1:20" ht="12.75" customHeight="1" x14ac:dyDescent="0.25">
      <c r="A11" s="64"/>
      <c r="B11" s="64"/>
      <c r="C11" s="64"/>
      <c r="D11" s="64"/>
      <c r="E11" s="64"/>
      <c r="F11" s="64"/>
      <c r="G11" s="64"/>
      <c r="I11" s="1" t="str">
        <f t="shared" si="2"/>
        <v>/</v>
      </c>
      <c r="J11" s="1" t="str">
        <f t="shared" si="3"/>
        <v xml:space="preserve"> </v>
      </c>
    </row>
    <row r="12" spans="1:20" ht="12.75" customHeight="1" x14ac:dyDescent="0.25">
      <c r="A12" s="64"/>
      <c r="B12" s="64"/>
      <c r="C12" s="64"/>
      <c r="D12" s="64"/>
      <c r="E12" s="64"/>
      <c r="F12" s="64"/>
      <c r="G12" s="64"/>
      <c r="I12" s="1" t="str">
        <f t="shared" si="2"/>
        <v>/</v>
      </c>
      <c r="J12" s="1" t="str">
        <f t="shared" si="3"/>
        <v xml:space="preserve"> </v>
      </c>
    </row>
    <row r="13" spans="1:20" ht="12.75" customHeight="1" x14ac:dyDescent="0.25">
      <c r="A13" s="64"/>
      <c r="B13" s="64"/>
      <c r="C13" s="64"/>
      <c r="D13" s="64"/>
      <c r="E13" s="64"/>
      <c r="F13" s="64"/>
      <c r="G13" s="64"/>
      <c r="I13" s="1" t="str">
        <f t="shared" si="2"/>
        <v>/</v>
      </c>
      <c r="J13" s="1" t="str">
        <f t="shared" si="3"/>
        <v xml:space="preserve"> </v>
      </c>
    </row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opLeftCell="A3" workbookViewId="0">
      <selection activeCell="G24" sqref="A24:G24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P1" s="2"/>
      <c r="Q1" s="2"/>
      <c r="R1" s="2"/>
      <c r="S1" s="2"/>
      <c r="T1" s="3"/>
    </row>
    <row r="2" spans="1:29" ht="12.75" customHeight="1" x14ac:dyDescent="0.25">
      <c r="A2" s="74" t="s">
        <v>37</v>
      </c>
      <c r="B2" s="74" t="s">
        <v>158</v>
      </c>
      <c r="C2" s="74" t="s">
        <v>17</v>
      </c>
      <c r="D2" s="74" t="s">
        <v>18</v>
      </c>
      <c r="E2" s="74" t="s">
        <v>9</v>
      </c>
      <c r="F2" s="74" t="s">
        <v>10</v>
      </c>
      <c r="G2" s="74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4" t="s">
        <v>23</v>
      </c>
      <c r="B3" s="74" t="s">
        <v>20</v>
      </c>
      <c r="C3" s="74" t="s">
        <v>27</v>
      </c>
      <c r="D3" s="74" t="s">
        <v>159</v>
      </c>
      <c r="E3" s="74" t="s">
        <v>21</v>
      </c>
      <c r="F3" s="74" t="s">
        <v>10</v>
      </c>
      <c r="G3" s="74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4" t="s">
        <v>25</v>
      </c>
      <c r="B4" s="74" t="s">
        <v>20</v>
      </c>
      <c r="C4" s="74" t="s">
        <v>138</v>
      </c>
      <c r="D4" s="74" t="s">
        <v>160</v>
      </c>
      <c r="E4" s="74" t="s">
        <v>21</v>
      </c>
      <c r="F4" s="74" t="s">
        <v>10</v>
      </c>
      <c r="G4" s="74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4" t="s">
        <v>42</v>
      </c>
      <c r="B5" s="74" t="s">
        <v>20</v>
      </c>
      <c r="C5" s="74" t="s">
        <v>161</v>
      </c>
      <c r="D5" s="74" t="s">
        <v>162</v>
      </c>
      <c r="E5" s="74" t="s">
        <v>21</v>
      </c>
      <c r="F5" s="74" t="s">
        <v>10</v>
      </c>
      <c r="G5" s="74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4" t="s">
        <v>26</v>
      </c>
      <c r="B6" s="74" t="s">
        <v>20</v>
      </c>
      <c r="C6" s="74" t="s">
        <v>163</v>
      </c>
      <c r="D6" s="74" t="s">
        <v>13</v>
      </c>
      <c r="E6" s="74" t="s">
        <v>21</v>
      </c>
      <c r="F6" s="74" t="s">
        <v>10</v>
      </c>
      <c r="G6" s="74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4" t="s">
        <v>45</v>
      </c>
      <c r="B7" s="74" t="s">
        <v>20</v>
      </c>
      <c r="C7" s="74" t="s">
        <v>60</v>
      </c>
      <c r="D7" s="74" t="s">
        <v>157</v>
      </c>
      <c r="E7" s="74" t="s">
        <v>21</v>
      </c>
      <c r="F7" s="74" t="s">
        <v>10</v>
      </c>
      <c r="G7" s="74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4" t="s">
        <v>65</v>
      </c>
      <c r="B8" s="74" t="s">
        <v>20</v>
      </c>
      <c r="C8" s="74" t="s">
        <v>164</v>
      </c>
      <c r="D8" s="74" t="s">
        <v>165</v>
      </c>
      <c r="E8" s="74" t="s">
        <v>21</v>
      </c>
      <c r="F8" s="74" t="s">
        <v>10</v>
      </c>
      <c r="G8" s="74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4" t="s">
        <v>66</v>
      </c>
      <c r="B9" s="74" t="s">
        <v>20</v>
      </c>
      <c r="C9" s="74" t="s">
        <v>166</v>
      </c>
      <c r="D9" s="74" t="s">
        <v>167</v>
      </c>
      <c r="E9" s="74" t="s">
        <v>9</v>
      </c>
      <c r="F9" s="74" t="s">
        <v>10</v>
      </c>
      <c r="G9" s="74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4" t="s">
        <v>52</v>
      </c>
      <c r="B10" s="74" t="s">
        <v>20</v>
      </c>
      <c r="C10" s="74" t="s">
        <v>62</v>
      </c>
      <c r="D10" s="74" t="s">
        <v>168</v>
      </c>
      <c r="E10" s="74" t="s">
        <v>9</v>
      </c>
      <c r="F10" s="74" t="s">
        <v>10</v>
      </c>
      <c r="G10" s="74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4" t="s">
        <v>169</v>
      </c>
      <c r="B11" s="74" t="s">
        <v>20</v>
      </c>
      <c r="C11" s="74" t="s">
        <v>170</v>
      </c>
      <c r="D11" s="74" t="s">
        <v>171</v>
      </c>
      <c r="E11" s="74" t="s">
        <v>21</v>
      </c>
      <c r="F11" s="74" t="s">
        <v>10</v>
      </c>
      <c r="G11" s="74" t="s">
        <v>11</v>
      </c>
      <c r="I11" s="1" t="str">
        <f t="shared" si="0"/>
        <v>31/2020</v>
      </c>
      <c r="J11" s="1" t="str">
        <f t="shared" si="1"/>
        <v>Albijanić Mirjana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4" t="s">
        <v>169</v>
      </c>
      <c r="B12" s="74" t="s">
        <v>8</v>
      </c>
      <c r="C12" s="74" t="s">
        <v>172</v>
      </c>
      <c r="D12" s="74" t="s">
        <v>173</v>
      </c>
      <c r="E12" s="74" t="s">
        <v>9</v>
      </c>
      <c r="F12" s="74" t="s">
        <v>10</v>
      </c>
      <c r="G12" s="74" t="s">
        <v>11</v>
      </c>
      <c r="I12" s="1" t="str">
        <f t="shared" si="0"/>
        <v>31/2019</v>
      </c>
      <c r="J12" s="1" t="str">
        <f t="shared" si="1"/>
        <v>Bulatović Martina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4" t="s">
        <v>23</v>
      </c>
      <c r="B13" s="74" t="s">
        <v>16</v>
      </c>
      <c r="C13" s="74" t="s">
        <v>39</v>
      </c>
      <c r="D13" s="74" t="s">
        <v>40</v>
      </c>
      <c r="E13" s="74" t="s">
        <v>9</v>
      </c>
      <c r="F13" s="74" t="s">
        <v>23</v>
      </c>
      <c r="G13" s="74" t="s">
        <v>11</v>
      </c>
      <c r="I13" s="1" t="str">
        <f t="shared" si="0"/>
        <v>2/2018</v>
      </c>
      <c r="J13" s="1" t="str">
        <f t="shared" si="1"/>
        <v>Lazarević Aleksandar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4" t="s">
        <v>56</v>
      </c>
      <c r="B14" s="74" t="s">
        <v>16</v>
      </c>
      <c r="C14" s="74" t="s">
        <v>174</v>
      </c>
      <c r="D14" s="74" t="s">
        <v>175</v>
      </c>
      <c r="E14" s="74" t="s">
        <v>9</v>
      </c>
      <c r="F14" s="74" t="s">
        <v>25</v>
      </c>
      <c r="G14" s="74" t="s">
        <v>11</v>
      </c>
      <c r="I14" s="1" t="str">
        <f t="shared" si="0"/>
        <v>26/2018</v>
      </c>
      <c r="J14" s="1" t="str">
        <f t="shared" si="1"/>
        <v>Hajduković Jelena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4" t="s">
        <v>42</v>
      </c>
      <c r="B15" s="74" t="s">
        <v>142</v>
      </c>
      <c r="C15" s="74" t="s">
        <v>43</v>
      </c>
      <c r="D15" s="74" t="s">
        <v>55</v>
      </c>
      <c r="E15" s="74" t="s">
        <v>9</v>
      </c>
      <c r="F15" s="74" t="s">
        <v>7</v>
      </c>
      <c r="G15" s="74" t="s">
        <v>73</v>
      </c>
      <c r="I15" s="1" t="str">
        <f t="shared" si="0"/>
        <v>4/2009</v>
      </c>
      <c r="J15" s="1" t="str">
        <f t="shared" si="1"/>
        <v>Božović Nikola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5"/>
      <c r="B16" s="65"/>
      <c r="C16" s="65"/>
      <c r="D16" s="65"/>
      <c r="E16" s="65"/>
      <c r="F16" s="65"/>
      <c r="G16" s="65"/>
      <c r="I16" s="1" t="str">
        <f t="shared" si="0"/>
        <v>/</v>
      </c>
      <c r="J16" s="1" t="str">
        <f t="shared" si="1"/>
        <v xml:space="preserve"> 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5"/>
      <c r="B17" s="65"/>
      <c r="C17" s="65"/>
      <c r="D17" s="65"/>
      <c r="E17" s="65"/>
      <c r="F17" s="65"/>
      <c r="G17" s="65"/>
      <c r="I17" s="1" t="str">
        <f t="shared" si="0"/>
        <v>/</v>
      </c>
      <c r="J17" s="1" t="str">
        <f t="shared" si="1"/>
        <v xml:space="preserve"> 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5"/>
      <c r="B18" s="65"/>
      <c r="C18" s="65"/>
      <c r="D18" s="65"/>
      <c r="E18" s="65"/>
      <c r="F18" s="65"/>
      <c r="G18" s="65"/>
      <c r="I18" s="1" t="str">
        <f t="shared" si="0"/>
        <v>/</v>
      </c>
      <c r="J18" s="1" t="str">
        <f t="shared" si="1"/>
        <v xml:space="preserve"> 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5"/>
      <c r="B19" s="65"/>
      <c r="C19" s="65"/>
      <c r="D19" s="65"/>
      <c r="E19" s="65"/>
      <c r="F19" s="65"/>
      <c r="G19" s="65"/>
      <c r="I19" s="1" t="str">
        <f t="shared" si="0"/>
        <v>/</v>
      </c>
      <c r="J19" s="1" t="str">
        <f t="shared" si="1"/>
        <v xml:space="preserve"> 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5"/>
      <c r="B20" s="65"/>
      <c r="C20" s="65"/>
      <c r="D20" s="65"/>
      <c r="E20" s="65"/>
      <c r="F20" s="65"/>
      <c r="G20" s="65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5"/>
      <c r="B21" s="65"/>
      <c r="C21" s="65"/>
      <c r="D21" s="65"/>
      <c r="E21" s="65"/>
      <c r="F21" s="65"/>
      <c r="G21" s="65"/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5"/>
      <c r="B22" s="65"/>
      <c r="C22" s="65"/>
      <c r="D22" s="65"/>
      <c r="E22" s="65"/>
      <c r="F22" s="65"/>
      <c r="G22" s="65"/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5"/>
      <c r="B23" s="65"/>
      <c r="C23" s="65"/>
      <c r="D23" s="65"/>
      <c r="E23" s="65"/>
      <c r="F23" s="65"/>
      <c r="G23" s="65"/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5"/>
      <c r="B24" s="65"/>
      <c r="C24" s="65"/>
      <c r="D24" s="65"/>
      <c r="E24" s="65"/>
      <c r="F24" s="65"/>
      <c r="G24" s="65"/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3" workbookViewId="0">
      <selection activeCell="L38" sqref="L38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75" t="s">
        <v>176</v>
      </c>
      <c r="B2" s="75" t="s">
        <v>158</v>
      </c>
      <c r="C2" s="75" t="s">
        <v>177</v>
      </c>
      <c r="D2" s="75" t="s">
        <v>173</v>
      </c>
      <c r="E2" s="75" t="s">
        <v>9</v>
      </c>
      <c r="F2" s="75" t="s">
        <v>10</v>
      </c>
      <c r="G2" s="75" t="s">
        <v>11</v>
      </c>
      <c r="I2" s="1" t="str">
        <f t="shared" ref="I2:I32" si="0">CONCATENATE(A2,"/",B2)</f>
        <v>51/2021</v>
      </c>
      <c r="J2" s="1" t="str">
        <f t="shared" ref="J2:J32" si="1">CONCATENATE(D2," ",C2)</f>
        <v>Bulatović Bogić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5" t="s">
        <v>10</v>
      </c>
      <c r="B3" s="75" t="s">
        <v>20</v>
      </c>
      <c r="C3" s="75" t="s">
        <v>38</v>
      </c>
      <c r="D3" s="75" t="s">
        <v>49</v>
      </c>
      <c r="E3" s="75" t="s">
        <v>21</v>
      </c>
      <c r="F3" s="75" t="s">
        <v>10</v>
      </c>
      <c r="G3" s="75" t="s">
        <v>11</v>
      </c>
      <c r="I3" s="1" t="str">
        <f t="shared" si="0"/>
        <v>1/2020</v>
      </c>
      <c r="J3" s="1" t="str">
        <f t="shared" si="1"/>
        <v>Jovanović Filip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5" t="s">
        <v>23</v>
      </c>
      <c r="B4" s="75" t="s">
        <v>20</v>
      </c>
      <c r="C4" s="75" t="s">
        <v>22</v>
      </c>
      <c r="D4" s="75" t="s">
        <v>178</v>
      </c>
      <c r="E4" s="75" t="s">
        <v>21</v>
      </c>
      <c r="F4" s="75" t="s">
        <v>10</v>
      </c>
      <c r="G4" s="75" t="s">
        <v>11</v>
      </c>
      <c r="I4" s="1" t="str">
        <f t="shared" si="0"/>
        <v>2/2020</v>
      </c>
      <c r="J4" s="1" t="str">
        <f t="shared" si="1"/>
        <v>Veljović Matija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5" t="s">
        <v>42</v>
      </c>
      <c r="B5" s="75" t="s">
        <v>20</v>
      </c>
      <c r="C5" s="75" t="s">
        <v>179</v>
      </c>
      <c r="D5" s="75" t="s">
        <v>180</v>
      </c>
      <c r="E5" s="75" t="s">
        <v>21</v>
      </c>
      <c r="F5" s="75" t="s">
        <v>10</v>
      </c>
      <c r="G5" s="75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5" t="s">
        <v>26</v>
      </c>
      <c r="B6" s="75" t="s">
        <v>20</v>
      </c>
      <c r="C6" s="75" t="s">
        <v>139</v>
      </c>
      <c r="D6" s="75" t="s">
        <v>181</v>
      </c>
      <c r="E6" s="75" t="s">
        <v>21</v>
      </c>
      <c r="F6" s="75" t="s">
        <v>10</v>
      </c>
      <c r="G6" s="75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5" t="s">
        <v>15</v>
      </c>
      <c r="B7" s="75" t="s">
        <v>20</v>
      </c>
      <c r="C7" s="75" t="s">
        <v>47</v>
      </c>
      <c r="D7" s="75" t="s">
        <v>182</v>
      </c>
      <c r="E7" s="75" t="s">
        <v>21</v>
      </c>
      <c r="F7" s="75" t="s">
        <v>10</v>
      </c>
      <c r="G7" s="75" t="s">
        <v>11</v>
      </c>
      <c r="I7" s="1" t="str">
        <f t="shared" si="0"/>
        <v>9/2020</v>
      </c>
      <c r="J7" s="1" t="str">
        <f t="shared" si="1"/>
        <v>Bošković Jovana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5" t="s">
        <v>12</v>
      </c>
      <c r="B8" s="75" t="s">
        <v>20</v>
      </c>
      <c r="C8" s="75" t="s">
        <v>62</v>
      </c>
      <c r="D8" s="75" t="s">
        <v>160</v>
      </c>
      <c r="E8" s="75" t="s">
        <v>9</v>
      </c>
      <c r="F8" s="75" t="s">
        <v>10</v>
      </c>
      <c r="G8" s="75" t="s">
        <v>11</v>
      </c>
      <c r="I8" s="1" t="str">
        <f t="shared" si="0"/>
        <v>13/2020</v>
      </c>
      <c r="J8" s="1" t="str">
        <f t="shared" si="1"/>
        <v>Popović Teodora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5" t="s">
        <v>14</v>
      </c>
      <c r="B9" s="75" t="s">
        <v>20</v>
      </c>
      <c r="C9" s="75" t="s">
        <v>183</v>
      </c>
      <c r="D9" s="75" t="s">
        <v>18</v>
      </c>
      <c r="E9" s="75" t="s">
        <v>9</v>
      </c>
      <c r="F9" s="75" t="s">
        <v>10</v>
      </c>
      <c r="G9" s="75" t="s">
        <v>11</v>
      </c>
      <c r="I9" s="1" t="str">
        <f t="shared" si="0"/>
        <v>15/2020</v>
      </c>
      <c r="J9" s="1" t="str">
        <f t="shared" si="1"/>
        <v>Radović Simo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5" t="s">
        <v>50</v>
      </c>
      <c r="B10" s="75" t="s">
        <v>20</v>
      </c>
      <c r="C10" s="75" t="s">
        <v>184</v>
      </c>
      <c r="D10" s="75" t="s">
        <v>185</v>
      </c>
      <c r="E10" s="75" t="s">
        <v>21</v>
      </c>
      <c r="F10" s="75" t="s">
        <v>10</v>
      </c>
      <c r="G10" s="75" t="s">
        <v>11</v>
      </c>
      <c r="I10" s="1" t="str">
        <f t="shared" si="0"/>
        <v>18/2020</v>
      </c>
      <c r="J10" s="1" t="str">
        <f t="shared" si="1"/>
        <v>Đilas Strahinja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5" t="s">
        <v>51</v>
      </c>
      <c r="B11" s="75" t="s">
        <v>20</v>
      </c>
      <c r="C11" s="75" t="s">
        <v>186</v>
      </c>
      <c r="D11" s="75" t="s">
        <v>187</v>
      </c>
      <c r="E11" s="75" t="s">
        <v>21</v>
      </c>
      <c r="F11" s="75" t="s">
        <v>10</v>
      </c>
      <c r="G11" s="75" t="s">
        <v>11</v>
      </c>
      <c r="I11" s="1" t="str">
        <f t="shared" si="0"/>
        <v>19/2020</v>
      </c>
      <c r="J11" s="1" t="str">
        <f t="shared" si="1"/>
        <v>Rakočević 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5" t="s">
        <v>137</v>
      </c>
      <c r="B12" s="75" t="s">
        <v>20</v>
      </c>
      <c r="C12" s="75" t="s">
        <v>138</v>
      </c>
      <c r="D12" s="75" t="s">
        <v>188</v>
      </c>
      <c r="E12" s="75" t="s">
        <v>21</v>
      </c>
      <c r="F12" s="75" t="s">
        <v>10</v>
      </c>
      <c r="G12" s="75" t="s">
        <v>11</v>
      </c>
      <c r="I12" s="1" t="str">
        <f t="shared" si="0"/>
        <v>21/2020</v>
      </c>
      <c r="J12" s="1" t="str">
        <f t="shared" si="1"/>
        <v>Jović Milica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5" t="s">
        <v>30</v>
      </c>
      <c r="B13" s="75" t="s">
        <v>20</v>
      </c>
      <c r="C13" s="75" t="s">
        <v>189</v>
      </c>
      <c r="D13" s="75" t="s">
        <v>190</v>
      </c>
      <c r="E13" s="75" t="s">
        <v>21</v>
      </c>
      <c r="F13" s="75" t="s">
        <v>10</v>
      </c>
      <c r="G13" s="75" t="s">
        <v>11</v>
      </c>
      <c r="I13" s="1" t="str">
        <f t="shared" si="0"/>
        <v>22/2020</v>
      </c>
      <c r="J13" s="1" t="str">
        <f t="shared" si="1"/>
        <v>Kankaraš Milutin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5" t="s">
        <v>34</v>
      </c>
      <c r="B14" s="75" t="s">
        <v>20</v>
      </c>
      <c r="C14" s="75" t="s">
        <v>191</v>
      </c>
      <c r="D14" s="75" t="s">
        <v>192</v>
      </c>
      <c r="E14" s="75" t="s">
        <v>21</v>
      </c>
      <c r="F14" s="75" t="s">
        <v>10</v>
      </c>
      <c r="G14" s="75" t="s">
        <v>11</v>
      </c>
      <c r="I14" s="1" t="str">
        <f t="shared" si="0"/>
        <v>25/2020</v>
      </c>
      <c r="J14" s="1" t="str">
        <f t="shared" si="1"/>
        <v>Bubanja Balša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5" t="s">
        <v>56</v>
      </c>
      <c r="B15" s="75" t="s">
        <v>20</v>
      </c>
      <c r="C15" s="75" t="s">
        <v>53</v>
      </c>
      <c r="D15" s="75" t="s">
        <v>193</v>
      </c>
      <c r="E15" s="75" t="s">
        <v>21</v>
      </c>
      <c r="F15" s="75" t="s">
        <v>10</v>
      </c>
      <c r="G15" s="75" t="s">
        <v>11</v>
      </c>
      <c r="I15" s="1" t="str">
        <f t="shared" si="0"/>
        <v>26/2020</v>
      </c>
      <c r="J15" s="1" t="str">
        <f t="shared" si="1"/>
        <v>Marković Danilo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75" t="s">
        <v>169</v>
      </c>
      <c r="B16" s="75" t="s">
        <v>20</v>
      </c>
      <c r="C16" s="75" t="s">
        <v>29</v>
      </c>
      <c r="D16" s="75" t="s">
        <v>194</v>
      </c>
      <c r="E16" s="75" t="s">
        <v>21</v>
      </c>
      <c r="F16" s="75" t="s">
        <v>10</v>
      </c>
      <c r="G16" s="75" t="s">
        <v>11</v>
      </c>
      <c r="I16" s="1" t="str">
        <f t="shared" si="0"/>
        <v>31/2020</v>
      </c>
      <c r="J16" s="1" t="str">
        <f t="shared" si="1"/>
        <v>Tovjanin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75" t="s">
        <v>63</v>
      </c>
      <c r="B17" s="75" t="s">
        <v>20</v>
      </c>
      <c r="C17" s="75" t="s">
        <v>43</v>
      </c>
      <c r="D17" s="75" t="s">
        <v>195</v>
      </c>
      <c r="E17" s="75" t="s">
        <v>21</v>
      </c>
      <c r="F17" s="75" t="s">
        <v>10</v>
      </c>
      <c r="G17" s="75" t="s">
        <v>11</v>
      </c>
      <c r="I17" s="1" t="str">
        <f t="shared" si="0"/>
        <v>34/2020</v>
      </c>
      <c r="J17" s="1" t="str">
        <f t="shared" si="1"/>
        <v>Todorović Nikola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75" t="s">
        <v>36</v>
      </c>
      <c r="B18" s="75" t="s">
        <v>20</v>
      </c>
      <c r="C18" s="75" t="s">
        <v>27</v>
      </c>
      <c r="D18" s="75" t="s">
        <v>196</v>
      </c>
      <c r="E18" s="75" t="s">
        <v>21</v>
      </c>
      <c r="F18" s="75" t="s">
        <v>10</v>
      </c>
      <c r="G18" s="75" t="s">
        <v>11</v>
      </c>
      <c r="I18" s="1" t="str">
        <f t="shared" si="0"/>
        <v>35/2020</v>
      </c>
      <c r="J18" s="1" t="str">
        <f t="shared" si="1"/>
        <v>Bulajić Ivana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75" t="s">
        <v>197</v>
      </c>
      <c r="B19" s="75" t="s">
        <v>20</v>
      </c>
      <c r="C19" s="75" t="s">
        <v>31</v>
      </c>
      <c r="D19" s="75" t="s">
        <v>198</v>
      </c>
      <c r="E19" s="75" t="s">
        <v>21</v>
      </c>
      <c r="F19" s="75" t="s">
        <v>10</v>
      </c>
      <c r="G19" s="75" t="s">
        <v>11</v>
      </c>
      <c r="I19" s="1" t="str">
        <f t="shared" si="0"/>
        <v>37/2020</v>
      </c>
      <c r="J19" s="1" t="str">
        <f t="shared" si="1"/>
        <v>Mrdović Andrea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75" t="s">
        <v>199</v>
      </c>
      <c r="B20" s="75" t="s">
        <v>20</v>
      </c>
      <c r="C20" s="75" t="s">
        <v>200</v>
      </c>
      <c r="D20" s="75" t="s">
        <v>49</v>
      </c>
      <c r="E20" s="75" t="s">
        <v>21</v>
      </c>
      <c r="F20" s="75" t="s">
        <v>10</v>
      </c>
      <c r="G20" s="75" t="s">
        <v>11</v>
      </c>
      <c r="I20" s="1" t="str">
        <f t="shared" si="0"/>
        <v>38/2020</v>
      </c>
      <c r="J20" s="1" t="str">
        <f t="shared" si="1"/>
        <v>Jovanović Lucija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75" t="s">
        <v>37</v>
      </c>
      <c r="B21" s="75" t="s">
        <v>20</v>
      </c>
      <c r="C21" s="75" t="s">
        <v>22</v>
      </c>
      <c r="D21" s="75" t="s">
        <v>201</v>
      </c>
      <c r="E21" s="75" t="s">
        <v>9</v>
      </c>
      <c r="F21" s="75" t="s">
        <v>10</v>
      </c>
      <c r="G21" s="75" t="s">
        <v>11</v>
      </c>
      <c r="I21" s="1" t="str">
        <f t="shared" si="0"/>
        <v>39/2020</v>
      </c>
      <c r="J21" s="1" t="str">
        <f t="shared" si="1"/>
        <v>Brnović Matija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75" t="s">
        <v>19</v>
      </c>
      <c r="B22" s="75" t="s">
        <v>20</v>
      </c>
      <c r="C22" s="75" t="s">
        <v>60</v>
      </c>
      <c r="D22" s="75" t="s">
        <v>202</v>
      </c>
      <c r="E22" s="75" t="s">
        <v>21</v>
      </c>
      <c r="F22" s="75" t="s">
        <v>10</v>
      </c>
      <c r="G22" s="75" t="s">
        <v>11</v>
      </c>
      <c r="I22" s="1" t="str">
        <f t="shared" si="0"/>
        <v>40/2020</v>
      </c>
      <c r="J22" s="1" t="str">
        <f t="shared" si="1"/>
        <v>Raičević Sara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75" t="s">
        <v>58</v>
      </c>
      <c r="B23" s="75" t="s">
        <v>20</v>
      </c>
      <c r="C23" s="75" t="s">
        <v>203</v>
      </c>
      <c r="D23" s="75" t="s">
        <v>204</v>
      </c>
      <c r="E23" s="75" t="s">
        <v>21</v>
      </c>
      <c r="F23" s="75" t="s">
        <v>10</v>
      </c>
      <c r="G23" s="75" t="s">
        <v>11</v>
      </c>
      <c r="I23" s="1" t="str">
        <f t="shared" si="0"/>
        <v>42/2020</v>
      </c>
      <c r="J23" s="1" t="str">
        <f t="shared" si="1"/>
        <v>Ćetković Ivona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75" t="s">
        <v>59</v>
      </c>
      <c r="B24" s="75" t="s">
        <v>20</v>
      </c>
      <c r="C24" s="75" t="s">
        <v>205</v>
      </c>
      <c r="D24" s="75" t="s">
        <v>206</v>
      </c>
      <c r="E24" s="75" t="s">
        <v>9</v>
      </c>
      <c r="F24" s="75" t="s">
        <v>10</v>
      </c>
      <c r="G24" s="75" t="s">
        <v>11</v>
      </c>
      <c r="I24" s="1" t="str">
        <f t="shared" si="0"/>
        <v>43/2020</v>
      </c>
      <c r="J24" s="1" t="str">
        <f t="shared" si="1"/>
        <v>Knežević Pavle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75" t="s">
        <v>207</v>
      </c>
      <c r="B25" s="75" t="s">
        <v>20</v>
      </c>
      <c r="C25" s="75" t="s">
        <v>208</v>
      </c>
      <c r="D25" s="75" t="s">
        <v>209</v>
      </c>
      <c r="E25" s="75" t="s">
        <v>21</v>
      </c>
      <c r="F25" s="75" t="s">
        <v>10</v>
      </c>
      <c r="G25" s="75" t="s">
        <v>11</v>
      </c>
      <c r="I25" s="1" t="str">
        <f t="shared" si="0"/>
        <v>45/2020</v>
      </c>
      <c r="J25" s="1" t="str">
        <f t="shared" si="1"/>
        <v>Hot Hamza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75" t="s">
        <v>61</v>
      </c>
      <c r="B26" s="75" t="s">
        <v>20</v>
      </c>
      <c r="C26" s="75" t="s">
        <v>205</v>
      </c>
      <c r="D26" s="75" t="s">
        <v>210</v>
      </c>
      <c r="E26" s="75" t="s">
        <v>21</v>
      </c>
      <c r="F26" s="75" t="s">
        <v>10</v>
      </c>
      <c r="G26" s="75" t="s">
        <v>11</v>
      </c>
      <c r="I26" s="1" t="str">
        <f t="shared" si="0"/>
        <v>48/2020</v>
      </c>
      <c r="J26" s="1" t="str">
        <f t="shared" si="1"/>
        <v>Bazović Pavle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75" t="s">
        <v>211</v>
      </c>
      <c r="B27" s="75" t="s">
        <v>20</v>
      </c>
      <c r="C27" s="75" t="s">
        <v>212</v>
      </c>
      <c r="D27" s="75" t="s">
        <v>213</v>
      </c>
      <c r="E27" s="75" t="s">
        <v>21</v>
      </c>
      <c r="F27" s="75" t="s">
        <v>10</v>
      </c>
      <c r="G27" s="75" t="s">
        <v>11</v>
      </c>
      <c r="I27" s="1" t="str">
        <f t="shared" si="0"/>
        <v>50/2020</v>
      </c>
      <c r="J27" s="1" t="str">
        <f t="shared" si="1"/>
        <v>Stijović Vladana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75" t="s">
        <v>214</v>
      </c>
      <c r="B28" s="75" t="s">
        <v>20</v>
      </c>
      <c r="C28" s="75" t="s">
        <v>215</v>
      </c>
      <c r="D28" s="75" t="s">
        <v>216</v>
      </c>
      <c r="E28" s="75" t="s">
        <v>21</v>
      </c>
      <c r="F28" s="75" t="s">
        <v>10</v>
      </c>
      <c r="G28" s="75" t="s">
        <v>11</v>
      </c>
      <c r="I28" s="1" t="str">
        <f t="shared" si="0"/>
        <v>54/2020</v>
      </c>
      <c r="J28" s="1" t="str">
        <f t="shared" si="1"/>
        <v>Hadžajlić Emir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75" t="s">
        <v>42</v>
      </c>
      <c r="B29" s="75" t="s">
        <v>8</v>
      </c>
      <c r="C29" s="75" t="s">
        <v>43</v>
      </c>
      <c r="D29" s="75" t="s">
        <v>44</v>
      </c>
      <c r="E29" s="75" t="s">
        <v>9</v>
      </c>
      <c r="F29" s="75" t="s">
        <v>23</v>
      </c>
      <c r="G29" s="75" t="s">
        <v>11</v>
      </c>
      <c r="I29" s="1" t="str">
        <f t="shared" si="0"/>
        <v>4/2019</v>
      </c>
      <c r="J29" s="1" t="str">
        <f t="shared" si="1"/>
        <v>Zečević Nikola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75" t="s">
        <v>65</v>
      </c>
      <c r="B30" s="75" t="s">
        <v>8</v>
      </c>
      <c r="C30" s="75" t="s">
        <v>217</v>
      </c>
      <c r="D30" s="75" t="s">
        <v>72</v>
      </c>
      <c r="E30" s="75" t="s">
        <v>9</v>
      </c>
      <c r="F30" s="75" t="s">
        <v>10</v>
      </c>
      <c r="G30" s="75" t="s">
        <v>11</v>
      </c>
      <c r="I30" s="1" t="str">
        <f t="shared" si="0"/>
        <v>8/2019</v>
      </c>
      <c r="J30" s="1" t="str">
        <f t="shared" si="1"/>
        <v>Peruničić Ksenija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75" t="s">
        <v>15</v>
      </c>
      <c r="B31" s="75" t="s">
        <v>8</v>
      </c>
      <c r="C31" s="75" t="s">
        <v>218</v>
      </c>
      <c r="D31" s="75" t="s">
        <v>219</v>
      </c>
      <c r="E31" s="75" t="s">
        <v>9</v>
      </c>
      <c r="F31" s="75" t="s">
        <v>10</v>
      </c>
      <c r="G31" s="75" t="s">
        <v>11</v>
      </c>
      <c r="I31" s="1" t="str">
        <f t="shared" si="0"/>
        <v>9/2019</v>
      </c>
      <c r="J31" s="1" t="str">
        <f t="shared" si="1"/>
        <v>Orlandić Bodin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75" t="s">
        <v>66</v>
      </c>
      <c r="B32" s="75" t="s">
        <v>8</v>
      </c>
      <c r="C32" s="75" t="s">
        <v>220</v>
      </c>
      <c r="D32" s="75" t="s">
        <v>187</v>
      </c>
      <c r="E32" s="75" t="s">
        <v>9</v>
      </c>
      <c r="F32" s="75" t="s">
        <v>10</v>
      </c>
      <c r="G32" s="75" t="s">
        <v>11</v>
      </c>
      <c r="I32" s="1" t="str">
        <f t="shared" si="0"/>
        <v>10/2019</v>
      </c>
      <c r="J32" s="1" t="str">
        <f t="shared" si="1"/>
        <v>Rakočević Vasilije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75" t="s">
        <v>143</v>
      </c>
      <c r="B33" s="75" t="s">
        <v>8</v>
      </c>
      <c r="C33" s="75" t="s">
        <v>43</v>
      </c>
      <c r="D33" s="75" t="s">
        <v>221</v>
      </c>
      <c r="E33" s="75" t="s">
        <v>9</v>
      </c>
      <c r="F33" s="75" t="s">
        <v>10</v>
      </c>
      <c r="G33" s="75" t="s">
        <v>11</v>
      </c>
      <c r="I33" s="1" t="str">
        <f t="shared" ref="I33:I38" si="2">CONCATENATE(A33,"/",B33)</f>
        <v>11/2019</v>
      </c>
      <c r="J33" s="1" t="str">
        <f t="shared" ref="J33:J38" si="3">CONCATENATE(D33," ",C33)</f>
        <v>Lešić Nikola</v>
      </c>
    </row>
    <row r="34" spans="1:10" ht="12.75" customHeight="1" x14ac:dyDescent="0.25">
      <c r="A34" s="75" t="s">
        <v>7</v>
      </c>
      <c r="B34" s="75" t="s">
        <v>8</v>
      </c>
      <c r="C34" s="75" t="s">
        <v>222</v>
      </c>
      <c r="D34" s="75" t="s">
        <v>223</v>
      </c>
      <c r="E34" s="75" t="s">
        <v>9</v>
      </c>
      <c r="F34" s="75" t="s">
        <v>10</v>
      </c>
      <c r="G34" s="75" t="s">
        <v>11</v>
      </c>
      <c r="I34" s="1" t="str">
        <f t="shared" si="2"/>
        <v>12/2019</v>
      </c>
      <c r="J34" s="1" t="str">
        <f t="shared" si="3"/>
        <v>Rabrenović Aleksa</v>
      </c>
    </row>
    <row r="35" spans="1:10" ht="12.75" customHeight="1" x14ac:dyDescent="0.25">
      <c r="A35" s="75" t="s">
        <v>224</v>
      </c>
      <c r="B35" s="75" t="s">
        <v>8</v>
      </c>
      <c r="C35" s="75" t="s">
        <v>35</v>
      </c>
      <c r="D35" s="75" t="s">
        <v>213</v>
      </c>
      <c r="E35" s="75" t="s">
        <v>9</v>
      </c>
      <c r="F35" s="75" t="s">
        <v>10</v>
      </c>
      <c r="G35" s="75" t="s">
        <v>11</v>
      </c>
      <c r="I35" s="1" t="str">
        <f t="shared" si="2"/>
        <v>14/2019</v>
      </c>
      <c r="J35" s="1" t="str">
        <f t="shared" si="3"/>
        <v>Stijović Marija</v>
      </c>
    </row>
    <row r="36" spans="1:10" ht="12.75" customHeight="1" x14ac:dyDescent="0.25">
      <c r="A36" s="75" t="s">
        <v>34</v>
      </c>
      <c r="B36" s="75" t="s">
        <v>8</v>
      </c>
      <c r="C36" s="75" t="s">
        <v>225</v>
      </c>
      <c r="D36" s="75" t="s">
        <v>226</v>
      </c>
      <c r="E36" s="75" t="s">
        <v>9</v>
      </c>
      <c r="F36" s="75" t="s">
        <v>10</v>
      </c>
      <c r="G36" s="75" t="s">
        <v>11</v>
      </c>
      <c r="I36" s="1" t="str">
        <f t="shared" si="2"/>
        <v>25/2019</v>
      </c>
      <c r="J36" s="1" t="str">
        <f t="shared" si="3"/>
        <v>Mijatović Nataša</v>
      </c>
    </row>
    <row r="37" spans="1:10" ht="12.75" customHeight="1" x14ac:dyDescent="0.25">
      <c r="A37" s="75" t="s">
        <v>197</v>
      </c>
      <c r="B37" s="75" t="s">
        <v>8</v>
      </c>
      <c r="C37" s="75" t="s">
        <v>138</v>
      </c>
      <c r="D37" s="75" t="s">
        <v>54</v>
      </c>
      <c r="E37" s="75" t="s">
        <v>9</v>
      </c>
      <c r="F37" s="75" t="s">
        <v>10</v>
      </c>
      <c r="G37" s="75" t="s">
        <v>11</v>
      </c>
      <c r="I37" s="1" t="str">
        <f t="shared" si="2"/>
        <v>37/2019</v>
      </c>
      <c r="J37" s="1" t="str">
        <f t="shared" si="3"/>
        <v>Fatić Milica</v>
      </c>
    </row>
    <row r="38" spans="1:10" ht="12.75" customHeight="1" x14ac:dyDescent="0.25">
      <c r="A38" s="75" t="s">
        <v>207</v>
      </c>
      <c r="B38" s="75" t="s">
        <v>8</v>
      </c>
      <c r="C38" s="75" t="s">
        <v>17</v>
      </c>
      <c r="D38" s="75" t="s">
        <v>206</v>
      </c>
      <c r="E38" s="75" t="s">
        <v>9</v>
      </c>
      <c r="F38" s="75" t="s">
        <v>10</v>
      </c>
      <c r="G38" s="75" t="s">
        <v>11</v>
      </c>
      <c r="I38" s="1" t="str">
        <f t="shared" si="2"/>
        <v>45/2019</v>
      </c>
      <c r="J38" s="1" t="str">
        <f t="shared" si="3"/>
        <v>Knežević Vuk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21" workbookViewId="0">
      <selection activeCell="E39" sqref="E39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6" t="s">
        <v>25</v>
      </c>
      <c r="B2" s="76" t="s">
        <v>158</v>
      </c>
      <c r="C2" s="76" t="s">
        <v>227</v>
      </c>
      <c r="D2" s="76" t="s">
        <v>168</v>
      </c>
      <c r="E2" s="76" t="s">
        <v>21</v>
      </c>
      <c r="F2" s="76" t="s">
        <v>10</v>
      </c>
      <c r="G2" s="76" t="s">
        <v>11</v>
      </c>
      <c r="H2" s="4"/>
      <c r="I2" s="4" t="str">
        <f t="shared" ref="I2:I25" si="0">CONCATENATE(A2,"/",RIGHT(B2,4))</f>
        <v>3/2021</v>
      </c>
      <c r="J2" s="4" t="str">
        <f t="shared" ref="J2:J25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6" t="s">
        <v>45</v>
      </c>
      <c r="B3" s="76" t="s">
        <v>158</v>
      </c>
      <c r="C3" s="76" t="s">
        <v>60</v>
      </c>
      <c r="D3" s="76" t="s">
        <v>228</v>
      </c>
      <c r="E3" s="76" t="s">
        <v>21</v>
      </c>
      <c r="F3" s="76" t="s">
        <v>10</v>
      </c>
      <c r="G3" s="76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6" t="s">
        <v>52</v>
      </c>
      <c r="B4" s="76" t="s">
        <v>158</v>
      </c>
      <c r="C4" s="76" t="s">
        <v>229</v>
      </c>
      <c r="D4" s="76" t="s">
        <v>230</v>
      </c>
      <c r="E4" s="76" t="s">
        <v>21</v>
      </c>
      <c r="F4" s="76" t="s">
        <v>10</v>
      </c>
      <c r="G4" s="76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6" t="s">
        <v>10</v>
      </c>
      <c r="B5" s="76" t="s">
        <v>20</v>
      </c>
      <c r="C5" s="76" t="s">
        <v>231</v>
      </c>
      <c r="D5" s="76" t="s">
        <v>141</v>
      </c>
      <c r="E5" s="76" t="s">
        <v>21</v>
      </c>
      <c r="F5" s="76" t="s">
        <v>10</v>
      </c>
      <c r="G5" s="76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6" t="s">
        <v>23</v>
      </c>
      <c r="B6" s="76" t="s">
        <v>20</v>
      </c>
      <c r="C6" s="76" t="s">
        <v>191</v>
      </c>
      <c r="D6" s="76" t="s">
        <v>232</v>
      </c>
      <c r="E6" s="76" t="s">
        <v>21</v>
      </c>
      <c r="F6" s="76" t="s">
        <v>10</v>
      </c>
      <c r="G6" s="76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6" t="s">
        <v>25</v>
      </c>
      <c r="B7" s="76" t="s">
        <v>20</v>
      </c>
      <c r="C7" s="76" t="s">
        <v>233</v>
      </c>
      <c r="D7" s="76" t="s">
        <v>234</v>
      </c>
      <c r="E7" s="76" t="s">
        <v>21</v>
      </c>
      <c r="F7" s="76" t="s">
        <v>10</v>
      </c>
      <c r="G7" s="76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6" t="s">
        <v>42</v>
      </c>
      <c r="B8" s="76" t="s">
        <v>20</v>
      </c>
      <c r="C8" s="76" t="s">
        <v>235</v>
      </c>
      <c r="D8" s="76" t="s">
        <v>236</v>
      </c>
      <c r="E8" s="76" t="s">
        <v>21</v>
      </c>
      <c r="F8" s="76" t="s">
        <v>10</v>
      </c>
      <c r="G8" s="76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6" t="s">
        <v>26</v>
      </c>
      <c r="B9" s="76" t="s">
        <v>20</v>
      </c>
      <c r="C9" s="76" t="s">
        <v>237</v>
      </c>
      <c r="D9" s="76" t="s">
        <v>238</v>
      </c>
      <c r="E9" s="76" t="s">
        <v>21</v>
      </c>
      <c r="F9" s="76" t="s">
        <v>10</v>
      </c>
      <c r="G9" s="76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6" t="s">
        <v>46</v>
      </c>
      <c r="B10" s="76" t="s">
        <v>20</v>
      </c>
      <c r="C10" s="76" t="s">
        <v>239</v>
      </c>
      <c r="D10" s="76" t="s">
        <v>240</v>
      </c>
      <c r="E10" s="76" t="s">
        <v>21</v>
      </c>
      <c r="F10" s="76" t="s">
        <v>10</v>
      </c>
      <c r="G10" s="76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6" t="s">
        <v>15</v>
      </c>
      <c r="B11" s="76" t="s">
        <v>20</v>
      </c>
      <c r="C11" s="76" t="s">
        <v>241</v>
      </c>
      <c r="D11" s="76" t="s">
        <v>242</v>
      </c>
      <c r="E11" s="76" t="s">
        <v>21</v>
      </c>
      <c r="F11" s="76" t="s">
        <v>10</v>
      </c>
      <c r="G11" s="76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6" t="s">
        <v>7</v>
      </c>
      <c r="B12" s="76" t="s">
        <v>20</v>
      </c>
      <c r="C12" s="76" t="s">
        <v>243</v>
      </c>
      <c r="D12" s="76" t="s">
        <v>244</v>
      </c>
      <c r="E12" s="76" t="s">
        <v>21</v>
      </c>
      <c r="F12" s="76" t="s">
        <v>10</v>
      </c>
      <c r="G12" s="76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6" t="s">
        <v>12</v>
      </c>
      <c r="B13" s="76" t="s">
        <v>20</v>
      </c>
      <c r="C13" s="76" t="s">
        <v>35</v>
      </c>
      <c r="D13" s="76" t="s">
        <v>245</v>
      </c>
      <c r="E13" s="76" t="s">
        <v>21</v>
      </c>
      <c r="F13" s="76" t="s">
        <v>10</v>
      </c>
      <c r="G13" s="76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6" t="s">
        <v>224</v>
      </c>
      <c r="B14" s="76" t="s">
        <v>20</v>
      </c>
      <c r="C14" s="76" t="s">
        <v>38</v>
      </c>
      <c r="D14" s="76" t="s">
        <v>246</v>
      </c>
      <c r="E14" s="76" t="s">
        <v>21</v>
      </c>
      <c r="F14" s="76" t="s">
        <v>10</v>
      </c>
      <c r="G14" s="76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6" t="s">
        <v>14</v>
      </c>
      <c r="B15" s="76" t="s">
        <v>20</v>
      </c>
      <c r="C15" s="76" t="s">
        <v>43</v>
      </c>
      <c r="D15" s="76" t="s">
        <v>247</v>
      </c>
      <c r="E15" s="76" t="s">
        <v>21</v>
      </c>
      <c r="F15" s="76" t="s">
        <v>10</v>
      </c>
      <c r="G15" s="76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6" t="s">
        <v>48</v>
      </c>
      <c r="B16" s="76" t="s">
        <v>20</v>
      </c>
      <c r="C16" s="76" t="s">
        <v>174</v>
      </c>
      <c r="D16" s="76" t="s">
        <v>248</v>
      </c>
      <c r="E16" s="76" t="s">
        <v>21</v>
      </c>
      <c r="F16" s="76" t="s">
        <v>10</v>
      </c>
      <c r="G16" s="76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6" t="s">
        <v>67</v>
      </c>
      <c r="B17" s="76" t="s">
        <v>20</v>
      </c>
      <c r="C17" s="76" t="s">
        <v>249</v>
      </c>
      <c r="D17" s="76" t="s">
        <v>250</v>
      </c>
      <c r="E17" s="76" t="s">
        <v>21</v>
      </c>
      <c r="F17" s="76" t="s">
        <v>10</v>
      </c>
      <c r="G17" s="76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6" t="s">
        <v>50</v>
      </c>
      <c r="B18" s="76" t="s">
        <v>20</v>
      </c>
      <c r="C18" s="76" t="s">
        <v>251</v>
      </c>
      <c r="D18" s="76" t="s">
        <v>160</v>
      </c>
      <c r="E18" s="76" t="s">
        <v>21</v>
      </c>
      <c r="F18" s="76" t="s">
        <v>10</v>
      </c>
      <c r="G18" s="76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6" t="s">
        <v>51</v>
      </c>
      <c r="B19" s="76" t="s">
        <v>20</v>
      </c>
      <c r="C19" s="76" t="s">
        <v>252</v>
      </c>
      <c r="D19" s="76" t="s">
        <v>253</v>
      </c>
      <c r="E19" s="76" t="s">
        <v>21</v>
      </c>
      <c r="F19" s="76" t="s">
        <v>10</v>
      </c>
      <c r="G19" s="76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6" t="s">
        <v>137</v>
      </c>
      <c r="B20" s="76" t="s">
        <v>20</v>
      </c>
      <c r="C20" s="76" t="s">
        <v>138</v>
      </c>
      <c r="D20" s="76" t="s">
        <v>254</v>
      </c>
      <c r="E20" s="76" t="s">
        <v>21</v>
      </c>
      <c r="F20" s="76" t="s">
        <v>10</v>
      </c>
      <c r="G20" s="76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6" t="s">
        <v>30</v>
      </c>
      <c r="B21" s="76" t="s">
        <v>20</v>
      </c>
      <c r="C21" s="76" t="s">
        <v>255</v>
      </c>
      <c r="D21" s="76" t="s">
        <v>256</v>
      </c>
      <c r="E21" s="76" t="s">
        <v>21</v>
      </c>
      <c r="F21" s="76" t="s">
        <v>10</v>
      </c>
      <c r="G21" s="76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6" t="s">
        <v>32</v>
      </c>
      <c r="B22" s="76" t="s">
        <v>20</v>
      </c>
      <c r="C22" s="76" t="s">
        <v>257</v>
      </c>
      <c r="D22" s="76" t="s">
        <v>258</v>
      </c>
      <c r="E22" s="76" t="s">
        <v>21</v>
      </c>
      <c r="F22" s="76" t="s">
        <v>10</v>
      </c>
      <c r="G22" s="76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6" t="s">
        <v>33</v>
      </c>
      <c r="B23" s="76" t="s">
        <v>20</v>
      </c>
      <c r="C23" s="76" t="s">
        <v>138</v>
      </c>
      <c r="D23" s="76" t="s">
        <v>28</v>
      </c>
      <c r="E23" s="76" t="s">
        <v>21</v>
      </c>
      <c r="F23" s="76" t="s">
        <v>10</v>
      </c>
      <c r="G23" s="76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6" t="s">
        <v>34</v>
      </c>
      <c r="B24" s="76" t="s">
        <v>20</v>
      </c>
      <c r="C24" s="76" t="s">
        <v>60</v>
      </c>
      <c r="D24" s="76" t="s">
        <v>259</v>
      </c>
      <c r="E24" s="76" t="s">
        <v>21</v>
      </c>
      <c r="F24" s="76" t="s">
        <v>10</v>
      </c>
      <c r="G24" s="76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6" t="s">
        <v>56</v>
      </c>
      <c r="B25" s="76" t="s">
        <v>20</v>
      </c>
      <c r="C25" s="76" t="s">
        <v>260</v>
      </c>
      <c r="D25" s="76" t="s">
        <v>160</v>
      </c>
      <c r="E25" s="76" t="s">
        <v>21</v>
      </c>
      <c r="F25" s="76" t="s">
        <v>10</v>
      </c>
      <c r="G25" s="76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6" t="s">
        <v>57</v>
      </c>
      <c r="B26" s="76" t="s">
        <v>20</v>
      </c>
      <c r="C26" s="76" t="s">
        <v>43</v>
      </c>
      <c r="D26" s="76" t="s">
        <v>261</v>
      </c>
      <c r="E26" s="76" t="s">
        <v>21</v>
      </c>
      <c r="F26" s="76" t="s">
        <v>10</v>
      </c>
      <c r="G26" s="76" t="s">
        <v>11</v>
      </c>
      <c r="H26" s="4"/>
      <c r="I26" s="4" t="str">
        <f t="shared" ref="I26:I33" si="2">CONCATENATE(A26,"/",RIGHT(B26,4))</f>
        <v>29/2020</v>
      </c>
      <c r="J26" s="4" t="str">
        <f t="shared" ref="J26:J33" si="3">CONCATENATE(D26," ",C26)</f>
        <v>Miladinović Nikola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6" t="s">
        <v>46</v>
      </c>
      <c r="B27" s="76" t="s">
        <v>8</v>
      </c>
      <c r="C27" s="76" t="s">
        <v>47</v>
      </c>
      <c r="D27" s="76" t="s">
        <v>64</v>
      </c>
      <c r="E27" s="76" t="s">
        <v>9</v>
      </c>
      <c r="F27" s="76" t="s">
        <v>23</v>
      </c>
      <c r="G27" s="76" t="s">
        <v>11</v>
      </c>
      <c r="H27" s="4"/>
      <c r="I27" s="4" t="str">
        <f t="shared" si="2"/>
        <v>7/2019</v>
      </c>
      <c r="J27" s="4" t="str">
        <f t="shared" si="3"/>
        <v>Velič Jovana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6" t="s">
        <v>7</v>
      </c>
      <c r="B28" s="76" t="s">
        <v>8</v>
      </c>
      <c r="C28" s="76" t="s">
        <v>41</v>
      </c>
      <c r="D28" s="76" t="s">
        <v>262</v>
      </c>
      <c r="E28" s="76" t="s">
        <v>9</v>
      </c>
      <c r="F28" s="76" t="s">
        <v>10</v>
      </c>
      <c r="G28" s="76" t="s">
        <v>11</v>
      </c>
      <c r="H28" s="4"/>
      <c r="I28" s="4" t="str">
        <f t="shared" si="2"/>
        <v>12/2019</v>
      </c>
      <c r="J28" s="4" t="str">
        <f t="shared" si="3"/>
        <v>Radonjić Dimitrije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6" t="s">
        <v>224</v>
      </c>
      <c r="B29" s="76" t="s">
        <v>8</v>
      </c>
      <c r="C29" s="76" t="s">
        <v>38</v>
      </c>
      <c r="D29" s="76" t="s">
        <v>262</v>
      </c>
      <c r="E29" s="76" t="s">
        <v>9</v>
      </c>
      <c r="F29" s="76" t="s">
        <v>10</v>
      </c>
      <c r="G29" s="76" t="s">
        <v>11</v>
      </c>
      <c r="H29" s="4"/>
      <c r="I29" s="4" t="str">
        <f t="shared" si="2"/>
        <v>14/2019</v>
      </c>
      <c r="J29" s="4" t="str">
        <f t="shared" si="3"/>
        <v>Radonjić Filip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5">
      <c r="A30" s="76" t="s">
        <v>51</v>
      </c>
      <c r="B30" s="76" t="s">
        <v>8</v>
      </c>
      <c r="C30" s="76" t="s">
        <v>68</v>
      </c>
      <c r="D30" s="76" t="s">
        <v>69</v>
      </c>
      <c r="E30" s="76" t="s">
        <v>9</v>
      </c>
      <c r="F30" s="76" t="s">
        <v>23</v>
      </c>
      <c r="G30" s="76" t="s">
        <v>11</v>
      </c>
      <c r="H30" s="4"/>
      <c r="I30" s="4" t="str">
        <f t="shared" si="2"/>
        <v>19/2019</v>
      </c>
      <c r="J30" s="4" t="str">
        <f t="shared" si="3"/>
        <v>Lutovac Maksim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5">
      <c r="A31" s="76" t="s">
        <v>32</v>
      </c>
      <c r="B31" s="76" t="s">
        <v>8</v>
      </c>
      <c r="C31" s="76" t="s">
        <v>70</v>
      </c>
      <c r="D31" s="76" t="s">
        <v>71</v>
      </c>
      <c r="E31" s="76" t="s">
        <v>21</v>
      </c>
      <c r="F31" s="76" t="s">
        <v>23</v>
      </c>
      <c r="G31" s="76" t="s">
        <v>11</v>
      </c>
      <c r="H31" s="4"/>
      <c r="I31" s="4" t="str">
        <f t="shared" si="2"/>
        <v>23/2019</v>
      </c>
      <c r="J31" s="4" t="str">
        <f t="shared" si="3"/>
        <v>Vlahović Jakša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5">
      <c r="A32" s="76" t="s">
        <v>42</v>
      </c>
      <c r="B32" s="76" t="s">
        <v>16</v>
      </c>
      <c r="C32" s="76" t="s">
        <v>144</v>
      </c>
      <c r="D32" s="76" t="s">
        <v>145</v>
      </c>
      <c r="E32" s="76" t="s">
        <v>9</v>
      </c>
      <c r="F32" s="76" t="s">
        <v>25</v>
      </c>
      <c r="G32" s="76" t="s">
        <v>11</v>
      </c>
      <c r="H32" s="4"/>
      <c r="I32" s="4" t="str">
        <f t="shared" si="2"/>
        <v>4/2018</v>
      </c>
      <c r="J32" s="4" t="str">
        <f t="shared" si="3"/>
        <v>Slavković Novak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5">
      <c r="A33" s="76" t="s">
        <v>34</v>
      </c>
      <c r="B33" s="76" t="s">
        <v>16</v>
      </c>
      <c r="C33" s="76" t="s">
        <v>146</v>
      </c>
      <c r="D33" s="76" t="s">
        <v>24</v>
      </c>
      <c r="E33" s="76" t="s">
        <v>9</v>
      </c>
      <c r="F33" s="76" t="s">
        <v>25</v>
      </c>
      <c r="G33" s="76" t="s">
        <v>11</v>
      </c>
      <c r="H33" s="4"/>
      <c r="I33" s="4" t="str">
        <f t="shared" si="2"/>
        <v>25/2018</v>
      </c>
      <c r="J33" s="4" t="str">
        <f t="shared" si="3"/>
        <v>Cvijović Milan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abSelected="1" topLeftCell="A5" workbookViewId="0">
      <selection activeCell="U22" sqref="U2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109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79"/>
      <c r="B7" s="79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79"/>
      <c r="U7" s="79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1" si="0">SUM(D8:E8,O8,P8,MAX(R8,S8))</f>
        <v>0</v>
      </c>
      <c r="U8" s="13" t="str">
        <f>IF(T8&gt;89,"A",IF(T8&gt;79,"B",IF(T8&gt;69,"C",IF(T8&gt;59,"D",IF(T8&gt;44,"E","F")))))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>
        <v>2</v>
      </c>
      <c r="J9" s="10"/>
      <c r="K9" s="10"/>
      <c r="L9" s="10"/>
      <c r="M9" s="10"/>
      <c r="N9" s="10"/>
      <c r="O9" s="12">
        <v>2</v>
      </c>
      <c r="P9" s="12"/>
      <c r="Q9" s="10"/>
      <c r="R9" s="11">
        <v>33</v>
      </c>
      <c r="S9" s="11"/>
      <c r="T9" s="13">
        <f t="shared" si="0"/>
        <v>35</v>
      </c>
      <c r="U9" s="13" t="str">
        <f t="shared" ref="U9:U21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>
        <v>4</v>
      </c>
      <c r="J10" s="10">
        <v>12</v>
      </c>
      <c r="K10" s="10"/>
      <c r="L10" s="10"/>
      <c r="M10" s="10"/>
      <c r="N10" s="10"/>
      <c r="O10" s="12">
        <v>16</v>
      </c>
      <c r="P10" s="12"/>
      <c r="Q10" s="10"/>
      <c r="R10" s="11">
        <v>40</v>
      </c>
      <c r="S10" s="11"/>
      <c r="T10" s="13">
        <f t="shared" si="0"/>
        <v>56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>
        <v>4</v>
      </c>
      <c r="J11" s="10"/>
      <c r="K11" s="10"/>
      <c r="L11" s="10"/>
      <c r="M11" s="10"/>
      <c r="N11" s="10"/>
      <c r="O11" s="12">
        <v>4</v>
      </c>
      <c r="P11" s="12"/>
      <c r="Q11" s="10"/>
      <c r="R11" s="11"/>
      <c r="S11" s="11"/>
      <c r="T11" s="13">
        <f t="shared" si="0"/>
        <v>4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>
        <v>4</v>
      </c>
      <c r="J12" s="10">
        <v>6</v>
      </c>
      <c r="K12" s="10"/>
      <c r="L12" s="10"/>
      <c r="M12" s="10"/>
      <c r="N12" s="10"/>
      <c r="O12" s="12">
        <v>10</v>
      </c>
      <c r="P12" s="12"/>
      <c r="Q12" s="10"/>
      <c r="R12" s="11"/>
      <c r="S12" s="11"/>
      <c r="T12" s="13">
        <f t="shared" si="0"/>
        <v>10</v>
      </c>
      <c r="U12" s="13" t="str">
        <f t="shared" si="1"/>
        <v>F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>
        <v>4</v>
      </c>
      <c r="J13" s="10"/>
      <c r="K13" s="10"/>
      <c r="L13" s="10"/>
      <c r="M13" s="10"/>
      <c r="N13" s="10"/>
      <c r="O13" s="12">
        <v>4</v>
      </c>
      <c r="P13" s="12"/>
      <c r="Q13" s="10"/>
      <c r="R13" s="11">
        <v>29</v>
      </c>
      <c r="S13" s="11"/>
      <c r="T13" s="13">
        <f t="shared" si="0"/>
        <v>33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>
        <v>2</v>
      </c>
      <c r="K14" s="10"/>
      <c r="L14" s="10"/>
      <c r="M14" s="10"/>
      <c r="N14" s="10"/>
      <c r="O14" s="12">
        <v>2</v>
      </c>
      <c r="P14" s="12"/>
      <c r="Q14" s="10"/>
      <c r="R14" s="11"/>
      <c r="S14" s="11"/>
      <c r="T14" s="13">
        <f t="shared" si="0"/>
        <v>2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>
        <v>35</v>
      </c>
      <c r="S15" s="11"/>
      <c r="T15" s="13">
        <f t="shared" si="0"/>
        <v>35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>
        <v>4</v>
      </c>
      <c r="J16" s="10">
        <v>5</v>
      </c>
      <c r="K16" s="10"/>
      <c r="L16" s="10"/>
      <c r="M16" s="10"/>
      <c r="N16" s="10"/>
      <c r="O16" s="12">
        <v>9</v>
      </c>
      <c r="P16" s="12"/>
      <c r="Q16" s="10"/>
      <c r="R16" s="11">
        <v>36</v>
      </c>
      <c r="S16" s="11"/>
      <c r="T16" s="13">
        <f t="shared" si="0"/>
        <v>45</v>
      </c>
      <c r="U16" s="13" t="str">
        <f t="shared" si="1"/>
        <v>E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31/2020</v>
      </c>
      <c r="B17" s="10" t="str">
        <f>B!J11</f>
        <v>Albijanić Mirjana</v>
      </c>
      <c r="C17" s="11"/>
      <c r="D17" s="11"/>
      <c r="E17" s="11"/>
      <c r="F17" s="11"/>
      <c r="G17" s="11"/>
      <c r="H17" s="11"/>
      <c r="I17" s="10">
        <v>4</v>
      </c>
      <c r="J17" s="10">
        <v>34</v>
      </c>
      <c r="K17" s="10"/>
      <c r="L17" s="10"/>
      <c r="M17" s="10"/>
      <c r="N17" s="10"/>
      <c r="O17" s="12">
        <v>38</v>
      </c>
      <c r="P17" s="12"/>
      <c r="Q17" s="10"/>
      <c r="R17" s="11">
        <v>42</v>
      </c>
      <c r="S17" s="11"/>
      <c r="T17" s="13">
        <f t="shared" si="0"/>
        <v>80</v>
      </c>
      <c r="U17" s="13" t="str">
        <f t="shared" si="1"/>
        <v>B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31/2019</v>
      </c>
      <c r="B18" s="10" t="str">
        <f>B!J12</f>
        <v>Bulatović Martina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2/2018</v>
      </c>
      <c r="B19" s="10" t="str">
        <f>B!J13</f>
        <v>Lazarević Aleksandar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26/2018</v>
      </c>
      <c r="B20" s="10" t="str">
        <f>B!J14</f>
        <v>Hajduković Jelena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4/2009</v>
      </c>
      <c r="B21" s="10" t="str">
        <f>B!J15</f>
        <v>Božović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1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/>
      <c r="B22" s="10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/>
      <c r="U22" s="13"/>
      <c r="V22" s="4"/>
      <c r="W22" s="4"/>
      <c r="X22" s="4"/>
      <c r="Y22" s="4"/>
      <c r="Z22" s="4"/>
    </row>
    <row r="23" spans="1:26" ht="12.75" customHeight="1" x14ac:dyDescent="0.2">
      <c r="A23" s="10"/>
      <c r="B23" s="10"/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/>
      <c r="S23" s="11"/>
      <c r="T23" s="13"/>
      <c r="U23" s="13"/>
      <c r="V23" s="4"/>
      <c r="W23" s="4"/>
      <c r="X23" s="4"/>
      <c r="Y23" s="4"/>
      <c r="Z23" s="4"/>
    </row>
    <row r="24" spans="1:26" ht="12.75" customHeight="1" x14ac:dyDescent="0.2">
      <c r="A24" s="10"/>
      <c r="B24" s="10"/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/>
      <c r="U24" s="13"/>
      <c r="V24" s="4"/>
      <c r="W24" s="4"/>
      <c r="X24" s="4"/>
      <c r="Y24" s="4"/>
      <c r="Z24" s="4"/>
    </row>
    <row r="25" spans="1:26" ht="12.75" customHeight="1" x14ac:dyDescent="0.2">
      <c r="A25" s="10"/>
      <c r="B25" s="10"/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/>
      <c r="U25" s="13"/>
      <c r="V25" s="4"/>
      <c r="W25" s="4"/>
      <c r="X25" s="4"/>
      <c r="Y25" s="4"/>
      <c r="Z25" s="4"/>
    </row>
    <row r="26" spans="1:26" ht="12.75" customHeight="1" x14ac:dyDescent="0.2">
      <c r="A26" s="10"/>
      <c r="B26" s="10"/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/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/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98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opLeftCell="A7" workbookViewId="0">
      <selection activeCell="X6" sqref="X6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76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147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'C'!I2</f>
        <v>51/2021</v>
      </c>
      <c r="B8" s="32" t="str">
        <f>'C'!J2</f>
        <v>Bulatović Bogić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17</v>
      </c>
      <c r="P8" s="36"/>
      <c r="Q8" s="34"/>
      <c r="R8" s="13">
        <v>40</v>
      </c>
      <c r="S8" s="13"/>
      <c r="T8" s="13">
        <f t="shared" ref="T8:T36" si="0">SUM(D8:E8,O8,P8,MAX(R8,S8))</f>
        <v>57</v>
      </c>
      <c r="U8" s="13" t="str">
        <f>IF(T8&gt;89,"A",IF(T8&gt;79,"B",IF(T8&gt;69,"C",IF(T8&gt;59,"D",IF(T8&gt;44,"E","F")))))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1/2020</v>
      </c>
      <c r="B9" s="10" t="str">
        <f>'C'!J3</f>
        <v>Jovanović Filip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24</v>
      </c>
      <c r="P9" s="12"/>
      <c r="Q9" s="34"/>
      <c r="R9" s="13"/>
      <c r="S9" s="13"/>
      <c r="T9" s="13">
        <f t="shared" si="0"/>
        <v>24</v>
      </c>
      <c r="U9" s="13" t="str">
        <f t="shared" ref="U9:U36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2/2020</v>
      </c>
      <c r="B10" s="10" t="str">
        <f>'C'!J4</f>
        <v>Veljović Matija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11</v>
      </c>
      <c r="P10" s="12"/>
      <c r="Q10" s="10"/>
      <c r="R10" s="11">
        <v>34</v>
      </c>
      <c r="S10" s="13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7</v>
      </c>
      <c r="P11" s="12"/>
      <c r="Q11" s="10"/>
      <c r="R11" s="11">
        <v>40</v>
      </c>
      <c r="S11" s="13"/>
      <c r="T11" s="13">
        <f t="shared" si="0"/>
        <v>47</v>
      </c>
      <c r="U11" s="13" t="str">
        <f t="shared" si="1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44</v>
      </c>
      <c r="S12" s="13"/>
      <c r="T12" s="13">
        <f t="shared" si="0"/>
        <v>90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9/2020</v>
      </c>
      <c r="B13" s="10" t="str">
        <f>'C'!J7</f>
        <v>Bošković Jovana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20</v>
      </c>
      <c r="P13" s="12"/>
      <c r="Q13" s="10"/>
      <c r="R13" s="11">
        <v>38</v>
      </c>
      <c r="S13" s="13"/>
      <c r="T13" s="13">
        <f t="shared" si="0"/>
        <v>58</v>
      </c>
      <c r="U13" s="13" t="str">
        <f t="shared" si="1"/>
        <v>E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13/2020</v>
      </c>
      <c r="B14" s="10" t="str">
        <f>'C'!J8</f>
        <v>Popović Teodora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>
        <v>36</v>
      </c>
      <c r="S14" s="13"/>
      <c r="T14" s="13">
        <f t="shared" si="0"/>
        <v>36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15/2020</v>
      </c>
      <c r="B15" s="10" t="str">
        <f>'C'!J9</f>
        <v>Radović Simo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39</v>
      </c>
      <c r="S15" s="13"/>
      <c r="T15" s="13">
        <f t="shared" si="0"/>
        <v>54</v>
      </c>
      <c r="U15" s="13" t="str">
        <f t="shared" si="1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18/2020</v>
      </c>
      <c r="B16" s="10" t="str">
        <f>'C'!J10</f>
        <v>Đilas Strahinja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>
        <v>0</v>
      </c>
      <c r="S16" s="13"/>
      <c r="T16" s="13">
        <f t="shared" si="0"/>
        <v>0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19/2020</v>
      </c>
      <c r="B17" s="10" t="str">
        <f>'C'!J11</f>
        <v>Rakočević 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11</v>
      </c>
      <c r="P17" s="12"/>
      <c r="Q17" s="10"/>
      <c r="R17" s="11">
        <v>38</v>
      </c>
      <c r="S17" s="13"/>
      <c r="T17" s="13">
        <f t="shared" si="0"/>
        <v>49</v>
      </c>
      <c r="U17" s="13" t="str">
        <f t="shared" si="1"/>
        <v>E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21/2020</v>
      </c>
      <c r="B18" s="10" t="str">
        <f>'C'!J12</f>
        <v>Jović Milica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6</v>
      </c>
      <c r="P18" s="12"/>
      <c r="Q18" s="10"/>
      <c r="R18" s="11">
        <v>40</v>
      </c>
      <c r="S18" s="13"/>
      <c r="T18" s="13">
        <f t="shared" si="0"/>
        <v>46</v>
      </c>
      <c r="U18" s="13" t="str">
        <f t="shared" si="1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22/2020</v>
      </c>
      <c r="B19" s="10" t="str">
        <f>'C'!J13</f>
        <v>Kankaraš Milutin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18</v>
      </c>
      <c r="P19" s="12"/>
      <c r="Q19" s="10"/>
      <c r="R19" s="11">
        <v>38</v>
      </c>
      <c r="S19" s="13"/>
      <c r="T19" s="13">
        <f t="shared" si="0"/>
        <v>56</v>
      </c>
      <c r="U19" s="13" t="str">
        <f t="shared" si="1"/>
        <v>E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25/2020</v>
      </c>
      <c r="B20" s="10" t="str">
        <f>'C'!J14</f>
        <v>Bubanja Balša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19</v>
      </c>
      <c r="P20" s="12"/>
      <c r="Q20" s="10"/>
      <c r="R20" s="11">
        <v>29</v>
      </c>
      <c r="S20" s="13"/>
      <c r="T20" s="13">
        <f t="shared" si="0"/>
        <v>48</v>
      </c>
      <c r="U20" s="13" t="str">
        <f t="shared" si="1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26/2020</v>
      </c>
      <c r="B21" s="10" t="str">
        <f>'C'!J15</f>
        <v>Marković Danilo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4</v>
      </c>
      <c r="P21" s="12"/>
      <c r="Q21" s="10"/>
      <c r="R21" s="11">
        <v>38</v>
      </c>
      <c r="S21" s="13"/>
      <c r="T21" s="13">
        <f t="shared" si="0"/>
        <v>42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31/2020</v>
      </c>
      <c r="B22" s="10" t="str">
        <f>'C'!J16</f>
        <v>Tovjanin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3"/>
      <c r="T22" s="13">
        <f t="shared" si="0"/>
        <v>0</v>
      </c>
      <c r="U22" s="13" t="str">
        <f t="shared" si="1"/>
        <v>F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34/2020</v>
      </c>
      <c r="B23" s="10" t="str">
        <f>'C'!J17</f>
        <v>Todorović Nikola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27</v>
      </c>
      <c r="P23" s="12"/>
      <c r="Q23" s="10"/>
      <c r="R23" s="11">
        <v>30</v>
      </c>
      <c r="S23" s="13"/>
      <c r="T23" s="13">
        <f t="shared" si="0"/>
        <v>57</v>
      </c>
      <c r="U23" s="13" t="str">
        <f t="shared" si="1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35/2020</v>
      </c>
      <c r="B24" s="10" t="str">
        <f>'C'!J18</f>
        <v>Bulajić Ivana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4</v>
      </c>
      <c r="P24" s="12"/>
      <c r="Q24" s="10"/>
      <c r="R24" s="11"/>
      <c r="S24" s="13"/>
      <c r="T24" s="13">
        <f t="shared" si="0"/>
        <v>4</v>
      </c>
      <c r="U24" s="13" t="str">
        <f t="shared" si="1"/>
        <v>F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37/2020</v>
      </c>
      <c r="B25" s="10" t="str">
        <f>'C'!J19</f>
        <v>Mrdović Andrea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4</v>
      </c>
      <c r="P25" s="12"/>
      <c r="Q25" s="10"/>
      <c r="R25" s="11"/>
      <c r="S25" s="13"/>
      <c r="T25" s="13">
        <f t="shared" si="0"/>
        <v>4</v>
      </c>
      <c r="U25" s="13" t="str">
        <f t="shared" si="1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38/2020</v>
      </c>
      <c r="B26" s="10" t="str">
        <f>'C'!J20</f>
        <v>Jovanović Lucija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32</v>
      </c>
      <c r="P26" s="12"/>
      <c r="Q26" s="10"/>
      <c r="R26" s="11">
        <v>42</v>
      </c>
      <c r="S26" s="13"/>
      <c r="T26" s="13">
        <f t="shared" si="0"/>
        <v>74</v>
      </c>
      <c r="U26" s="13" t="str">
        <f t="shared" si="1"/>
        <v>C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39/2020</v>
      </c>
      <c r="B27" s="10" t="str">
        <f>'C'!J21</f>
        <v>Brnović Matija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26</v>
      </c>
      <c r="P27" s="12"/>
      <c r="Q27" s="10"/>
      <c r="R27" s="11"/>
      <c r="S27" s="13"/>
      <c r="T27" s="13">
        <f t="shared" si="0"/>
        <v>26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40/2020</v>
      </c>
      <c r="B28" s="10" t="str">
        <f>'C'!J22</f>
        <v>Raičević Sara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20</v>
      </c>
      <c r="P28" s="12"/>
      <c r="Q28" s="10"/>
      <c r="R28" s="11">
        <v>38</v>
      </c>
      <c r="S28" s="13"/>
      <c r="T28" s="13">
        <f t="shared" si="0"/>
        <v>58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42/2020</v>
      </c>
      <c r="B29" s="10" t="str">
        <f>'C'!J23</f>
        <v>Ćetković Ivona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>
        <v>0</v>
      </c>
      <c r="S29" s="13"/>
      <c r="T29" s="13">
        <f t="shared" si="0"/>
        <v>0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43/2020</v>
      </c>
      <c r="B30" s="10" t="str">
        <f>'C'!J24</f>
        <v>Knežević Pavle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10</v>
      </c>
      <c r="P30" s="12"/>
      <c r="Q30" s="10"/>
      <c r="R30" s="11">
        <v>35</v>
      </c>
      <c r="S30" s="13"/>
      <c r="T30" s="13">
        <f t="shared" si="0"/>
        <v>45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45/2020</v>
      </c>
      <c r="B31" s="10" t="str">
        <f>'C'!J25</f>
        <v>Hot Hamza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</v>
      </c>
      <c r="P31" s="12"/>
      <c r="Q31" s="10"/>
      <c r="R31" s="11"/>
      <c r="S31" s="13"/>
      <c r="T31" s="13">
        <f t="shared" si="0"/>
        <v>2</v>
      </c>
      <c r="U31" s="13" t="str">
        <f t="shared" si="1"/>
        <v>F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48/2020</v>
      </c>
      <c r="B32" s="10" t="str">
        <f>'C'!J26</f>
        <v>Bazović Pavle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33</v>
      </c>
      <c r="S32" s="13"/>
      <c r="T32" s="13">
        <f t="shared" si="0"/>
        <v>70</v>
      </c>
      <c r="U32" s="13" t="str">
        <f t="shared" si="1"/>
        <v>C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50/2020</v>
      </c>
      <c r="B33" s="10" t="str">
        <f>'C'!J27</f>
        <v>Stijović Vladana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3</v>
      </c>
      <c r="P33" s="12"/>
      <c r="Q33" s="10"/>
      <c r="R33" s="11">
        <v>40</v>
      </c>
      <c r="S33" s="13"/>
      <c r="T33" s="13">
        <f t="shared" si="0"/>
        <v>43</v>
      </c>
      <c r="U33" s="13" t="str">
        <f t="shared" si="1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54/2020</v>
      </c>
      <c r="B34" s="10" t="str">
        <f>'C'!J28</f>
        <v>Hadžajlić Emir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>
        <v>31</v>
      </c>
      <c r="S34" s="13"/>
      <c r="T34" s="13">
        <f t="shared" si="0"/>
        <v>31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4/2019</v>
      </c>
      <c r="B35" s="10" t="str">
        <f>'C'!J29</f>
        <v>Zečević Nikola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3"/>
      <c r="T35" s="13">
        <f t="shared" si="0"/>
        <v>0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8/2019</v>
      </c>
      <c r="B36" s="10" t="str">
        <f>'C'!J30</f>
        <v>Peruničić Ksenija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62"/>
      <c r="S36" s="63"/>
      <c r="T36" s="63">
        <f t="shared" si="0"/>
        <v>0</v>
      </c>
      <c r="U36" s="63" t="str">
        <f t="shared" si="1"/>
        <v>F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98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87" t="s">
        <v>74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3"/>
      <c r="S39" s="81"/>
      <c r="T39" s="82"/>
      <c r="U39" s="83"/>
      <c r="V39" s="4"/>
      <c r="W39" s="4"/>
      <c r="X39" s="4"/>
      <c r="Y39" s="4"/>
      <c r="Z39" s="4"/>
    </row>
    <row r="40" spans="1:26" ht="12.75" customHeight="1" x14ac:dyDescent="0.2">
      <c r="A40" s="88" t="s">
        <v>110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9" t="s">
        <v>76</v>
      </c>
      <c r="P40" s="82"/>
      <c r="Q40" s="82"/>
      <c r="R40" s="82"/>
      <c r="S40" s="82"/>
      <c r="T40" s="82"/>
      <c r="U40" s="83"/>
      <c r="V40" s="4"/>
      <c r="W40" s="4"/>
      <c r="X40" s="4"/>
      <c r="Y40" s="4"/>
      <c r="Z40" s="4"/>
    </row>
    <row r="41" spans="1:26" ht="21" customHeight="1" x14ac:dyDescent="0.2">
      <c r="A41" s="94" t="s">
        <v>147</v>
      </c>
      <c r="B41" s="82"/>
      <c r="C41" s="83"/>
      <c r="D41" s="90" t="s">
        <v>77</v>
      </c>
      <c r="E41" s="82"/>
      <c r="F41" s="82"/>
      <c r="G41" s="83"/>
      <c r="H41" s="91" t="s">
        <v>78</v>
      </c>
      <c r="I41" s="82"/>
      <c r="J41" s="82"/>
      <c r="K41" s="82"/>
      <c r="L41" s="82"/>
      <c r="M41" s="82"/>
      <c r="N41" s="82"/>
      <c r="O41" s="82"/>
      <c r="P41" s="83"/>
      <c r="Q41" s="92" t="s">
        <v>79</v>
      </c>
      <c r="R41" s="82"/>
      <c r="S41" s="82"/>
      <c r="T41" s="82"/>
      <c r="U41" s="83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8"/>
      <c r="E42" s="68"/>
      <c r="F42" s="68"/>
      <c r="G42" s="68"/>
      <c r="H42" s="6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77" t="s">
        <v>80</v>
      </c>
      <c r="B43" s="80" t="s">
        <v>81</v>
      </c>
      <c r="C43" s="93" t="s">
        <v>82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4" t="s">
        <v>83</v>
      </c>
      <c r="U43" s="85" t="s">
        <v>84</v>
      </c>
      <c r="V43" s="4"/>
      <c r="W43" s="4"/>
      <c r="X43" s="4"/>
      <c r="Y43" s="4"/>
      <c r="Z43" s="4"/>
    </row>
    <row r="44" spans="1:26" ht="21" customHeight="1" x14ac:dyDescent="0.2">
      <c r="A44" s="78"/>
      <c r="B44" s="78"/>
      <c r="C44" s="7"/>
      <c r="D44" s="86" t="s">
        <v>85</v>
      </c>
      <c r="E44" s="82"/>
      <c r="F44" s="82"/>
      <c r="G44" s="82"/>
      <c r="H44" s="83"/>
      <c r="I44" s="86" t="s">
        <v>86</v>
      </c>
      <c r="J44" s="82"/>
      <c r="K44" s="83"/>
      <c r="L44" s="86" t="s">
        <v>87</v>
      </c>
      <c r="M44" s="82"/>
      <c r="N44" s="83"/>
      <c r="O44" s="86" t="s">
        <v>88</v>
      </c>
      <c r="P44" s="82"/>
      <c r="Q44" s="83"/>
      <c r="R44" s="86" t="s">
        <v>89</v>
      </c>
      <c r="S44" s="83"/>
      <c r="T44" s="78"/>
      <c r="U44" s="78"/>
      <c r="V44" s="4"/>
      <c r="W44" s="4"/>
      <c r="X44" s="4"/>
      <c r="Y44" s="4"/>
      <c r="Z44" s="4"/>
    </row>
    <row r="45" spans="1:26" ht="21" customHeight="1" thickBot="1" x14ac:dyDescent="0.25">
      <c r="A45" s="95"/>
      <c r="B45" s="95"/>
      <c r="C45" s="30" t="s">
        <v>90</v>
      </c>
      <c r="D45" s="31" t="s">
        <v>91</v>
      </c>
      <c r="E45" s="31" t="s">
        <v>92</v>
      </c>
      <c r="F45" s="31" t="s">
        <v>93</v>
      </c>
      <c r="G45" s="31" t="s">
        <v>94</v>
      </c>
      <c r="H45" s="31" t="s">
        <v>95</v>
      </c>
      <c r="I45" s="31" t="s">
        <v>91</v>
      </c>
      <c r="J45" s="31" t="s">
        <v>92</v>
      </c>
      <c r="K45" s="31" t="s">
        <v>93</v>
      </c>
      <c r="L45" s="31" t="s">
        <v>91</v>
      </c>
      <c r="M45" s="31" t="s">
        <v>92</v>
      </c>
      <c r="N45" s="31" t="s">
        <v>93</v>
      </c>
      <c r="O45" s="31" t="s">
        <v>91</v>
      </c>
      <c r="P45" s="31" t="s">
        <v>92</v>
      </c>
      <c r="Q45" s="31" t="s">
        <v>93</v>
      </c>
      <c r="R45" s="31" t="s">
        <v>96</v>
      </c>
      <c r="S45" s="31" t="s">
        <v>97</v>
      </c>
      <c r="T45" s="95"/>
      <c r="U45" s="95"/>
      <c r="V45" s="4"/>
      <c r="W45" s="4"/>
      <c r="X45" s="4"/>
      <c r="Y45" s="4"/>
      <c r="Z45" s="4"/>
    </row>
    <row r="46" spans="1:26" ht="12" customHeight="1" thickTop="1" x14ac:dyDescent="0.2">
      <c r="A46" s="39" t="str">
        <f>'C'!I31</f>
        <v>9/2019</v>
      </c>
      <c r="B46" s="32" t="str">
        <f>'C'!J31</f>
        <v>Orlandić Bodin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/>
      <c r="P46" s="36"/>
      <c r="Q46" s="34"/>
      <c r="R46" s="13"/>
      <c r="S46" s="13"/>
      <c r="T46" s="13">
        <f t="shared" ref="T46:T53" si="2">SUM(D46:E46,O46,P46,MAX(R46,S46))</f>
        <v>0</v>
      </c>
      <c r="U46" s="13" t="str">
        <f>IF(T46&gt;89,"A",IF(T46&gt;79,"B",IF(T46&gt;69,"C",IF(T46&gt;59,"D",IF(T46&gt;44,"E","F")))))</f>
        <v>F</v>
      </c>
      <c r="V46" s="4"/>
      <c r="W46" s="4"/>
      <c r="X46" s="4"/>
      <c r="Y46" s="4"/>
      <c r="Z46" s="4"/>
    </row>
    <row r="47" spans="1:26" ht="12" customHeight="1" x14ac:dyDescent="0.2">
      <c r="A47" s="39" t="str">
        <f>'C'!I32</f>
        <v>10/2019</v>
      </c>
      <c r="B47" s="10" t="str">
        <f>'C'!J32</f>
        <v>Rakočević Vasilije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2</v>
      </c>
      <c r="P47" s="39"/>
      <c r="Q47" s="34"/>
      <c r="R47" s="13"/>
      <c r="S47" s="13"/>
      <c r="T47" s="13">
        <f t="shared" si="2"/>
        <v>2</v>
      </c>
      <c r="U47" s="13" t="str">
        <f t="shared" ref="U47:U53" si="3">IF(T47&gt;89,"A",IF(T47&gt;79,"B",IF(T47&gt;69,"C",IF(T47&gt;59,"D",IF(T47&gt;44,"E","F")))))</f>
        <v>F</v>
      </c>
      <c r="V47" s="4"/>
      <c r="W47" s="4"/>
      <c r="X47" s="4"/>
      <c r="Y47" s="4"/>
      <c r="Z47" s="4"/>
    </row>
    <row r="48" spans="1:26" ht="12" customHeight="1" x14ac:dyDescent="0.2">
      <c r="A48" s="39" t="str">
        <f>'C'!I33</f>
        <v>11/2019</v>
      </c>
      <c r="B48" s="10" t="str">
        <f>'C'!J33</f>
        <v>Lešić Nikola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3"/>
      <c r="T48" s="13">
        <f t="shared" si="2"/>
        <v>0</v>
      </c>
      <c r="U48" s="13" t="str">
        <f t="shared" si="3"/>
        <v>F</v>
      </c>
      <c r="V48" s="4"/>
      <c r="W48" s="4"/>
      <c r="X48" s="4"/>
      <c r="Y48" s="4"/>
      <c r="Z48" s="4"/>
    </row>
    <row r="49" spans="1:26" ht="12" customHeight="1" x14ac:dyDescent="0.2">
      <c r="A49" s="39" t="str">
        <f>'C'!I34</f>
        <v>12/2019</v>
      </c>
      <c r="B49" s="10" t="str">
        <f>'C'!J34</f>
        <v>Rabrenović Aleksa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" customHeight="1" x14ac:dyDescent="0.2">
      <c r="A50" s="39" t="str">
        <f>'C'!I35</f>
        <v>14/2019</v>
      </c>
      <c r="B50" s="10" t="str">
        <f>'C'!J35</f>
        <v>Stijović Marija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>
        <v>4</v>
      </c>
      <c r="P50" s="39"/>
      <c r="Q50" s="10"/>
      <c r="R50" s="11">
        <v>40</v>
      </c>
      <c r="S50" s="13"/>
      <c r="T50" s="13">
        <f t="shared" si="2"/>
        <v>44</v>
      </c>
      <c r="U50" s="13" t="str">
        <f t="shared" si="3"/>
        <v>F</v>
      </c>
      <c r="V50" s="4"/>
      <c r="W50" s="4"/>
      <c r="X50" s="4"/>
      <c r="Y50" s="4"/>
      <c r="Z50" s="4"/>
    </row>
    <row r="51" spans="1:26" ht="12" customHeight="1" x14ac:dyDescent="0.2">
      <c r="A51" s="39" t="str">
        <f>'C'!I36</f>
        <v>25/2019</v>
      </c>
      <c r="B51" s="10" t="str">
        <f>'C'!J36</f>
        <v>Mijatović Nataša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/>
      <c r="P51" s="39"/>
      <c r="Q51" s="10"/>
      <c r="R51" s="11"/>
      <c r="S51" s="13"/>
      <c r="T51" s="13">
        <f t="shared" si="2"/>
        <v>0</v>
      </c>
      <c r="U51" s="13" t="str">
        <f t="shared" si="3"/>
        <v>F</v>
      </c>
      <c r="V51" s="4"/>
      <c r="W51" s="4"/>
      <c r="X51" s="4"/>
      <c r="Y51" s="4"/>
      <c r="Z51" s="4"/>
    </row>
    <row r="52" spans="1:26" ht="12" customHeight="1" x14ac:dyDescent="0.2">
      <c r="A52" s="39" t="str">
        <f>'C'!I37</f>
        <v>37/2019</v>
      </c>
      <c r="B52" s="10" t="str">
        <f>'C'!J37</f>
        <v>Fatić Milica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/>
      <c r="P52" s="39"/>
      <c r="Q52" s="10"/>
      <c r="R52" s="11"/>
      <c r="S52" s="13"/>
      <c r="T52" s="13">
        <f t="shared" si="2"/>
        <v>0</v>
      </c>
      <c r="U52" s="13" t="str">
        <f t="shared" si="3"/>
        <v>F</v>
      </c>
      <c r="V52" s="4"/>
      <c r="W52" s="4"/>
      <c r="X52" s="4"/>
      <c r="Y52" s="4"/>
      <c r="Z52" s="4"/>
    </row>
    <row r="53" spans="1:26" ht="12" customHeight="1" x14ac:dyDescent="0.2">
      <c r="A53" s="39" t="str">
        <f>'C'!I38</f>
        <v>45/2019</v>
      </c>
      <c r="B53" s="10" t="str">
        <f>'C'!J38</f>
        <v>Knežević Vuk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/>
      <c r="S53" s="13"/>
      <c r="T53" s="13">
        <f t="shared" si="2"/>
        <v>0</v>
      </c>
      <c r="U53" s="13" t="str">
        <f t="shared" si="3"/>
        <v>F</v>
      </c>
      <c r="V53" s="4"/>
      <c r="W53" s="4"/>
      <c r="X53" s="4"/>
      <c r="Y53" s="4"/>
      <c r="Z53" s="4"/>
    </row>
    <row r="54" spans="1:26" ht="12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/>
      <c r="U54" s="13"/>
      <c r="V54" s="4"/>
      <c r="W54" s="4"/>
      <c r="X54" s="4"/>
      <c r="Y54" s="4"/>
      <c r="Z54" s="4"/>
    </row>
    <row r="55" spans="1:26" ht="12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/>
      <c r="P55" s="39"/>
      <c r="Q55" s="10"/>
      <c r="R55" s="11"/>
      <c r="S55" s="13"/>
      <c r="T55" s="13"/>
      <c r="U55" s="13"/>
      <c r="V55" s="4"/>
      <c r="W55" s="4"/>
      <c r="X55" s="4"/>
      <c r="Y55" s="4"/>
      <c r="Z55" s="4"/>
    </row>
    <row r="56" spans="1:26" ht="12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3"/>
      <c r="T56" s="13"/>
      <c r="U56" s="13"/>
      <c r="V56" s="4"/>
      <c r="W56" s="4"/>
      <c r="X56" s="4"/>
      <c r="Y56" s="4"/>
      <c r="Z56" s="4"/>
    </row>
    <row r="57" spans="1:26" ht="12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3"/>
      <c r="T57" s="13"/>
      <c r="U57" s="13"/>
      <c r="V57" s="4"/>
      <c r="W57" s="4"/>
      <c r="X57" s="4"/>
      <c r="Y57" s="4"/>
      <c r="Z57" s="4"/>
    </row>
    <row r="58" spans="1:26" ht="12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3"/>
      <c r="T58" s="13"/>
      <c r="U58" s="13"/>
      <c r="V58" s="4"/>
      <c r="W58" s="4"/>
      <c r="X58" s="4"/>
      <c r="Y58" s="4"/>
      <c r="Z58" s="4"/>
    </row>
    <row r="59" spans="1:26" ht="12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3"/>
      <c r="T59" s="13"/>
      <c r="U59" s="13"/>
      <c r="V59" s="4"/>
      <c r="W59" s="4"/>
      <c r="X59" s="4"/>
      <c r="Y59" s="4"/>
      <c r="Z59" s="4"/>
    </row>
    <row r="60" spans="1:26" ht="12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/>
      <c r="U60" s="13"/>
      <c r="V60" s="4"/>
      <c r="W60" s="4"/>
      <c r="X60" s="4"/>
      <c r="Y60" s="4"/>
      <c r="Z60" s="4"/>
    </row>
    <row r="61" spans="1:26" ht="12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/>
      <c r="U61" s="13"/>
      <c r="V61" s="4"/>
      <c r="W61" s="4"/>
      <c r="X61" s="4"/>
      <c r="Y61" s="4"/>
      <c r="Z61" s="4"/>
    </row>
    <row r="62" spans="1:26" ht="12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/>
      <c r="U62" s="13"/>
      <c r="V62" s="4"/>
      <c r="W62" s="4"/>
      <c r="X62" s="4"/>
      <c r="Y62" s="4"/>
      <c r="Z62" s="4"/>
    </row>
    <row r="63" spans="1:26" ht="12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/>
      <c r="U63" s="13"/>
      <c r="V63" s="4"/>
      <c r="W63" s="4"/>
      <c r="X63" s="4"/>
      <c r="Y63" s="4"/>
      <c r="Z63" s="4"/>
    </row>
    <row r="64" spans="1:26" ht="12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8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6"/>
      <c r="S72" s="63"/>
      <c r="T72" s="63"/>
      <c r="U72" s="63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8"/>
      <c r="E73" s="68"/>
      <c r="F73" s="68"/>
      <c r="G73" s="68"/>
      <c r="H73" s="6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68"/>
      <c r="E74" s="68"/>
      <c r="F74" s="68"/>
      <c r="G74" s="68"/>
      <c r="H74" s="68"/>
      <c r="I74" s="4"/>
      <c r="J74" s="4"/>
      <c r="K74" s="4"/>
      <c r="L74" s="4"/>
      <c r="M74" s="4"/>
      <c r="N74" s="4"/>
      <c r="O74" s="4"/>
      <c r="P74" s="16" t="s">
        <v>98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  <mergeCell ref="A39:R39"/>
    <mergeCell ref="S39:U39"/>
    <mergeCell ref="A40:N40"/>
    <mergeCell ref="O40:U40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6"/>
  <sheetViews>
    <sheetView topLeftCell="A22" workbookViewId="0">
      <selection activeCell="T41" sqref="T4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  <c r="S1" s="81"/>
      <c r="T1" s="82"/>
      <c r="U1" s="83"/>
      <c r="V1" s="4"/>
      <c r="W1" s="4"/>
      <c r="X1" s="4"/>
      <c r="Y1" s="4"/>
      <c r="Z1" s="4"/>
    </row>
    <row r="2" spans="1:26" ht="12.75" customHeight="1" x14ac:dyDescent="0.2">
      <c r="A2" s="88" t="s">
        <v>111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9" t="s">
        <v>112</v>
      </c>
      <c r="P2" s="82"/>
      <c r="Q2" s="82"/>
      <c r="R2" s="82"/>
      <c r="S2" s="82"/>
      <c r="T2" s="82"/>
      <c r="U2" s="83"/>
      <c r="V2" s="4"/>
      <c r="W2" s="4"/>
      <c r="X2" s="4"/>
      <c r="Y2" s="4"/>
      <c r="Z2" s="4"/>
    </row>
    <row r="3" spans="1:26" ht="21" customHeight="1" x14ac:dyDescent="0.2">
      <c r="A3" s="94" t="s">
        <v>148</v>
      </c>
      <c r="B3" s="82"/>
      <c r="C3" s="83"/>
      <c r="D3" s="90" t="s">
        <v>77</v>
      </c>
      <c r="E3" s="82"/>
      <c r="F3" s="82"/>
      <c r="G3" s="83"/>
      <c r="H3" s="91" t="s">
        <v>78</v>
      </c>
      <c r="I3" s="82"/>
      <c r="J3" s="82"/>
      <c r="K3" s="82"/>
      <c r="L3" s="82"/>
      <c r="M3" s="82"/>
      <c r="N3" s="82"/>
      <c r="O3" s="82"/>
      <c r="P3" s="83"/>
      <c r="Q3" s="92" t="s">
        <v>79</v>
      </c>
      <c r="R3" s="82"/>
      <c r="S3" s="82"/>
      <c r="T3" s="82"/>
      <c r="U3" s="8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7" t="s">
        <v>80</v>
      </c>
      <c r="B5" s="80" t="s">
        <v>81</v>
      </c>
      <c r="C5" s="93" t="s">
        <v>82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4" t="s">
        <v>83</v>
      </c>
      <c r="U5" s="85" t="s">
        <v>84</v>
      </c>
      <c r="V5" s="4"/>
      <c r="W5" s="4"/>
      <c r="X5" s="4"/>
      <c r="Y5" s="4"/>
      <c r="Z5" s="4"/>
    </row>
    <row r="6" spans="1:26" ht="21" customHeight="1" x14ac:dyDescent="0.2">
      <c r="A6" s="78"/>
      <c r="B6" s="78"/>
      <c r="C6" s="7"/>
      <c r="D6" s="86" t="s">
        <v>85</v>
      </c>
      <c r="E6" s="82"/>
      <c r="F6" s="82"/>
      <c r="G6" s="82"/>
      <c r="H6" s="83"/>
      <c r="I6" s="86" t="s">
        <v>86</v>
      </c>
      <c r="J6" s="82"/>
      <c r="K6" s="83"/>
      <c r="L6" s="86" t="s">
        <v>87</v>
      </c>
      <c r="M6" s="82"/>
      <c r="N6" s="83"/>
      <c r="O6" s="86" t="s">
        <v>88</v>
      </c>
      <c r="P6" s="82"/>
      <c r="Q6" s="83"/>
      <c r="R6" s="86" t="s">
        <v>89</v>
      </c>
      <c r="S6" s="83"/>
      <c r="T6" s="78"/>
      <c r="U6" s="78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10</v>
      </c>
      <c r="P8" s="36"/>
      <c r="Q8" s="34"/>
      <c r="R8" s="13">
        <v>40</v>
      </c>
      <c r="S8" s="11"/>
      <c r="T8" s="13">
        <f>SUM(D8:E8,O8,P8,MAX(R8,S8))</f>
        <v>50</v>
      </c>
      <c r="U8" s="13" t="str">
        <f t="shared" ref="U8:U39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40</v>
      </c>
      <c r="S9" s="11"/>
      <c r="T9" s="13">
        <f>SUM(D9:E9,O9,P9,MAX(R9,S9))</f>
        <v>49</v>
      </c>
      <c r="U9" s="13" t="str">
        <f t="shared" si="0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27</v>
      </c>
      <c r="P10" s="12"/>
      <c r="Q10" s="10"/>
      <c r="R10" s="11">
        <v>40</v>
      </c>
      <c r="S10" s="11"/>
      <c r="T10" s="13">
        <f t="shared" ref="T10:T39" si="1">SUM(D10:E10,O10,P10,MAX(R10,S10))</f>
        <v>67</v>
      </c>
      <c r="U10" s="13" t="str">
        <f t="shared" si="0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8</v>
      </c>
      <c r="P11" s="12"/>
      <c r="Q11" s="10"/>
      <c r="R11" s="11">
        <v>38</v>
      </c>
      <c r="S11" s="11"/>
      <c r="T11" s="13">
        <f t="shared" si="1"/>
        <v>46</v>
      </c>
      <c r="U11" s="13" t="str">
        <f t="shared" si="0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21</v>
      </c>
      <c r="P12" s="12"/>
      <c r="Q12" s="10"/>
      <c r="R12" s="11">
        <v>38</v>
      </c>
      <c r="S12" s="11"/>
      <c r="T12" s="13">
        <f t="shared" si="1"/>
        <v>59</v>
      </c>
      <c r="U12" s="13" t="str">
        <f t="shared" si="0"/>
        <v>D</v>
      </c>
      <c r="V12" s="4"/>
      <c r="W12" s="4"/>
      <c r="X12" s="4"/>
      <c r="Y12" s="4"/>
      <c r="Z12" s="4"/>
    </row>
    <row r="13" spans="1:26" ht="12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21</v>
      </c>
      <c r="P13" s="12"/>
      <c r="Q13" s="10"/>
      <c r="R13" s="11">
        <v>40</v>
      </c>
      <c r="S13" s="11"/>
      <c r="T13" s="13">
        <f t="shared" si="1"/>
        <v>61</v>
      </c>
      <c r="U13" s="13" t="str">
        <f t="shared" si="0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40</v>
      </c>
      <c r="S14" s="11"/>
      <c r="T14" s="13">
        <f t="shared" si="1"/>
        <v>66</v>
      </c>
      <c r="U14" s="13" t="str">
        <f t="shared" si="0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9</v>
      </c>
      <c r="P15" s="12"/>
      <c r="Q15" s="10"/>
      <c r="R15" s="11">
        <v>31</v>
      </c>
      <c r="S15" s="11"/>
      <c r="T15" s="13">
        <f t="shared" si="1"/>
        <v>40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15</v>
      </c>
      <c r="P16" s="12"/>
      <c r="Q16" s="10"/>
      <c r="R16" s="11">
        <v>41</v>
      </c>
      <c r="S16" s="11"/>
      <c r="T16" s="13">
        <f t="shared" si="1"/>
        <v>56</v>
      </c>
      <c r="U16" s="13" t="str">
        <f t="shared" si="0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18</v>
      </c>
      <c r="P17" s="12"/>
      <c r="Q17" s="10"/>
      <c r="R17" s="11"/>
      <c r="S17" s="11"/>
      <c r="T17" s="13">
        <f t="shared" si="1"/>
        <v>18</v>
      </c>
      <c r="U17" s="13" t="str">
        <f t="shared" si="0"/>
        <v>F</v>
      </c>
      <c r="V17" s="4"/>
      <c r="W17" s="4"/>
      <c r="X17" s="4"/>
      <c r="Y17" s="4"/>
      <c r="Z17" s="4"/>
    </row>
    <row r="18" spans="1:26" ht="12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27</v>
      </c>
      <c r="P18" s="12"/>
      <c r="Q18" s="10"/>
      <c r="R18" s="11">
        <v>22</v>
      </c>
      <c r="S18" s="11"/>
      <c r="T18" s="13">
        <f t="shared" si="1"/>
        <v>49</v>
      </c>
      <c r="U18" s="13" t="str">
        <f t="shared" si="0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</v>
      </c>
      <c r="P19" s="12"/>
      <c r="Q19" s="10"/>
      <c r="R19" s="11"/>
      <c r="S19" s="11"/>
      <c r="T19" s="13">
        <f t="shared" si="1"/>
        <v>2</v>
      </c>
      <c r="U19" s="13" t="str">
        <f t="shared" si="0"/>
        <v>F</v>
      </c>
      <c r="V19" s="4"/>
      <c r="W19" s="4"/>
      <c r="X19" s="4"/>
      <c r="Y19" s="4"/>
      <c r="Z19" s="4"/>
    </row>
    <row r="20" spans="1:26" ht="12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18</v>
      </c>
      <c r="P20" s="12"/>
      <c r="Q20" s="10"/>
      <c r="R20" s="11">
        <v>28</v>
      </c>
      <c r="S20" s="11"/>
      <c r="T20" s="13">
        <f t="shared" si="1"/>
        <v>46</v>
      </c>
      <c r="U20" s="13" t="str">
        <f t="shared" si="0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8</v>
      </c>
      <c r="P21" s="12"/>
      <c r="Q21" s="10"/>
      <c r="R21" s="11">
        <v>37</v>
      </c>
      <c r="S21" s="11"/>
      <c r="T21" s="13">
        <f t="shared" si="1"/>
        <v>45</v>
      </c>
      <c r="U21" s="13" t="str">
        <f t="shared" si="0"/>
        <v>E</v>
      </c>
      <c r="V21" s="4"/>
      <c r="W21" s="4"/>
      <c r="X21" s="4"/>
      <c r="Y21" s="4"/>
      <c r="Z21" s="4"/>
    </row>
    <row r="22" spans="1:26" ht="12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5</v>
      </c>
      <c r="P22" s="12"/>
      <c r="Q22" s="10"/>
      <c r="R22" s="11">
        <v>25</v>
      </c>
      <c r="S22" s="11"/>
      <c r="T22" s="13">
        <f t="shared" si="1"/>
        <v>30</v>
      </c>
      <c r="U22" s="13" t="str">
        <f t="shared" si="0"/>
        <v>F</v>
      </c>
      <c r="V22" s="4"/>
      <c r="W22" s="4"/>
      <c r="X22" s="4"/>
      <c r="Y22" s="4"/>
      <c r="Z22" s="4"/>
    </row>
    <row r="23" spans="1:26" ht="12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>
        <v>34</v>
      </c>
      <c r="S23" s="11"/>
      <c r="T23" s="13">
        <f t="shared" si="1"/>
        <v>34</v>
      </c>
      <c r="U23" s="13" t="str">
        <f t="shared" si="0"/>
        <v>F</v>
      </c>
      <c r="V23" s="4"/>
      <c r="W23" s="4"/>
      <c r="X23" s="4"/>
      <c r="Y23" s="4"/>
      <c r="Z23" s="4"/>
    </row>
    <row r="24" spans="1:26" ht="12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28</v>
      </c>
      <c r="P24" s="12"/>
      <c r="Q24" s="10"/>
      <c r="R24" s="11">
        <v>38</v>
      </c>
      <c r="S24" s="11"/>
      <c r="T24" s="13">
        <f t="shared" si="1"/>
        <v>66</v>
      </c>
      <c r="U24" s="13" t="str">
        <f t="shared" si="0"/>
        <v>C</v>
      </c>
      <c r="V24" s="4"/>
      <c r="W24" s="4"/>
      <c r="X24" s="4"/>
      <c r="Y24" s="4"/>
      <c r="Z24" s="4"/>
    </row>
    <row r="25" spans="1:26" ht="12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5</v>
      </c>
      <c r="P25" s="12"/>
      <c r="Q25" s="10"/>
      <c r="R25" s="11">
        <v>28</v>
      </c>
      <c r="S25" s="11"/>
      <c r="T25" s="13">
        <f t="shared" si="1"/>
        <v>33</v>
      </c>
      <c r="U25" s="13" t="str">
        <f t="shared" si="0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11</v>
      </c>
      <c r="P26" s="12"/>
      <c r="Q26" s="10"/>
      <c r="R26" s="11">
        <v>38</v>
      </c>
      <c r="S26" s="11"/>
      <c r="T26" s="13">
        <f t="shared" si="1"/>
        <v>49</v>
      </c>
      <c r="U26" s="13" t="str">
        <f t="shared" si="0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6</v>
      </c>
      <c r="P27" s="12"/>
      <c r="Q27" s="10"/>
      <c r="R27" s="11">
        <v>30</v>
      </c>
      <c r="S27" s="11"/>
      <c r="T27" s="13">
        <f t="shared" si="1"/>
        <v>36</v>
      </c>
      <c r="U27" s="13" t="str">
        <f t="shared" si="0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13</v>
      </c>
      <c r="P28" s="12"/>
      <c r="Q28" s="10"/>
      <c r="R28" s="11">
        <v>33</v>
      </c>
      <c r="S28" s="11"/>
      <c r="T28" s="13">
        <f t="shared" si="1"/>
        <v>46</v>
      </c>
      <c r="U28" s="13" t="str">
        <f t="shared" si="0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4</v>
      </c>
      <c r="P29" s="12"/>
      <c r="Q29" s="10"/>
      <c r="R29" s="11"/>
      <c r="S29" s="11"/>
      <c r="T29" s="13">
        <f t="shared" si="1"/>
        <v>4</v>
      </c>
      <c r="U29" s="13" t="str">
        <f t="shared" si="0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28</v>
      </c>
      <c r="P30" s="12"/>
      <c r="Q30" s="10"/>
      <c r="R30" s="11">
        <v>48</v>
      </c>
      <c r="S30" s="11"/>
      <c r="T30" s="13">
        <f t="shared" si="1"/>
        <v>76</v>
      </c>
      <c r="U30" s="13" t="str">
        <f t="shared" si="0"/>
        <v>B</v>
      </c>
      <c r="V30" s="4"/>
      <c r="W30" s="4"/>
      <c r="X30" s="4"/>
      <c r="Y30" s="4"/>
      <c r="Z30" s="4"/>
    </row>
    <row r="31" spans="1:26" s="67" customFormat="1" ht="12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39"/>
      <c r="P31" s="39"/>
      <c r="Q31" s="10"/>
      <c r="R31" s="11"/>
      <c r="S31" s="11"/>
      <c r="T31" s="13">
        <f t="shared" si="1"/>
        <v>0</v>
      </c>
      <c r="U31" s="13" t="str">
        <f t="shared" si="0"/>
        <v>F</v>
      </c>
      <c r="V31" s="4"/>
      <c r="W31" s="4"/>
      <c r="X31" s="4"/>
      <c r="Y31" s="4"/>
      <c r="Z31" s="4"/>
    </row>
    <row r="32" spans="1:26" s="67" customFormat="1" ht="12" customHeight="1" x14ac:dyDescent="0.2">
      <c r="A32" s="39" t="str">
        <f>D!I26</f>
        <v>29/2020</v>
      </c>
      <c r="B32" s="10" t="str">
        <f>D!J26</f>
        <v>Miladinović Nikola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9">
        <v>28</v>
      </c>
      <c r="P32" s="39"/>
      <c r="Q32" s="10"/>
      <c r="R32" s="11">
        <v>39</v>
      </c>
      <c r="S32" s="11"/>
      <c r="T32" s="13">
        <f t="shared" si="1"/>
        <v>67</v>
      </c>
      <c r="U32" s="13" t="str">
        <f t="shared" si="0"/>
        <v>C</v>
      </c>
      <c r="V32" s="4"/>
      <c r="W32" s="4"/>
      <c r="X32" s="4"/>
      <c r="Y32" s="4"/>
      <c r="Z32" s="4"/>
    </row>
    <row r="33" spans="1:26" s="67" customFormat="1" ht="12" customHeight="1" x14ac:dyDescent="0.2">
      <c r="A33" s="39" t="str">
        <f>D!I27</f>
        <v>7/2019</v>
      </c>
      <c r="B33" s="10" t="str">
        <f>D!J27</f>
        <v>Velič Jovana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9">
        <v>2</v>
      </c>
      <c r="P33" s="39"/>
      <c r="Q33" s="10"/>
      <c r="R33" s="11"/>
      <c r="S33" s="11"/>
      <c r="T33" s="13">
        <f t="shared" si="1"/>
        <v>2</v>
      </c>
      <c r="U33" s="13" t="str">
        <f t="shared" si="0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D!I28</f>
        <v>12/2019</v>
      </c>
      <c r="B34" s="10" t="str">
        <f>D!J28</f>
        <v>Radonjić Dimitrije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>
        <f t="shared" si="1"/>
        <v>0</v>
      </c>
      <c r="U34" s="13" t="str">
        <f t="shared" si="0"/>
        <v>F</v>
      </c>
      <c r="V34" s="4"/>
      <c r="W34" s="4"/>
      <c r="X34" s="4"/>
      <c r="Y34" s="4"/>
      <c r="Z34" s="4"/>
    </row>
    <row r="35" spans="1:26" s="67" customFormat="1" ht="12" customHeight="1" x14ac:dyDescent="0.2">
      <c r="A35" s="39" t="str">
        <f>D!I29</f>
        <v>14/2019</v>
      </c>
      <c r="B35" s="10" t="str">
        <f>D!J29</f>
        <v>Radonjić Filip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39">
        <v>2</v>
      </c>
      <c r="P35" s="39"/>
      <c r="Q35" s="10"/>
      <c r="R35" s="11"/>
      <c r="S35" s="11"/>
      <c r="T35" s="13">
        <f t="shared" si="1"/>
        <v>2</v>
      </c>
      <c r="U35" s="13" t="str">
        <f t="shared" si="0"/>
        <v>F</v>
      </c>
      <c r="V35" s="4"/>
      <c r="W35" s="4"/>
      <c r="X35" s="4"/>
      <c r="Y35" s="4"/>
      <c r="Z35" s="4"/>
    </row>
    <row r="36" spans="1:26" s="67" customFormat="1" ht="12" customHeight="1" x14ac:dyDescent="0.2">
      <c r="A36" s="39" t="str">
        <f>D!I30</f>
        <v>19/2019</v>
      </c>
      <c r="B36" s="10" t="str">
        <f>D!J30</f>
        <v>Lutovac Maksim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39"/>
      <c r="P36" s="39"/>
      <c r="Q36" s="10"/>
      <c r="R36" s="11"/>
      <c r="S36" s="11"/>
      <c r="T36" s="13">
        <f t="shared" si="1"/>
        <v>0</v>
      </c>
      <c r="U36" s="13" t="str">
        <f t="shared" si="0"/>
        <v>F</v>
      </c>
      <c r="V36" s="4"/>
      <c r="W36" s="4"/>
      <c r="X36" s="4"/>
      <c r="Y36" s="4"/>
      <c r="Z36" s="4"/>
    </row>
    <row r="37" spans="1:26" s="67" customFormat="1" ht="12" customHeight="1" x14ac:dyDescent="0.2">
      <c r="A37" s="39" t="str">
        <f>D!I31</f>
        <v>23/2019</v>
      </c>
      <c r="B37" s="10" t="str">
        <f>D!J31</f>
        <v>Vlahović Jakša</v>
      </c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39">
        <v>2</v>
      </c>
      <c r="P37" s="39"/>
      <c r="Q37" s="10"/>
      <c r="R37" s="11"/>
      <c r="S37" s="11"/>
      <c r="T37" s="13">
        <f t="shared" si="1"/>
        <v>2</v>
      </c>
      <c r="U37" s="13" t="str">
        <f t="shared" si="0"/>
        <v>F</v>
      </c>
      <c r="V37" s="4"/>
      <c r="W37" s="4"/>
      <c r="X37" s="4"/>
      <c r="Y37" s="4"/>
      <c r="Z37" s="4"/>
    </row>
    <row r="38" spans="1:26" s="67" customFormat="1" ht="12" customHeight="1" x14ac:dyDescent="0.2">
      <c r="A38" s="39" t="str">
        <f>D!I32</f>
        <v>4/2018</v>
      </c>
      <c r="B38" s="10" t="str">
        <f>D!J32</f>
        <v>Slavković Novak</v>
      </c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39"/>
      <c r="P38" s="39"/>
      <c r="Q38" s="10"/>
      <c r="R38" s="11"/>
      <c r="S38" s="11"/>
      <c r="T38" s="13">
        <f t="shared" si="1"/>
        <v>0</v>
      </c>
      <c r="U38" s="13" t="str">
        <f t="shared" si="0"/>
        <v>F</v>
      </c>
      <c r="V38" s="4"/>
      <c r="W38" s="4"/>
      <c r="X38" s="4"/>
      <c r="Y38" s="4"/>
      <c r="Z38" s="4"/>
    </row>
    <row r="39" spans="1:26" ht="12" customHeight="1" x14ac:dyDescent="0.2">
      <c r="A39" s="12" t="str">
        <f>D!I33</f>
        <v>25/2018</v>
      </c>
      <c r="B39" s="10" t="str">
        <f>D!J33</f>
        <v>Cvijović Milan</v>
      </c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69">
        <f t="shared" si="1"/>
        <v>0</v>
      </c>
      <c r="U39" s="11" t="str">
        <f t="shared" si="0"/>
        <v>F</v>
      </c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98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5" bottom="0.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7" workbookViewId="0">
      <selection activeCell="B25" sqref="B2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75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91" t="str">
        <f>Apredlog!B8</f>
        <v>Perović Helena</v>
      </c>
      <c r="C8" s="97"/>
      <c r="D8" s="23">
        <f>SUM(Apredlog!D8,Apredlog!E8,Apredlog!O8,Apredlog!P8)</f>
        <v>45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23/2020</v>
      </c>
      <c r="B9" s="91" t="str">
        <f>Apredlog!B9</f>
        <v>Kovačević Nemanja</v>
      </c>
      <c r="C9" s="97"/>
      <c r="D9" s="23">
        <f>SUM(Apredlog!D9,Apredlog!E9,Apredlog!O9,Apredlog!P9)</f>
        <v>0</v>
      </c>
      <c r="E9" s="24">
        <f>MAX(Apredlog!R9,Apredlog!S9)</f>
        <v>0</v>
      </c>
      <c r="F9" s="25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91"/>
      <c r="C10" s="97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91"/>
      <c r="C11" s="97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1"/>
      <c r="C12" s="97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1"/>
      <c r="C13" s="97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1"/>
      <c r="C14" s="97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1"/>
      <c r="C15" s="97"/>
      <c r="D15" s="23"/>
      <c r="E15" s="24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1"/>
      <c r="C16" s="97"/>
      <c r="D16" s="23"/>
      <c r="E16" s="24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1"/>
      <c r="C17" s="97"/>
      <c r="D17" s="23"/>
      <c r="E17" s="24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/>
      <c r="B18" s="91"/>
      <c r="C18" s="97"/>
      <c r="D18" s="23"/>
      <c r="E18" s="24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/>
      <c r="B19" s="91"/>
      <c r="C19" s="97"/>
      <c r="D19" s="23"/>
      <c r="E19" s="24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96"/>
      <c r="C20" s="83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107</v>
      </c>
      <c r="B22" s="29"/>
      <c r="C22" s="29"/>
      <c r="D22" s="16" t="s">
        <v>108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8" workbookViewId="0">
      <selection activeCell="I24" sqref="I24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109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91" t="str">
        <f>Bpredlog!B8</f>
        <v>Radović Vuk</v>
      </c>
      <c r="C8" s="97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91" t="str">
        <f>Bpredlog!B9</f>
        <v>Mijović Ivana</v>
      </c>
      <c r="C9" s="97"/>
      <c r="D9" s="23">
        <f>SUM(Bpredlog!D9,Bpredlog!E9,Bpredlog!O9,Bpredlog!P9)</f>
        <v>2</v>
      </c>
      <c r="E9" s="24">
        <f>MAX(Bpredlog!R9,Bpredlog!S9)</f>
        <v>33</v>
      </c>
      <c r="F9" s="25" t="str">
        <f>Bpredlog!U9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91" t="str">
        <f>Bpredlog!B10</f>
        <v>Popović Milica</v>
      </c>
      <c r="C10" s="97"/>
      <c r="D10" s="23">
        <f>SUM(Bpredlog!D10,Bpredlog!E10,Bpredlog!O10,Bpredlog!P10)</f>
        <v>16</v>
      </c>
      <c r="E10" s="24">
        <f>MAX(Bpredlog!R10,Bpredlog!S10)</f>
        <v>40</v>
      </c>
      <c r="F10" s="25" t="str">
        <f>Bpredlog!U10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91" t="str">
        <f>Bpredlog!B11</f>
        <v>Zajmović Ajlan</v>
      </c>
      <c r="C11" s="97"/>
      <c r="D11" s="23">
        <f>SUM(Bpredlog!D11,Bpredlog!E11,Bpredlog!O11,Bpredlog!P11)</f>
        <v>4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91" t="str">
        <f>Bpredlog!B12</f>
        <v>Gogić Aćim</v>
      </c>
      <c r="C12" s="97"/>
      <c r="D12" s="23">
        <f>SUM(Bpredlog!D12,Bpredlog!E12,Bpredlog!O12,Bpredlog!P12)</f>
        <v>10</v>
      </c>
      <c r="E12" s="24">
        <f>MAX(Bpredlog!R12,Bpredlog!S12)</f>
        <v>0</v>
      </c>
      <c r="F12" s="25" t="str">
        <f>Bpredlog!U12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91" t="str">
        <f>Bpredlog!B13</f>
        <v>Perović Sara</v>
      </c>
      <c r="C13" s="97"/>
      <c r="D13" s="23">
        <f>SUM(Bpredlog!D13,Bpredlog!E13,Bpredlog!O13,Bpredlog!P13)</f>
        <v>4</v>
      </c>
      <c r="E13" s="24">
        <f>MAX(Bpredlog!R13,Bpredlog!S13)</f>
        <v>29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91" t="str">
        <f>Bpredlog!B14</f>
        <v>Ramdedović Bekir</v>
      </c>
      <c r="C14" s="97"/>
      <c r="D14" s="23">
        <f>SUM(Bpredlog!D14,Bpredlog!E14,Bpredlog!O14,Bpredlog!P14)</f>
        <v>2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91" t="str">
        <f>Bpredlog!B15</f>
        <v>Novaković Monika</v>
      </c>
      <c r="C15" s="97"/>
      <c r="D15" s="23">
        <f>SUM(Bpredlog!D15,Bpredlog!E15,Bpredlog!O15,Bpredlog!P15)</f>
        <v>0</v>
      </c>
      <c r="E15" s="24">
        <f>MAX(Bpredlog!R15,Bpredlog!S15)</f>
        <v>35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91" t="str">
        <f>Bpredlog!B16</f>
        <v>Vuković Teodora</v>
      </c>
      <c r="C16" s="97"/>
      <c r="D16" s="23">
        <f>SUM(Bpredlog!D16,Bpredlog!E16,Bpredlog!O16,Bpredlog!P16)</f>
        <v>9</v>
      </c>
      <c r="E16" s="24">
        <f>MAX(Bpredlog!R16,Bpredlog!S16)</f>
        <v>36</v>
      </c>
      <c r="F16" s="25" t="str">
        <f>Bpredlog!U16</f>
        <v>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31/2020</v>
      </c>
      <c r="B17" s="91" t="str">
        <f>Bpredlog!B17</f>
        <v>Albijanić Mirjana</v>
      </c>
      <c r="C17" s="97"/>
      <c r="D17" s="23">
        <f>SUM(Bpredlog!D17,Bpredlog!E17,Bpredlog!O17,Bpredlog!P17)</f>
        <v>38</v>
      </c>
      <c r="E17" s="24">
        <f>MAX(Bpredlog!R17,Bpredlog!S17)</f>
        <v>42</v>
      </c>
      <c r="F17" s="25" t="str">
        <f>Bpredlog!U17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31/2019</v>
      </c>
      <c r="B18" s="91" t="str">
        <f>Bpredlog!B18</f>
        <v>Bulatović Martina</v>
      </c>
      <c r="C18" s="97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2/2018</v>
      </c>
      <c r="B19" s="91" t="str">
        <f>Bpredlog!B19</f>
        <v>Lazarević Aleksandar</v>
      </c>
      <c r="C19" s="97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26/2018</v>
      </c>
      <c r="B20" s="91" t="str">
        <f>Bpredlog!B20</f>
        <v>Hajduković Jelena</v>
      </c>
      <c r="C20" s="97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4/2009</v>
      </c>
      <c r="B21" s="91" t="str">
        <f>Bpredlog!B21</f>
        <v>Božović Nikola</v>
      </c>
      <c r="C21" s="97"/>
      <c r="D21" s="23">
        <f>SUM(Bpredlog!D21,Bpredlog!E21,Bpredlog!O21,Bpredlog!P21)</f>
        <v>0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/>
      <c r="B22" s="91"/>
      <c r="C22" s="97"/>
      <c r="D22" s="23"/>
      <c r="E22" s="24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/>
      <c r="B23" s="91"/>
      <c r="C23" s="97"/>
      <c r="D23" s="23"/>
      <c r="E23" s="24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/>
      <c r="B24" s="91"/>
      <c r="C24" s="97"/>
      <c r="D24" s="23"/>
      <c r="E24" s="24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/>
      <c r="B25" s="91"/>
      <c r="C25" s="97"/>
      <c r="D25" s="23"/>
      <c r="E25" s="24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91"/>
      <c r="C26" s="97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1"/>
      <c r="C27" s="97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1"/>
      <c r="C28" s="97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1"/>
      <c r="C29" s="97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1"/>
      <c r="C30" s="97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96"/>
      <c r="C31" s="83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96"/>
      <c r="C32" s="83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96"/>
      <c r="C33" s="83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96"/>
      <c r="C34" s="83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96"/>
      <c r="C35" s="83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107</v>
      </c>
      <c r="B37" s="29"/>
      <c r="C37" s="29"/>
      <c r="D37" s="1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topLeftCell="A30" workbookViewId="0">
      <selection activeCell="I41" sqref="I4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110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100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147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51/2021</v>
      </c>
      <c r="B8" s="91" t="str">
        <f>Cpredlog!B8</f>
        <v>Bulatović Bogić</v>
      </c>
      <c r="C8" s="83"/>
      <c r="D8" s="23">
        <f>SUM(Cpredlog!D8:Q8)</f>
        <v>17</v>
      </c>
      <c r="E8" s="24">
        <f>MAX(Cpredlog!R8:S8)</f>
        <v>40</v>
      </c>
      <c r="F8" s="25" t="str">
        <f>Cpredlog!U8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1/2020</v>
      </c>
      <c r="B9" s="91" t="str">
        <f>Cpredlog!B9</f>
        <v>Jovanović Filip</v>
      </c>
      <c r="C9" s="83"/>
      <c r="D9" s="23">
        <f>SUM(Cpredlog!D9:Q9)</f>
        <v>24</v>
      </c>
      <c r="E9" s="24">
        <f>MAX(Cpredlog!R9:S9)</f>
        <v>0</v>
      </c>
      <c r="F9" s="25" t="str">
        <f>Cpredlog!U9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2/2020</v>
      </c>
      <c r="B10" s="91" t="str">
        <f>Cpredlog!B10</f>
        <v>Veljović Matija</v>
      </c>
      <c r="C10" s="83"/>
      <c r="D10" s="23">
        <f>SUM(Cpredlog!D10:Q10)</f>
        <v>11</v>
      </c>
      <c r="E10" s="24">
        <f>MAX(Cpredlog!R10:S10)</f>
        <v>34</v>
      </c>
      <c r="F10" s="25" t="str">
        <f>Cpredlog!U10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91" t="str">
        <f>Cpredlog!B11</f>
        <v>Jocović Mihailo</v>
      </c>
      <c r="C11" s="83"/>
      <c r="D11" s="23">
        <f>SUM(Cpredlog!D11:Q11)</f>
        <v>7</v>
      </c>
      <c r="E11" s="24">
        <f>MAX(Cpredlog!R11:S11)</f>
        <v>40</v>
      </c>
      <c r="F11" s="25" t="str">
        <f>Cpredlog!U11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91" t="str">
        <f>Cpredlog!B12</f>
        <v>Dragišić Nemanja</v>
      </c>
      <c r="C12" s="83"/>
      <c r="D12" s="23">
        <f>SUM(Cpredlog!D12:Q12)</f>
        <v>46</v>
      </c>
      <c r="E12" s="24">
        <f>MAX(Cpredlog!R12:S12)</f>
        <v>44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9/2020</v>
      </c>
      <c r="B13" s="91" t="str">
        <f>Cpredlog!B13</f>
        <v>Bošković Jovana</v>
      </c>
      <c r="C13" s="83"/>
      <c r="D13" s="23">
        <f>SUM(Cpredlog!D13:Q13)</f>
        <v>20</v>
      </c>
      <c r="E13" s="24">
        <f>MAX(Cpredlog!R13:S13)</f>
        <v>38</v>
      </c>
      <c r="F13" s="25" t="str">
        <f>Cpredlog!U13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13/2020</v>
      </c>
      <c r="B14" s="91" t="str">
        <f>Cpredlog!B14</f>
        <v>Popović Teodora</v>
      </c>
      <c r="C14" s="83"/>
      <c r="D14" s="23">
        <f>SUM(Cpredlog!D14:Q14)</f>
        <v>0</v>
      </c>
      <c r="E14" s="24">
        <f>MAX(Cpredlog!R14:S14)</f>
        <v>36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15/2020</v>
      </c>
      <c r="B15" s="91" t="str">
        <f>Cpredlog!B15</f>
        <v>Radović Simo</v>
      </c>
      <c r="C15" s="83"/>
      <c r="D15" s="23">
        <f>SUM(Cpredlog!D15:Q15)</f>
        <v>15</v>
      </c>
      <c r="E15" s="24">
        <f>MAX(Cpredlog!R15:S15)</f>
        <v>39</v>
      </c>
      <c r="F15" s="25" t="str">
        <f>Cpredlog!U15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18/2020</v>
      </c>
      <c r="B16" s="91" t="str">
        <f>Cpredlog!B16</f>
        <v>Đilas Strahinja</v>
      </c>
      <c r="C16" s="83"/>
      <c r="D16" s="23">
        <f>SUM(Cpredlog!D16:Q16)</f>
        <v>0</v>
      </c>
      <c r="E16" s="24">
        <f>MAX(Cpredlog!R16:S16)</f>
        <v>0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19/2020</v>
      </c>
      <c r="B17" s="91" t="str">
        <f>Cpredlog!B17</f>
        <v>Rakočević Jana</v>
      </c>
      <c r="C17" s="83"/>
      <c r="D17" s="23">
        <f>SUM(Cpredlog!D17:Q17)</f>
        <v>11</v>
      </c>
      <c r="E17" s="24">
        <f>MAX(Cpredlog!R17:S17)</f>
        <v>38</v>
      </c>
      <c r="F17" s="25" t="str">
        <f>Cpredlog!U17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21/2020</v>
      </c>
      <c r="B18" s="91" t="str">
        <f>Cpredlog!B18</f>
        <v>Jović Milica</v>
      </c>
      <c r="C18" s="83"/>
      <c r="D18" s="23">
        <f>SUM(Cpredlog!D18:Q18)</f>
        <v>6</v>
      </c>
      <c r="E18" s="24">
        <f>MAX(Cpredlog!R18:S18)</f>
        <v>40</v>
      </c>
      <c r="F18" s="25" t="str">
        <f>Cpredlog!U18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22/2020</v>
      </c>
      <c r="B19" s="91" t="str">
        <f>Cpredlog!B19</f>
        <v>Kankaraš Milutin</v>
      </c>
      <c r="C19" s="83"/>
      <c r="D19" s="23">
        <f>SUM(Cpredlog!D19:Q19)</f>
        <v>18</v>
      </c>
      <c r="E19" s="24">
        <f>MAX(Cpredlog!R19:S19)</f>
        <v>38</v>
      </c>
      <c r="F19" s="25" t="str">
        <f>Cpredlog!U19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25/2020</v>
      </c>
      <c r="B20" s="91" t="str">
        <f>Cpredlog!B20</f>
        <v>Bubanja Balša</v>
      </c>
      <c r="C20" s="83"/>
      <c r="D20" s="23">
        <f>SUM(Cpredlog!D20:Q20)</f>
        <v>19</v>
      </c>
      <c r="E20" s="24">
        <f>MAX(Cpredlog!R20:S20)</f>
        <v>29</v>
      </c>
      <c r="F20" s="25" t="str">
        <f>Cpredlog!U20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26/2020</v>
      </c>
      <c r="B21" s="91" t="str">
        <f>Cpredlog!B21</f>
        <v>Marković Danilo</v>
      </c>
      <c r="C21" s="83"/>
      <c r="D21" s="23">
        <f>SUM(Cpredlog!D21:Q21)</f>
        <v>4</v>
      </c>
      <c r="E21" s="24">
        <f>MAX(Cpredlog!R21:S21)</f>
        <v>38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31/2020</v>
      </c>
      <c r="B22" s="91" t="str">
        <f>Cpredlog!B22</f>
        <v>Tovjanin Luka</v>
      </c>
      <c r="C22" s="83"/>
      <c r="D22" s="23">
        <f>SUM(Cpredlog!D22:Q22)</f>
        <v>0</v>
      </c>
      <c r="E22" s="24">
        <f>MAX(Cpredlog!R22:S22)</f>
        <v>0</v>
      </c>
      <c r="F22" s="25" t="str">
        <f>Cpredlog!U22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34/2020</v>
      </c>
      <c r="B23" s="91" t="str">
        <f>Cpredlog!B23</f>
        <v>Todorović Nikola</v>
      </c>
      <c r="C23" s="83"/>
      <c r="D23" s="23">
        <f>SUM(Cpredlog!D23:Q23)</f>
        <v>27</v>
      </c>
      <c r="E23" s="24">
        <f>MAX(Cpredlog!R23:S23)</f>
        <v>30</v>
      </c>
      <c r="F23" s="25" t="str">
        <f>Cpredlog!U23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35/2020</v>
      </c>
      <c r="B24" s="91" t="str">
        <f>Cpredlog!B24</f>
        <v>Bulajić Ivana</v>
      </c>
      <c r="C24" s="83"/>
      <c r="D24" s="23">
        <f>SUM(Cpredlog!D24:Q24)</f>
        <v>4</v>
      </c>
      <c r="E24" s="24">
        <f>MAX(Cpredlog!R24:S24)</f>
        <v>0</v>
      </c>
      <c r="F24" s="25" t="str">
        <f>Cpredlog!U24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37/2020</v>
      </c>
      <c r="B25" s="91" t="str">
        <f>Cpredlog!B25</f>
        <v>Mrdović Andrea</v>
      </c>
      <c r="C25" s="83"/>
      <c r="D25" s="23">
        <f>SUM(Cpredlog!D25:Q25)</f>
        <v>4</v>
      </c>
      <c r="E25" s="24">
        <f>MAX(Cpredlog!R25:S25)</f>
        <v>0</v>
      </c>
      <c r="F25" s="25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38/2020</v>
      </c>
      <c r="B26" s="91" t="str">
        <f>Cpredlog!B26</f>
        <v>Jovanović Lucija</v>
      </c>
      <c r="C26" s="83"/>
      <c r="D26" s="23">
        <f>SUM(Cpredlog!D26:Q26)</f>
        <v>32</v>
      </c>
      <c r="E26" s="24">
        <f>MAX(Cpredlog!R26:S26)</f>
        <v>42</v>
      </c>
      <c r="F26" s="25" t="str">
        <f>Cpredlog!U26</f>
        <v>C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39/2020</v>
      </c>
      <c r="B27" s="91" t="str">
        <f>Cpredlog!B27</f>
        <v>Brnović Matija</v>
      </c>
      <c r="C27" s="83"/>
      <c r="D27" s="23">
        <f>SUM(Cpredlog!D27:Q27)</f>
        <v>26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40/2020</v>
      </c>
      <c r="B28" s="91" t="str">
        <f>Cpredlog!B28</f>
        <v>Raičević Sara</v>
      </c>
      <c r="C28" s="83"/>
      <c r="D28" s="23">
        <f>SUM(Cpredlog!D28:Q28)</f>
        <v>20</v>
      </c>
      <c r="E28" s="24">
        <f>MAX(Cpredlog!R28:S28)</f>
        <v>38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42/2020</v>
      </c>
      <c r="B29" s="91" t="str">
        <f>Cpredlog!B29</f>
        <v>Ćetković Ivona</v>
      </c>
      <c r="C29" s="83"/>
      <c r="D29" s="23">
        <f>SUM(Cpredlog!D29:Q29)</f>
        <v>0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43/2020</v>
      </c>
      <c r="B30" s="91" t="str">
        <f>Cpredlog!B30</f>
        <v>Knežević Pavle</v>
      </c>
      <c r="C30" s="83"/>
      <c r="D30" s="23">
        <f>SUM(Cpredlog!D30:Q30)</f>
        <v>10</v>
      </c>
      <c r="E30" s="24">
        <f>MAX(Cpredlog!R30:S30)</f>
        <v>35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45/2020</v>
      </c>
      <c r="B31" s="91" t="str">
        <f>Cpredlog!B31</f>
        <v>Hot Hamza</v>
      </c>
      <c r="C31" s="83"/>
      <c r="D31" s="23">
        <f>SUM(Cpredlog!D31:Q31)</f>
        <v>2</v>
      </c>
      <c r="E31" s="24">
        <f>MAX(Cpredlog!R31:S31)</f>
        <v>0</v>
      </c>
      <c r="F31" s="25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48/2020</v>
      </c>
      <c r="B32" s="91" t="str">
        <f>Cpredlog!B32</f>
        <v>Bazović Pavle</v>
      </c>
      <c r="C32" s="83"/>
      <c r="D32" s="23">
        <f>SUM(Cpredlog!D32:Q32)</f>
        <v>37</v>
      </c>
      <c r="E32" s="24">
        <f>MAX(Cpredlog!R32:S32)</f>
        <v>33</v>
      </c>
      <c r="F32" s="25" t="str">
        <f>Cpredlog!U32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50/2020</v>
      </c>
      <c r="B33" s="91" t="str">
        <f>Cpredlog!B33</f>
        <v>Stijović Vladana</v>
      </c>
      <c r="C33" s="83"/>
      <c r="D33" s="23">
        <f>SUM(Cpredlog!D33:Q33)</f>
        <v>3</v>
      </c>
      <c r="E33" s="24">
        <f>MAX(Cpredlog!R33:S33)</f>
        <v>40</v>
      </c>
      <c r="F33" s="25" t="str">
        <f>Cpredlog!U33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54/2020</v>
      </c>
      <c r="B34" s="91" t="str">
        <f>Cpredlog!B34</f>
        <v>Hadžajlić Emir</v>
      </c>
      <c r="C34" s="83"/>
      <c r="D34" s="23">
        <f>SUM(Cpredlog!D34:Q34)</f>
        <v>0</v>
      </c>
      <c r="E34" s="24">
        <f>MAX(Cpredlog!R34:S34)</f>
        <v>31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4/2019</v>
      </c>
      <c r="B35" s="91" t="str">
        <f>Cpredlog!B35</f>
        <v>Zečević Nikola</v>
      </c>
      <c r="C35" s="83"/>
      <c r="D35" s="23">
        <f>SUM(Cpredlog!D35:Q35)</f>
        <v>0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8/2019</v>
      </c>
      <c r="B36" s="91" t="str">
        <f>Cpredlog!B36</f>
        <v>Peruničić Ksenija</v>
      </c>
      <c r="C36" s="83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67" customFormat="1" ht="12.75" customHeight="1" x14ac:dyDescent="0.2">
      <c r="A37" s="71" t="str">
        <f>Cpredlog!A46</f>
        <v>9/2019</v>
      </c>
      <c r="B37" s="91" t="str">
        <f>Cpredlog!B46</f>
        <v>Orlandić Bodin</v>
      </c>
      <c r="C37" s="83"/>
      <c r="D37" s="23">
        <f>SUM(Cpredlog!D46:Q46)</f>
        <v>0</v>
      </c>
      <c r="E37" s="24">
        <f>MAX(Cpredlog!R46:S46)</f>
        <v>0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71" t="str">
        <f>Cpredlog!A47</f>
        <v>10/2019</v>
      </c>
      <c r="B38" s="91" t="str">
        <f>Cpredlog!B47</f>
        <v>Rakočević Vasilije</v>
      </c>
      <c r="C38" s="83"/>
      <c r="D38" s="23">
        <f>SUM(Cpredlog!D47:Q47)</f>
        <v>2</v>
      </c>
      <c r="E38" s="24">
        <f>MAX(Cpredlog!R47:S47)</f>
        <v>0</v>
      </c>
      <c r="F38" s="25" t="str">
        <f>Cpredlog!U47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71" t="str">
        <f>Cpredlog!A48</f>
        <v>11/2019</v>
      </c>
      <c r="B39" s="91" t="str">
        <f>Cpredlog!B48</f>
        <v>Lešić Nikola</v>
      </c>
      <c r="C39" s="83"/>
      <c r="D39" s="23">
        <f>SUM(Cpredlog!D48:Q48)</f>
        <v>0</v>
      </c>
      <c r="E39" s="24">
        <f>MAX(Cpredlog!R48:S48)</f>
        <v>0</v>
      </c>
      <c r="F39" s="25" t="str">
        <f>Cpredlog!U48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7" customFormat="1" ht="12.75" customHeight="1" x14ac:dyDescent="0.2">
      <c r="A40" s="71" t="str">
        <f>Cpredlog!A49</f>
        <v>12/2019</v>
      </c>
      <c r="B40" s="91" t="str">
        <f>Cpredlog!B49</f>
        <v>Rabrenović Aleksa</v>
      </c>
      <c r="C40" s="83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7" customFormat="1" ht="12.75" customHeight="1" x14ac:dyDescent="0.2">
      <c r="A41" s="71" t="str">
        <f>Cpredlog!A50</f>
        <v>14/2019</v>
      </c>
      <c r="B41" s="91" t="str">
        <f>Cpredlog!B50</f>
        <v>Stijović Marija</v>
      </c>
      <c r="C41" s="83"/>
      <c r="D41" s="23">
        <f>SUM(Cpredlog!D50:Q50)</f>
        <v>4</v>
      </c>
      <c r="E41" s="24">
        <f>MAX(Cpredlog!R50:S50)</f>
        <v>40</v>
      </c>
      <c r="F41" s="25" t="str">
        <f>Cpredlog!U50</f>
        <v>F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7" customFormat="1" ht="12.75" customHeight="1" x14ac:dyDescent="0.2">
      <c r="A42" s="71" t="str">
        <f>Cpredlog!A51</f>
        <v>25/2019</v>
      </c>
      <c r="B42" s="91" t="str">
        <f>Cpredlog!B51</f>
        <v>Mijatović Nataša</v>
      </c>
      <c r="C42" s="83"/>
      <c r="D42" s="23">
        <f>SUM(Cpredlog!D51:Q51)</f>
        <v>0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71" t="str">
        <f>Cpredlog!A52</f>
        <v>37/2019</v>
      </c>
      <c r="B43" s="91" t="str">
        <f>Cpredlog!B52</f>
        <v>Fatić Milica</v>
      </c>
      <c r="C43" s="83"/>
      <c r="D43" s="23">
        <f>SUM(Cpredlog!D52:Q52)</f>
        <v>0</v>
      </c>
      <c r="E43" s="24">
        <f>MAX(Cpredlog!R52:S52)</f>
        <v>0</v>
      </c>
      <c r="F43" s="25" t="str">
        <f>Cpredlog!U52</f>
        <v>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71" t="str">
        <f>Cpredlog!A53</f>
        <v>45/2019</v>
      </c>
      <c r="B44" s="91" t="str">
        <f>Cpredlog!B53</f>
        <v>Knežević Vuk</v>
      </c>
      <c r="C44" s="83"/>
      <c r="D44" s="23">
        <f>SUM(Cpredlog!D53:Q53)</f>
        <v>0</v>
      </c>
      <c r="E44" s="24">
        <f>MAX(Cpredlog!R53:S53)</f>
        <v>0</v>
      </c>
      <c r="F44" s="25" t="str">
        <f>Cpredlog!U53</f>
        <v>F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71"/>
      <c r="B45" s="91"/>
      <c r="C45" s="83"/>
      <c r="D45" s="26"/>
      <c r="E45" s="27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 t="s">
        <v>107</v>
      </c>
      <c r="B47" s="29"/>
      <c r="C47" s="29"/>
      <c r="D47" s="16" t="s">
        <v>108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5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43:C43"/>
    <mergeCell ref="B44:C44"/>
    <mergeCell ref="B45:C45"/>
    <mergeCell ref="B37:C37"/>
    <mergeCell ref="B38:C38"/>
    <mergeCell ref="B39:C39"/>
    <mergeCell ref="B40:C40"/>
    <mergeCell ref="B41:C41"/>
    <mergeCell ref="B42:C42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8"/>
  <sheetViews>
    <sheetView topLeftCell="A19" workbookViewId="0">
      <selection activeCell="J35" sqref="J3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100" t="s">
        <v>99</v>
      </c>
      <c r="B1" s="82"/>
      <c r="C1" s="82"/>
      <c r="D1" s="82"/>
      <c r="E1" s="8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101" t="s">
        <v>111</v>
      </c>
      <c r="B2" s="82"/>
      <c r="C2" s="82"/>
      <c r="D2" s="82"/>
      <c r="E2" s="82"/>
      <c r="F2" s="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2" t="s">
        <v>112</v>
      </c>
      <c r="B3" s="83"/>
      <c r="C3" s="103" t="s">
        <v>78</v>
      </c>
      <c r="D3" s="82"/>
      <c r="E3" s="82"/>
      <c r="F3" s="8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3" t="s">
        <v>148</v>
      </c>
      <c r="B4" s="82"/>
      <c r="C4" s="83"/>
      <c r="D4" s="103" t="s">
        <v>101</v>
      </c>
      <c r="E4" s="82"/>
      <c r="F4" s="8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4"/>
      <c r="B5" s="105"/>
      <c r="C5" s="105"/>
      <c r="D5" s="104"/>
      <c r="E5" s="105"/>
      <c r="F5" s="10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6" t="s">
        <v>80</v>
      </c>
      <c r="B6" s="107" t="s">
        <v>102</v>
      </c>
      <c r="C6" s="108"/>
      <c r="D6" s="98" t="s">
        <v>103</v>
      </c>
      <c r="E6" s="83"/>
      <c r="F6" s="99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9"/>
      <c r="C7" s="110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91" t="str">
        <f>Dpredlog!B8</f>
        <v>Vuković Jovan</v>
      </c>
      <c r="C8" s="97"/>
      <c r="D8" s="23">
        <f>SUM(Dpredlog!D8:Q8)</f>
        <v>10</v>
      </c>
      <c r="E8" s="40">
        <f>MAX(Dpredlog!R8:S8)</f>
        <v>40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91" t="str">
        <f>Dpredlog!B9</f>
        <v>Aničić Sara</v>
      </c>
      <c r="C9" s="97"/>
      <c r="D9" s="23">
        <f>SUM(Dpredlog!D9:Q9)</f>
        <v>9</v>
      </c>
      <c r="E9" s="40">
        <f>MAX(Dpredlog!R9:S9)</f>
        <v>40</v>
      </c>
      <c r="F9" s="25" t="str">
        <f>Dpredlog!U9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91" t="str">
        <f>Dpredlog!B10</f>
        <v>Vujičić Đorđe</v>
      </c>
      <c r="C10" s="97"/>
      <c r="D10" s="23">
        <f>SUM(Dpredlog!D10:Q10)</f>
        <v>27</v>
      </c>
      <c r="E10" s="40">
        <f>MAX(Dpredlog!R10:S10)</f>
        <v>40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91" t="str">
        <f>Dpredlog!B11</f>
        <v>Ivanović Lana</v>
      </c>
      <c r="C11" s="97"/>
      <c r="D11" s="23">
        <f>SUM(Dpredlog!D11:Q11)</f>
        <v>8</v>
      </c>
      <c r="E11" s="40">
        <f>MAX(Dpredlog!R11:S11)</f>
        <v>38</v>
      </c>
      <c r="F11" s="25" t="str">
        <f>Dpredlog!U11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91" t="str">
        <f>Dpredlog!B12</f>
        <v>Grgurević Balša</v>
      </c>
      <c r="C12" s="97"/>
      <c r="D12" s="23">
        <f>SUM(Dpredlog!D12:Q12)</f>
        <v>21</v>
      </c>
      <c r="E12" s="40">
        <f>MAX(Dpredlog!R12:S12)</f>
        <v>38</v>
      </c>
      <c r="F12" s="25" t="str">
        <f>Dpredlog!U12</f>
        <v>D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91" t="str">
        <f>Dpredlog!B13</f>
        <v>Doderović Vlado</v>
      </c>
      <c r="C13" s="97"/>
      <c r="D13" s="23">
        <f>SUM(Dpredlog!D13:Q13)</f>
        <v>21</v>
      </c>
      <c r="E13" s="40">
        <f>MAX(Dpredlog!R13:S13)</f>
        <v>40</v>
      </c>
      <c r="F13" s="25" t="str">
        <f>Dpredlog!U13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91" t="str">
        <f>Dpredlog!B14</f>
        <v>Vukasović Darko</v>
      </c>
      <c r="C14" s="97"/>
      <c r="D14" s="23">
        <f>SUM(Dpredlog!D14:Q14)</f>
        <v>26</v>
      </c>
      <c r="E14" s="40">
        <f>MAX(Dpredlog!R14:S14)</f>
        <v>40</v>
      </c>
      <c r="F14" s="25" t="str">
        <f>Dpredlog!U14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91" t="str">
        <f>Dpredlog!B15</f>
        <v>Kovač Tatjana</v>
      </c>
      <c r="C15" s="97"/>
      <c r="D15" s="23">
        <f>SUM(Dpredlog!D15:Q15)</f>
        <v>9</v>
      </c>
      <c r="E15" s="40">
        <f>MAX(Dpredlog!R15:S15)</f>
        <v>31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91" t="str">
        <f>Dpredlog!B16</f>
        <v>Nedović Andrijana</v>
      </c>
      <c r="C16" s="97"/>
      <c r="D16" s="23">
        <f>SUM(Dpredlog!D16:Q16)</f>
        <v>15</v>
      </c>
      <c r="E16" s="40">
        <f>MAX(Dpredlog!R16:S16)</f>
        <v>41</v>
      </c>
      <c r="F16" s="25" t="str">
        <f>Dpredlog!U16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91" t="str">
        <f>Dpredlog!B17</f>
        <v>Shabaj Bujar</v>
      </c>
      <c r="C17" s="97"/>
      <c r="D17" s="23">
        <f>SUM(Dpredlog!D17:Q17)</f>
        <v>18</v>
      </c>
      <c r="E17" s="40">
        <f>MAX(Dpredlog!R17:S17)</f>
        <v>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91" t="str">
        <f>Dpredlog!B18</f>
        <v>Junčaj Simona</v>
      </c>
      <c r="C18" s="97"/>
      <c r="D18" s="23">
        <f>SUM(Dpredlog!D18:Q18)</f>
        <v>27</v>
      </c>
      <c r="E18" s="40">
        <f>MAX(Dpredlog!R18:S18)</f>
        <v>22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91" t="str">
        <f>Dpredlog!B19</f>
        <v>Šljukić Marija</v>
      </c>
      <c r="C19" s="97"/>
      <c r="D19" s="23">
        <f>SUM(Dpredlog!D19:Q19)</f>
        <v>2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91" t="str">
        <f>Dpredlog!B20</f>
        <v>Maraš Filip</v>
      </c>
      <c r="C20" s="97"/>
      <c r="D20" s="23">
        <f>SUM(Dpredlog!D20:Q20)</f>
        <v>18</v>
      </c>
      <c r="E20" s="40">
        <f>MAX(Dpredlog!R20:S20)</f>
        <v>28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91" t="str">
        <f>Dpredlog!B21</f>
        <v>Taušan Nikola</v>
      </c>
      <c r="C21" s="97"/>
      <c r="D21" s="23">
        <f>SUM(Dpredlog!D21:Q21)</f>
        <v>8</v>
      </c>
      <c r="E21" s="40">
        <f>MAX(Dpredlog!R21:S21)</f>
        <v>37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91" t="str">
        <f>Dpredlog!B22</f>
        <v>Ćalasan Jelena</v>
      </c>
      <c r="C22" s="97"/>
      <c r="D22" s="23">
        <f>SUM(Dpredlog!D22:Q22)</f>
        <v>5</v>
      </c>
      <c r="E22" s="40">
        <f>MAX(Dpredlog!R22:S22)</f>
        <v>25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91" t="str">
        <f>Dpredlog!B23</f>
        <v>Dragović Anabela</v>
      </c>
      <c r="C23" s="97"/>
      <c r="D23" s="23">
        <f>SUM(Dpredlog!D23:Q23)</f>
        <v>0</v>
      </c>
      <c r="E23" s="40">
        <f>MAX(Dpredlog!R23:S23)</f>
        <v>34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91" t="str">
        <f>Dpredlog!B24</f>
        <v>Popović Mladen</v>
      </c>
      <c r="C24" s="97"/>
      <c r="D24" s="23">
        <f>SUM(Dpredlog!D24:Q24)</f>
        <v>28</v>
      </c>
      <c r="E24" s="40">
        <f>MAX(Dpredlog!R24:S24)</f>
        <v>38</v>
      </c>
      <c r="F24" s="25" t="str">
        <f>Dpredlog!U24</f>
        <v>C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91" t="str">
        <f>Dpredlog!B25</f>
        <v>Vukotić Veljko</v>
      </c>
      <c r="C25" s="97"/>
      <c r="D25" s="23">
        <f>SUM(Dpredlog!D25:Q25)</f>
        <v>5</v>
      </c>
      <c r="E25" s="40">
        <f>MAX(Dpredlog!R25:S25)</f>
        <v>28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91" t="str">
        <f>Dpredlog!B26</f>
        <v>Perunović Milica</v>
      </c>
      <c r="C26" s="97"/>
      <c r="D26" s="23">
        <f>SUM(Dpredlog!D26:Q26)</f>
        <v>11</v>
      </c>
      <c r="E26" s="40">
        <f>MAX(Dpredlog!R26:S26)</f>
        <v>38</v>
      </c>
      <c r="F26" s="25" t="str">
        <f>Dpredlog!U26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91" t="str">
        <f>Dpredlog!B27</f>
        <v>Đurović Vladan</v>
      </c>
      <c r="C27" s="97"/>
      <c r="D27" s="23">
        <f>SUM(Dpredlog!D27:Q27)</f>
        <v>6</v>
      </c>
      <c r="E27" s="40">
        <f>MAX(Dpredlog!R27:S27)</f>
        <v>30</v>
      </c>
      <c r="F27" s="25" t="str">
        <f>Dpredlog!U27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91" t="str">
        <f>Dpredlog!B28</f>
        <v>Bajčeta Miljan</v>
      </c>
      <c r="C28" s="97"/>
      <c r="D28" s="23">
        <f>SUM(Dpredlog!D28:Q28)</f>
        <v>13</v>
      </c>
      <c r="E28" s="40">
        <f>MAX(Dpredlog!R28:S28)</f>
        <v>33</v>
      </c>
      <c r="F28" s="25" t="str">
        <f>Dpredlog!U28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7" customFormat="1" ht="12.75" customHeight="1" x14ac:dyDescent="0.2">
      <c r="A29" s="41" t="str">
        <f>Dpredlog!A29</f>
        <v>24/2020</v>
      </c>
      <c r="B29" s="91" t="str">
        <f>Dpredlog!B29</f>
        <v>Vujanović Milica</v>
      </c>
      <c r="C29" s="97"/>
      <c r="D29" s="23">
        <f>SUM(Dpredlog!D29:Q29)</f>
        <v>4</v>
      </c>
      <c r="E29" s="40">
        <f>MAX(Dpredlog!R29:S29)</f>
        <v>0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67" customFormat="1" ht="12.75" customHeight="1" x14ac:dyDescent="0.2">
      <c r="A30" s="41" t="str">
        <f>Dpredlog!A30</f>
        <v>25/2020</v>
      </c>
      <c r="B30" s="91" t="str">
        <f>Dpredlog!B30</f>
        <v>Peričić Sara</v>
      </c>
      <c r="C30" s="97"/>
      <c r="D30" s="23">
        <f>SUM(Dpredlog!D30:Q30)</f>
        <v>28</v>
      </c>
      <c r="E30" s="40">
        <f>MAX(Dpredlog!R30:S30)</f>
        <v>48</v>
      </c>
      <c r="F30" s="25" t="str">
        <f>Dpredlog!U30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7" customFormat="1" ht="12.75" customHeight="1" x14ac:dyDescent="0.2">
      <c r="A31" s="41" t="str">
        <f>Dpredlog!A31</f>
        <v>26/2020</v>
      </c>
      <c r="B31" s="91" t="str">
        <f>Dpredlog!B31</f>
        <v>Popović Aleksandra</v>
      </c>
      <c r="C31" s="97"/>
      <c r="D31" s="23">
        <f>SUM(Dpredlog!D31:Q31)</f>
        <v>0</v>
      </c>
      <c r="E31" s="40">
        <f>MAX(Dpredlog!R31:S31)</f>
        <v>0</v>
      </c>
      <c r="F31" s="25" t="str">
        <f>Dpredlog!U31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7" customFormat="1" ht="12.75" customHeight="1" x14ac:dyDescent="0.2">
      <c r="A32" s="41" t="str">
        <f>Dpredlog!A32</f>
        <v>29/2020</v>
      </c>
      <c r="B32" s="91" t="str">
        <f>Dpredlog!B32</f>
        <v>Miladinović Nikola</v>
      </c>
      <c r="C32" s="97"/>
      <c r="D32" s="23">
        <f>SUM(Dpredlog!D32:Q32)</f>
        <v>28</v>
      </c>
      <c r="E32" s="40">
        <f>MAX(Dpredlog!R32:S32)</f>
        <v>39</v>
      </c>
      <c r="F32" s="25" t="str">
        <f>Dpredlog!U32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7" customFormat="1" ht="12.75" customHeight="1" x14ac:dyDescent="0.2">
      <c r="A33" s="41" t="str">
        <f>Dpredlog!A33</f>
        <v>7/2019</v>
      </c>
      <c r="B33" s="91" t="str">
        <f>Dpredlog!B33</f>
        <v>Velič Jovana</v>
      </c>
      <c r="C33" s="97"/>
      <c r="D33" s="23">
        <f>SUM(Dpredlog!D33:Q33)</f>
        <v>2</v>
      </c>
      <c r="E33" s="40">
        <f>MAX(Dpredlog!R33:S33)</f>
        <v>0</v>
      </c>
      <c r="F33" s="25" t="str">
        <f>Dpredlog!U33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7" customFormat="1" ht="12.75" customHeight="1" x14ac:dyDescent="0.2">
      <c r="A34" s="41" t="str">
        <f>Dpredlog!A34</f>
        <v>12/2019</v>
      </c>
      <c r="B34" s="91" t="str">
        <f>Dpredlog!B34</f>
        <v>Radonjić Dimitrije</v>
      </c>
      <c r="C34" s="97"/>
      <c r="D34" s="23">
        <f>SUM(Dpredlog!D34:Q34)</f>
        <v>0</v>
      </c>
      <c r="E34" s="40">
        <f>MAX(Dpredlog!R34:S34)</f>
        <v>0</v>
      </c>
      <c r="F34" s="25" t="str">
        <f>Dpredlog!U34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1" t="str">
        <f>Dpredlog!A35</f>
        <v>14/2019</v>
      </c>
      <c r="B35" s="91" t="str">
        <f>Dpredlog!B35</f>
        <v>Radonjić Filip</v>
      </c>
      <c r="C35" s="97"/>
      <c r="D35" s="23">
        <f>SUM(Dpredlog!D35:Q35)</f>
        <v>2</v>
      </c>
      <c r="E35" s="40">
        <f>MAX(Dpredlog!R35:S35)</f>
        <v>0</v>
      </c>
      <c r="F35" s="25" t="str">
        <f>Dpredlog!U35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 t="str">
        <f>Dpredlog!A36</f>
        <v>19/2019</v>
      </c>
      <c r="B36" s="91" t="str">
        <f>Dpredlog!B36</f>
        <v>Lutovac Maksim</v>
      </c>
      <c r="C36" s="97"/>
      <c r="D36" s="23">
        <f>SUM(Dpredlog!D36:Q36)</f>
        <v>0</v>
      </c>
      <c r="E36" s="40">
        <f>MAX(Dpredlog!R36:S36)</f>
        <v>0</v>
      </c>
      <c r="F36" s="25" t="str">
        <f>Dpredlog!U36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1" t="str">
        <f>Dpredlog!A37</f>
        <v>23/2019</v>
      </c>
      <c r="B37" s="91" t="str">
        <f>Dpredlog!B37</f>
        <v>Vlahović Jakša</v>
      </c>
      <c r="C37" s="97"/>
      <c r="D37" s="23">
        <f>SUM(Dpredlog!D37:Q37)</f>
        <v>2</v>
      </c>
      <c r="E37" s="40">
        <f>MAX(Dpredlog!R37:S37)</f>
        <v>0</v>
      </c>
      <c r="F37" s="25" t="str">
        <f>Dpredlog!U37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41" t="str">
        <f>Dpredlog!A38</f>
        <v>4/2018</v>
      </c>
      <c r="B38" s="91" t="str">
        <f>Dpredlog!B38</f>
        <v>Slavković Novak</v>
      </c>
      <c r="C38" s="97"/>
      <c r="D38" s="23">
        <f>SUM(Dpredlog!D38:Q38)</f>
        <v>0</v>
      </c>
      <c r="E38" s="40">
        <f>MAX(Dpredlog!R38:S38)</f>
        <v>0</v>
      </c>
      <c r="F38" s="25" t="str">
        <f>Dpredlog!U38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41" t="str">
        <f>Dpredlog!A39</f>
        <v>25/2018</v>
      </c>
      <c r="B39" s="91" t="str">
        <f>Dpredlog!B39</f>
        <v>Cvijović Milan</v>
      </c>
      <c r="C39" s="97"/>
      <c r="D39" s="23">
        <f>SUM(Dpredlog!D39:Q39)</f>
        <v>0</v>
      </c>
      <c r="E39" s="40">
        <f>MAX(Dpredlog!R39:S39)</f>
        <v>0</v>
      </c>
      <c r="F39" s="25" t="str">
        <f>Dpredlog!U39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12"/>
      <c r="B40" s="96"/>
      <c r="C40" s="83"/>
      <c r="D40" s="28"/>
      <c r="E40" s="28"/>
      <c r="F40" s="1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 t="s">
        <v>107</v>
      </c>
      <c r="B42" s="29"/>
      <c r="C42" s="29"/>
      <c r="D42" s="16" t="s">
        <v>108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4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  <mergeCell ref="B36:C36"/>
    <mergeCell ref="B37:C37"/>
    <mergeCell ref="B40:C40"/>
    <mergeCell ref="B19:C19"/>
    <mergeCell ref="B20:C20"/>
    <mergeCell ref="B21:C21"/>
    <mergeCell ref="B22:C22"/>
    <mergeCell ref="B23:C23"/>
    <mergeCell ref="B24:C24"/>
    <mergeCell ref="B25:C25"/>
    <mergeCell ref="B38:C38"/>
    <mergeCell ref="B39:C39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9" workbookViewId="0">
      <selection activeCell="W22" sqref="W22"/>
    </sheetView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33" t="s">
        <v>113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33" t="s">
        <v>114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34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34" t="str">
        <f>CONCATENATE("Semestar: IV(četvrti), akademska ",MY!Q2," godina")</f>
        <v>Semestar: IV(četvrti), akademska 2021/22 godina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35" t="s">
        <v>116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9" t="s">
        <v>117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29" t="str">
        <f>CONCATENATE("po završetku ljetnjeg semestra akademske ",MY!Q2," godine")</f>
        <v>po završetku ljetnjeg semestra akademske 2021/22 godine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14" t="s">
        <v>118</v>
      </c>
      <c r="B15" s="117" t="s">
        <v>119</v>
      </c>
      <c r="C15" s="120" t="s">
        <v>120</v>
      </c>
      <c r="D15" s="123" t="s">
        <v>121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123" t="s">
        <v>122</v>
      </c>
      <c r="Q15" s="124"/>
      <c r="R15" s="124"/>
      <c r="S15" s="126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15"/>
      <c r="B16" s="118"/>
      <c r="C16" s="121"/>
      <c r="D16" s="127" t="s">
        <v>123</v>
      </c>
      <c r="E16" s="83"/>
      <c r="F16" s="128" t="s">
        <v>124</v>
      </c>
      <c r="G16" s="83"/>
      <c r="H16" s="128" t="s">
        <v>125</v>
      </c>
      <c r="I16" s="83"/>
      <c r="J16" s="128" t="s">
        <v>126</v>
      </c>
      <c r="K16" s="83"/>
      <c r="L16" s="128" t="s">
        <v>127</v>
      </c>
      <c r="M16" s="83"/>
      <c r="N16" s="128" t="s">
        <v>128</v>
      </c>
      <c r="O16" s="130"/>
      <c r="P16" s="131" t="s">
        <v>129</v>
      </c>
      <c r="Q16" s="130"/>
      <c r="R16" s="131" t="s">
        <v>130</v>
      </c>
      <c r="S16" s="132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16"/>
      <c r="B17" s="119"/>
      <c r="C17" s="122"/>
      <c r="D17" s="45" t="s">
        <v>118</v>
      </c>
      <c r="E17" s="45" t="s">
        <v>131</v>
      </c>
      <c r="F17" s="45" t="s">
        <v>118</v>
      </c>
      <c r="G17" s="45" t="s">
        <v>131</v>
      </c>
      <c r="H17" s="45" t="s">
        <v>118</v>
      </c>
      <c r="I17" s="45" t="s">
        <v>131</v>
      </c>
      <c r="J17" s="45" t="s">
        <v>118</v>
      </c>
      <c r="K17" s="45" t="s">
        <v>131</v>
      </c>
      <c r="L17" s="45" t="s">
        <v>118</v>
      </c>
      <c r="M17" s="45" t="s">
        <v>131</v>
      </c>
      <c r="N17" s="45" t="s">
        <v>118</v>
      </c>
      <c r="O17" s="46" t="s">
        <v>131</v>
      </c>
      <c r="P17" s="45" t="s">
        <v>118</v>
      </c>
      <c r="Q17" s="46" t="s">
        <v>131</v>
      </c>
      <c r="R17" s="45" t="s">
        <v>118</v>
      </c>
      <c r="S17" s="47" t="s">
        <v>131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149</v>
      </c>
      <c r="C18" s="50">
        <f>COUNTIF(Apredlog!T8:T20,"&gt;0")</f>
        <v>1</v>
      </c>
      <c r="D18" s="51">
        <f>COUNTIF(Apredlog!$U8:$U20,"A")</f>
        <v>1</v>
      </c>
      <c r="E18" s="51">
        <f t="shared" ref="E18:E21" si="0">IF($C18=0,0,D18*100/$C18)</f>
        <v>100</v>
      </c>
      <c r="F18" s="51">
        <f>COUNTIF(Apredlog!$U8:$U20,"B")</f>
        <v>0</v>
      </c>
      <c r="G18" s="51">
        <f t="shared" ref="G18:G21" si="1">IF($C18=0,0,F18*100/$C18)</f>
        <v>0</v>
      </c>
      <c r="H18" s="51">
        <f>COUNTIF(Apredlog!$U8:$U20,"C")</f>
        <v>0</v>
      </c>
      <c r="I18" s="51">
        <f t="shared" ref="I18:I21" si="2">IF($C18=0,0,H18*100/$C18)</f>
        <v>0</v>
      </c>
      <c r="J18" s="51">
        <f>COUNTIF(Apredlog!$U8:$U20,"D")</f>
        <v>0</v>
      </c>
      <c r="K18" s="51">
        <f t="shared" ref="K18:K21" si="3">IF($C18=0,0,J18*100/$C18)</f>
        <v>0</v>
      </c>
      <c r="L18" s="51">
        <f>COUNTIF(Apredlog!$U8:$U20,"E")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150</v>
      </c>
      <c r="C19" s="50">
        <f>COUNTIF(Bpredlog!T8:T39,"&gt;0")</f>
        <v>9</v>
      </c>
      <c r="D19" s="51">
        <f>COUNTIF(Bpredlog!$U8:$U38,"A")</f>
        <v>0</v>
      </c>
      <c r="E19" s="51">
        <f t="shared" si="0"/>
        <v>0</v>
      </c>
      <c r="F19" s="51">
        <f>COUNTIF(Bpredlog!$U8:$U38,"B")</f>
        <v>1</v>
      </c>
      <c r="G19" s="51">
        <f t="shared" si="1"/>
        <v>11.111111111111111</v>
      </c>
      <c r="H19" s="51">
        <f>COUNTIF(Bpredlog!$U8:$U38,"C")</f>
        <v>0</v>
      </c>
      <c r="I19" s="51">
        <f t="shared" si="2"/>
        <v>0</v>
      </c>
      <c r="J19" s="51">
        <f>COUNTIF(Bpredlog!$U8:$U38,"D")</f>
        <v>0</v>
      </c>
      <c r="K19" s="51">
        <f t="shared" si="3"/>
        <v>0</v>
      </c>
      <c r="L19" s="51">
        <f>COUNTIF(Bpredlog!$U8:$U38,"E")</f>
        <v>2</v>
      </c>
      <c r="M19" s="51">
        <f t="shared" si="4"/>
        <v>22.222222222222221</v>
      </c>
      <c r="N19" s="51">
        <f t="shared" si="5"/>
        <v>6</v>
      </c>
      <c r="O19" s="54">
        <f t="shared" si="6"/>
        <v>66.666666666666671</v>
      </c>
      <c r="P19" s="51">
        <f t="shared" si="7"/>
        <v>3</v>
      </c>
      <c r="Q19" s="54">
        <f t="shared" si="8"/>
        <v>33.333333333333336</v>
      </c>
      <c r="R19" s="51">
        <f t="shared" si="9"/>
        <v>6</v>
      </c>
      <c r="S19" s="53">
        <f t="shared" si="10"/>
        <v>66.666666666666671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151</v>
      </c>
      <c r="C20" s="50">
        <f>COUNTIF(Cpredlog!T8:T36,"&gt;0")</f>
        <v>24</v>
      </c>
      <c r="D20" s="51">
        <f>COUNTIF(Cpredlog!$U8:$U36,"A")</f>
        <v>1</v>
      </c>
      <c r="E20" s="51">
        <f t="shared" si="0"/>
        <v>4.166666666666667</v>
      </c>
      <c r="F20" s="51">
        <f>COUNTIF(Cpredlog!$U8:$U36,"B")</f>
        <v>0</v>
      </c>
      <c r="G20" s="51">
        <f t="shared" si="1"/>
        <v>0</v>
      </c>
      <c r="H20" s="51">
        <f>COUNTIF(Cpredlog!$U8:$U36,"C")</f>
        <v>2</v>
      </c>
      <c r="I20" s="51">
        <f t="shared" si="2"/>
        <v>8.3333333333333339</v>
      </c>
      <c r="J20" s="51">
        <f>COUNTIF(Cpredlog!$U8:$U36,"D")</f>
        <v>0</v>
      </c>
      <c r="K20" s="51">
        <f t="shared" si="3"/>
        <v>0</v>
      </c>
      <c r="L20" s="51">
        <f>COUNTIF(Cpredlog!$U8:$U36,"E")</f>
        <v>12</v>
      </c>
      <c r="M20" s="51">
        <f t="shared" si="4"/>
        <v>50</v>
      </c>
      <c r="N20" s="51">
        <f t="shared" si="5"/>
        <v>9</v>
      </c>
      <c r="O20" s="54">
        <f t="shared" si="6"/>
        <v>37.5</v>
      </c>
      <c r="P20" s="51">
        <f t="shared" si="7"/>
        <v>15</v>
      </c>
      <c r="Q20" s="54">
        <f t="shared" si="8"/>
        <v>62.5</v>
      </c>
      <c r="R20" s="51">
        <f t="shared" si="9"/>
        <v>9</v>
      </c>
      <c r="S20" s="53">
        <f t="shared" si="10"/>
        <v>37.5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152</v>
      </c>
      <c r="C21" s="50">
        <f>COUNTIF(Dpredlog!T8:T39,"&gt;0")</f>
        <v>27</v>
      </c>
      <c r="D21" s="51">
        <f>COUNTIF(Dpredlog!$U8:$U39,"A")</f>
        <v>0</v>
      </c>
      <c r="E21" s="51">
        <f t="shared" si="0"/>
        <v>0</v>
      </c>
      <c r="F21" s="51">
        <f>COUNTIF(Dpredlog!$U8:$U39,"B")</f>
        <v>1</v>
      </c>
      <c r="G21" s="51">
        <f t="shared" si="1"/>
        <v>3.7037037037037037</v>
      </c>
      <c r="H21" s="51">
        <f>COUNTIF(Dpredlog!$U8:$U39,"C")</f>
        <v>4</v>
      </c>
      <c r="I21" s="51">
        <f t="shared" si="2"/>
        <v>14.814814814814815</v>
      </c>
      <c r="J21" s="51">
        <f>COUNTIF(Dpredlog!$U8:$U39,"D")</f>
        <v>3</v>
      </c>
      <c r="K21" s="51">
        <f t="shared" si="3"/>
        <v>11.111111111111111</v>
      </c>
      <c r="L21" s="51">
        <f>COUNTIF(Dpredlog!$U8:$U39,"E")</f>
        <v>8</v>
      </c>
      <c r="M21" s="51">
        <f t="shared" si="4"/>
        <v>29.62962962962963</v>
      </c>
      <c r="N21" s="51">
        <f t="shared" si="5"/>
        <v>11</v>
      </c>
      <c r="O21" s="55">
        <f t="shared" si="6"/>
        <v>40.74074074074074</v>
      </c>
      <c r="P21" s="51">
        <f t="shared" si="7"/>
        <v>16</v>
      </c>
      <c r="Q21" s="54">
        <f t="shared" si="8"/>
        <v>59.25925925925926</v>
      </c>
      <c r="R21" s="51">
        <f t="shared" si="9"/>
        <v>11</v>
      </c>
      <c r="S21" s="53">
        <f t="shared" si="10"/>
        <v>40.74074074074074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1" t="s">
        <v>132</v>
      </c>
      <c r="E24" s="112"/>
      <c r="F24" s="112"/>
      <c r="G24" s="112"/>
      <c r="H24" s="112"/>
      <c r="I24" s="112"/>
      <c r="J24" s="4"/>
      <c r="K24" s="4"/>
      <c r="L24" s="4"/>
      <c r="M24" s="4"/>
      <c r="N24" s="111" t="s">
        <v>133</v>
      </c>
      <c r="O24" s="112"/>
      <c r="P24" s="112"/>
      <c r="Q24" s="112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1" t="str">
        <f>CONCATENATE("Podgorica,   jun. 20",RIGHT(MY!Q2,2),". god.")</f>
        <v>Podgorica,   jun. 2022. god.</v>
      </c>
      <c r="B25" s="112"/>
      <c r="C25" s="4"/>
      <c r="D25" s="111"/>
      <c r="E25" s="112"/>
      <c r="F25" s="112"/>
      <c r="G25" s="112"/>
      <c r="H25" s="112"/>
      <c r="I25" s="112"/>
      <c r="J25" s="4"/>
      <c r="K25" s="4"/>
      <c r="L25" s="4"/>
      <c r="M25" s="4"/>
      <c r="N25" s="111"/>
      <c r="O25" s="112"/>
      <c r="P25" s="112"/>
      <c r="Q25" s="112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29" t="s">
        <v>134</v>
      </c>
      <c r="E26" s="112"/>
      <c r="F26" s="112"/>
      <c r="G26" s="112"/>
      <c r="H26" s="112"/>
      <c r="I26" s="112"/>
      <c r="J26" s="1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29" t="s">
        <v>155</v>
      </c>
      <c r="E27" s="112"/>
      <c r="F27" s="112"/>
      <c r="G27" s="112"/>
      <c r="H27" s="112"/>
      <c r="I27" s="112"/>
      <c r="J27" s="112"/>
      <c r="K27" s="4"/>
      <c r="L27" s="4"/>
      <c r="M27" s="113" t="s">
        <v>135</v>
      </c>
      <c r="N27" s="112"/>
      <c r="O27" s="112"/>
      <c r="P27" s="112"/>
      <c r="Q27" s="112"/>
      <c r="R27" s="112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OBR3</vt:lpstr>
      <vt:lpstr>MY</vt:lpstr>
      <vt:lpstr>A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Asus</cp:lastModifiedBy>
  <cp:lastPrinted>2022-05-29T14:09:54Z</cp:lastPrinted>
  <dcterms:created xsi:type="dcterms:W3CDTF">2021-01-21T22:16:24Z</dcterms:created>
  <dcterms:modified xsi:type="dcterms:W3CDTF">2022-06-14T09:47:15Z</dcterms:modified>
</cp:coreProperties>
</file>