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0" windowWidth="20115" windowHeight="682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'Evidencija'!$A$1:$P$24</definedName>
    <definedName name="_xlnm.Print_Area" localSheetId="4">'Zakljucne'!$A$1:$G$24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<sst xmlns="http://schemas.openxmlformats.org/spreadsheetml/2006/main" count="186" uniqueCount="134">
  <si>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</si>
  <si>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</si>
  <si>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</si>
  <si>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</si>
  <si>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</si>
  <si>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</si>
  <si>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</si>
  <si>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</si>
  <si>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</si>
  <si>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</si>
  <si>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</si>
  <si>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</si>
  <si>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</si>
  <si>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</si>
  <si>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</si>
  <si>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</si>
  <si>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</si>
  <si>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</si>
  <si>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</si>
  <si>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</si>
  <si>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</si>
  <si>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</si>
  <si>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</si>
  <si>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</si>
  <si>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</si>
  <si>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</si>
  <si>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</si>
  <si>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</si>
  <si>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</si>
  <si>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</si>
  <si>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</si>
  <si>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</si>
  <si>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</si>
  <si>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</si>
  <si>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</si>
  <si>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</si>
  <si>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</si>
  <si>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</si>
  <si>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</si>
  <si>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</si>
  <si>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</si>
  <si>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</si>
  <si>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</si>
  <si>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</si>
  <si>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</si>
  <si>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</si>
  <si>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</si>
  <si>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</si>
  <si>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</si>
  <si>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</si>
  <si>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</si>
  <si>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</si>
  <si>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</si>
  <si>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</si>
  <si>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</si>
  <si>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</si>
  <si>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</si>
  <si>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</si>
  <si>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</si>
  <si>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</si>
  <si>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</si>
  <si>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</si>
  <si>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</si>
  <si>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</si>
  <si>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</si>
  <si>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</si>
  <si>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</si>
  <si>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</si>
  <si>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</si>
  <si>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</si>
  <si>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</si>
  <si>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</si>
  <si>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</si>
  <si>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</si>
  <si>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</si>
  <si>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</si>
  <si>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</si>
  <si>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</si>
  <si>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</si>
  <si>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</si>
  <si>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</si>
  <si>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</si>
  <si>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</si>
  <si>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</si>
  <si>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</si>
  <si>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</si>
  <si>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</si>
  <si>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</si>
  <si>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</si>
  <si>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</si>
  <si>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</si>
  <si>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</si>
  <si>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</si>
  <si>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</si>
  <si>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</si>
  <si>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</si>
  <si>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r>
      <t>STUDIJSKI PROGRAM:</t>
    </r>
    <r>
      <rPr>
        <sz val="11"/>
        <rFont val="Arial"/>
        <family val="2"/>
      </rPr>
      <t xml:space="preserve"> Drumski saobraćaj</t>
    </r>
  </si>
  <si>
    <r>
      <t>PREDMET:</t>
    </r>
    <r>
      <rPr>
        <sz val="11"/>
        <rFont val="Arial"/>
        <family val="2"/>
      </rPr>
      <t xml:space="preserve"> Operaciona istrazivanja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</si>
  <si>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</si>
  <si>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</si>
  <si>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</si>
  <si>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zimski</t>
    </r>
  </si>
  <si>
    <t>u avgustu samo I kol.</t>
  </si>
  <si>
    <t>2020/2021</t>
  </si>
  <si>
    <t>2/2018</t>
  </si>
  <si>
    <t>Radović Ivana</t>
  </si>
  <si>
    <t>38/2018</t>
  </si>
  <si>
    <t>Guberinić Iva</t>
  </si>
  <si>
    <t>47/2018</t>
  </si>
  <si>
    <t>Radetić Marko</t>
  </si>
  <si>
    <t>1/2017</t>
  </si>
  <si>
    <t>Nikezić Asmir</t>
  </si>
  <si>
    <t>13/2017</t>
  </si>
  <si>
    <t>Vuković Balša</t>
  </si>
  <si>
    <t>15/2017</t>
  </si>
  <si>
    <t>Destanović Ajlan</t>
  </si>
  <si>
    <t>25/2017</t>
  </si>
  <si>
    <t>Zec Saša</t>
  </si>
  <si>
    <t>33/2017</t>
  </si>
  <si>
    <t>Čihorić Marko</t>
  </si>
  <si>
    <t>42/2017</t>
  </si>
  <si>
    <t>Puzović Haris</t>
  </si>
  <si>
    <t>78/2017</t>
  </si>
  <si>
    <t>Krunić Vukašin</t>
  </si>
  <si>
    <t>osnovne akademske, plan 2019</t>
  </si>
  <si>
    <t xml:space="preserve">           </t>
  </si>
  <si>
    <t>OBRAZAC za evidenciju osvojenih poena na predmetu i predlog ocjene, studijske 2020/2021. zimski semestar</t>
  </si>
  <si>
    <r>
      <t>STUDIJE:</t>
    </r>
    <r>
      <rPr>
        <sz val="11"/>
        <rFont val="Arial"/>
        <family val="2"/>
      </rPr>
      <t xml:space="preserve"> osnovne akademske, plan 2019</t>
    </r>
  </si>
  <si>
    <r>
      <t>Broj ECTS kredita:</t>
    </r>
    <r>
      <rPr>
        <sz val="11"/>
        <rFont val="Arial"/>
        <family val="2"/>
      </rPr>
      <t xml:space="preserve"> 6</t>
    </r>
  </si>
  <si>
    <t>OBRAZAC ZA ZAKLJUČNE OCJENE, STUDIJSKE 2020/2021. ZIMSKI SEMESTAR</t>
  </si>
  <si>
    <t>Datum: 6.1.2021..</t>
  </si>
  <si>
    <r>
      <t>Studije:</t>
    </r>
    <r>
      <rPr>
        <sz val="11"/>
        <rFont val="Arial"/>
        <family val="2"/>
      </rPr>
      <t xml:space="preserve"> osnovne akademske, plan 2019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</si>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</sst>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9" fontId="0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3" fillId="26" borderId="26" xfId="0" applyFont="1" applyFill="1" applyBorder="1" applyAlignment="1" applyProtection="1">
      <alignment horizontal="center" vertical="center"/>
      <protection locked="0"/>
    </xf>
    <xf numFmtId="0" fontId="3" fillId="26" borderId="27" xfId="0" applyFont="1" applyFill="1" applyBorder="1" applyAlignment="1" applyProtection="1">
      <alignment horizontal="center" vertical="center"/>
      <protection locked="0"/>
    </xf>
    <xf numFmtId="0" fontId="3" fillId="26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0" fontId="5" fillId="4" borderId="43" xfId="0" applyFont="1" applyFill="1" applyBorder="1" applyAlignment="1" applyProtection="1">
      <alignment horizontal="center" vertical="center"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35" borderId="38" xfId="0" applyFont="1" applyFill="1" applyBorder="1" applyAlignment="1" applyProtection="1">
      <alignment horizontal="left" vertical="center"/>
      <protection locked="0"/>
    </xf>
    <xf numFmtId="0" fontId="48" fillId="35" borderId="26" xfId="0" applyFont="1" applyFill="1" applyBorder="1" applyAlignment="1" applyProtection="1">
      <alignment horizontal="left" vertical="center"/>
      <protection locked="0"/>
    </xf>
    <xf numFmtId="0" fontId="49" fillId="35" borderId="26" xfId="0" applyFont="1" applyFill="1" applyBorder="1" applyAlignment="1" applyProtection="1">
      <alignment horizontal="left" vertical="center"/>
      <protection locked="0"/>
    </xf>
    <xf numFmtId="0" fontId="49" fillId="35" borderId="2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4" sqref="C4:H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95" t="s">
        <v>93</v>
      </c>
      <c r="D2" s="95"/>
      <c r="E2" s="95"/>
      <c r="F2" s="95"/>
      <c r="G2" s="95"/>
      <c r="H2" s="95"/>
      <c r="I2" s="12"/>
    </row>
    <row r="3" spans="1:9" ht="13.5" thickBot="1">
      <c r="A3" s="11"/>
      <c r="B3" s="6" t="s">
        <v>46</v>
      </c>
      <c r="C3" s="95" t="s">
        <v>124</v>
      </c>
      <c r="D3" s="95"/>
      <c r="E3" s="95"/>
      <c r="F3" s="95"/>
      <c r="G3" s="95"/>
      <c r="H3" s="95"/>
      <c r="I3" s="12"/>
    </row>
    <row r="4" spans="1:12" ht="12.75">
      <c r="A4" s="11"/>
      <c r="B4" s="6" t="s">
        <v>35</v>
      </c>
      <c r="C4" s="95" t="s">
        <v>94</v>
      </c>
      <c r="D4" s="95"/>
      <c r="E4" s="95"/>
      <c r="F4" s="95"/>
      <c r="G4" s="95"/>
      <c r="H4" s="95"/>
      <c r="I4" s="12"/>
      <c r="K4" s="96" t="s">
        <v>12</v>
      </c>
      <c r="L4" s="97"/>
    </row>
    <row r="5" spans="1:12" ht="12.75">
      <c r="A5" s="11"/>
      <c r="B5" s="6" t="s">
        <v>36</v>
      </c>
      <c r="C5" s="98"/>
      <c r="D5" s="98"/>
      <c r="E5" s="98"/>
      <c r="F5" s="98"/>
      <c r="G5" s="98"/>
      <c r="H5" s="98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93" t="s">
        <v>103</v>
      </c>
      <c r="D6" s="93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93" t="s">
        <v>92</v>
      </c>
      <c r="D7" s="93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93" t="s">
        <v>77</v>
      </c>
      <c r="D8" s="93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4">
        <v>6</v>
      </c>
      <c r="D9" s="94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3">
        <v>10</v>
      </c>
      <c r="D10" s="93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/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95" t="s">
        <v>95</v>
      </c>
      <c r="D15" s="95"/>
      <c r="E15" s="95"/>
      <c r="F15" s="95"/>
      <c r="G15" s="95"/>
      <c r="H15" s="95"/>
      <c r="I15" s="12"/>
    </row>
    <row r="16" spans="1:11" ht="12.75">
      <c r="A16" s="11"/>
      <c r="B16" s="6" t="s">
        <v>13</v>
      </c>
      <c r="C16" s="95" t="s">
        <v>95</v>
      </c>
      <c r="D16" s="95"/>
      <c r="E16" s="95"/>
      <c r="F16" s="95"/>
      <c r="G16" s="95"/>
      <c r="H16" s="95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5" t="s">
        <v>37</v>
      </c>
      <c r="D18" s="95"/>
      <c r="E18" s="95"/>
      <c r="F18" s="95"/>
      <c r="G18" s="95"/>
      <c r="H18" s="95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3" t="s">
        <v>8</v>
      </c>
      <c r="B1" s="108" t="s">
        <v>53</v>
      </c>
      <c r="C1" s="99" t="s">
        <v>4</v>
      </c>
      <c r="D1" s="110" t="s">
        <v>22</v>
      </c>
      <c r="E1" s="105" t="s">
        <v>25</v>
      </c>
      <c r="F1" s="105"/>
      <c r="G1" s="105"/>
      <c r="H1" s="105"/>
      <c r="I1" s="105"/>
      <c r="J1" s="105"/>
      <c r="K1" s="105" t="s">
        <v>26</v>
      </c>
      <c r="L1" s="105"/>
      <c r="M1" s="105" t="s">
        <v>27</v>
      </c>
      <c r="N1" s="105"/>
      <c r="O1" s="105" t="s">
        <v>28</v>
      </c>
      <c r="P1" s="105"/>
      <c r="Q1" s="105" t="s">
        <v>23</v>
      </c>
      <c r="R1" s="105"/>
      <c r="S1" s="99" t="s">
        <v>33</v>
      </c>
      <c r="T1" s="99" t="s">
        <v>10</v>
      </c>
      <c r="U1" s="99" t="s">
        <v>21</v>
      </c>
      <c r="V1" s="99" t="s">
        <v>24</v>
      </c>
      <c r="W1" s="106" t="s">
        <v>48</v>
      </c>
      <c r="X1" s="99" t="s">
        <v>32</v>
      </c>
      <c r="Y1" s="99" t="s">
        <v>31</v>
      </c>
      <c r="Z1" s="101" t="s">
        <v>0</v>
      </c>
    </row>
    <row r="2" spans="1:27" ht="13.5" thickBot="1">
      <c r="A2" s="104"/>
      <c r="B2" s="109"/>
      <c r="C2" s="100"/>
      <c r="D2" s="109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100"/>
      <c r="T2" s="100"/>
      <c r="U2" s="100"/>
      <c r="V2" s="100"/>
      <c r="W2" s="107"/>
      <c r="X2" s="100"/>
      <c r="Y2" s="100"/>
      <c r="Z2" s="102"/>
      <c r="AA2" s="45"/>
    </row>
    <row r="3" spans="1:27" ht="12.75">
      <c r="A3" s="75">
        <v>2</v>
      </c>
      <c r="B3" s="76" t="s">
        <v>104</v>
      </c>
      <c r="C3" s="140" t="s">
        <v>105</v>
      </c>
      <c r="D3" s="77"/>
      <c r="E3" s="77"/>
      <c r="F3" s="77"/>
      <c r="G3" s="77"/>
      <c r="H3" s="77"/>
      <c r="I3" s="77"/>
      <c r="J3" s="77"/>
      <c r="K3" s="77"/>
      <c r="L3" s="77">
        <v>32</v>
      </c>
      <c r="M3" s="77"/>
      <c r="N3" s="77"/>
      <c r="O3" s="77"/>
      <c r="P3" s="77"/>
      <c r="Q3" s="77">
        <v>42</v>
      </c>
      <c r="R3" s="77"/>
      <c r="S3" s="78">
        <f aca="true" t="shared" si="0" ref="S3:S12">SUM(E3:J3)</f>
        <v>0</v>
      </c>
      <c r="T3" s="78">
        <f aca="true" t="shared" si="1" ref="T3:T12">IF(AND(ISBLANK(K3),ISBLANK(L3)),"",MAX(K3,L3))</f>
        <v>32</v>
      </c>
      <c r="U3" s="78">
        <f aca="true" t="shared" si="2" ref="U3:U12">IF(AND(ISBLANK(M3),ISBLANK(N3)),"",MAX(M3,N3))</f>
      </c>
      <c r="V3" s="78">
        <f aca="true" t="shared" si="3" ref="V3:V12">IF(AND(ISBLANK(O3),ISBLANK(P3)),"",MAX(O3,P3))</f>
      </c>
      <c r="W3" s="78">
        <f aca="true" t="shared" si="4" ref="W3:W12">D3+SUM(S3:V3)</f>
        <v>32</v>
      </c>
      <c r="X3" s="78">
        <f aca="true" t="shared" si="5" ref="X3:X12">IF(AND(ISBLANK(Q3),ISBLANK(R3)),"",MAX(Q3,R3))</f>
        <v>42</v>
      </c>
      <c r="Y3" s="78">
        <f aca="true" t="shared" si="6" ref="Y3:Y12">SUM(W3:X3)</f>
        <v>74</v>
      </c>
      <c r="Z3" s="92" t="str">
        <f aca="true" t="shared" si="7" ref="Z3:Z12">IF(X3="","",VLOOKUP(Y3,Ocjene,2))</f>
        <v>C</v>
      </c>
      <c r="AA3" s="89" t="s">
        <v>102</v>
      </c>
    </row>
    <row r="4" spans="1:26" ht="12.75">
      <c r="A4" s="79">
        <v>3</v>
      </c>
      <c r="B4" s="80" t="s">
        <v>106</v>
      </c>
      <c r="C4" s="141" t="s">
        <v>107</v>
      </c>
      <c r="D4" s="81"/>
      <c r="E4" s="81"/>
      <c r="F4" s="81"/>
      <c r="G4" s="81"/>
      <c r="H4" s="81"/>
      <c r="I4" s="81"/>
      <c r="J4" s="81"/>
      <c r="K4" s="81">
        <v>32</v>
      </c>
      <c r="L4" s="81"/>
      <c r="M4" s="81"/>
      <c r="N4" s="81"/>
      <c r="O4" s="81"/>
      <c r="P4" s="81"/>
      <c r="Q4" s="81">
        <v>28</v>
      </c>
      <c r="R4" s="81"/>
      <c r="S4" s="82">
        <f t="shared" si="0"/>
        <v>0</v>
      </c>
      <c r="T4" s="82">
        <f t="shared" si="1"/>
        <v>32</v>
      </c>
      <c r="U4" s="82">
        <f t="shared" si="2"/>
      </c>
      <c r="V4" s="82">
        <f t="shared" si="3"/>
      </c>
      <c r="W4" s="82">
        <f t="shared" si="4"/>
        <v>32</v>
      </c>
      <c r="X4" s="82">
        <f t="shared" si="5"/>
        <v>28</v>
      </c>
      <c r="Y4" s="90">
        <f t="shared" si="6"/>
        <v>60</v>
      </c>
      <c r="Z4" s="91" t="str">
        <f t="shared" si="7"/>
        <v>D</v>
      </c>
    </row>
    <row r="5" spans="1:26" ht="12.75">
      <c r="A5" s="79">
        <v>4</v>
      </c>
      <c r="B5" s="80" t="s">
        <v>108</v>
      </c>
      <c r="C5" s="141" t="s">
        <v>109</v>
      </c>
      <c r="D5" s="81"/>
      <c r="E5" s="81"/>
      <c r="F5" s="81"/>
      <c r="G5" s="81"/>
      <c r="H5" s="81"/>
      <c r="I5" s="81"/>
      <c r="J5" s="81"/>
      <c r="K5" s="81">
        <v>11</v>
      </c>
      <c r="L5" s="81">
        <v>31</v>
      </c>
      <c r="M5" s="81"/>
      <c r="N5" s="81"/>
      <c r="O5" s="81"/>
      <c r="P5" s="81"/>
      <c r="Q5" s="81">
        <v>30</v>
      </c>
      <c r="R5" s="81"/>
      <c r="S5" s="82">
        <f t="shared" si="0"/>
        <v>0</v>
      </c>
      <c r="T5" s="82">
        <f t="shared" si="1"/>
        <v>31</v>
      </c>
      <c r="U5" s="82">
        <f t="shared" si="2"/>
      </c>
      <c r="V5" s="82">
        <f t="shared" si="3"/>
      </c>
      <c r="W5" s="82">
        <f t="shared" si="4"/>
        <v>31</v>
      </c>
      <c r="X5" s="82">
        <f t="shared" si="5"/>
        <v>30</v>
      </c>
      <c r="Y5" s="82">
        <f t="shared" si="6"/>
        <v>61</v>
      </c>
      <c r="Z5" s="91" t="str">
        <f t="shared" si="7"/>
        <v>D</v>
      </c>
    </row>
    <row r="6" spans="1:26" ht="12.75">
      <c r="A6" s="79">
        <v>5</v>
      </c>
      <c r="B6" s="80" t="s">
        <v>110</v>
      </c>
      <c r="C6" s="142" t="s">
        <v>111</v>
      </c>
      <c r="D6" s="81"/>
      <c r="E6" s="81"/>
      <c r="F6" s="81"/>
      <c r="G6" s="81"/>
      <c r="H6" s="81"/>
      <c r="I6" s="81"/>
      <c r="J6" s="81"/>
      <c r="K6" s="81">
        <v>4</v>
      </c>
      <c r="L6" s="81">
        <v>12</v>
      </c>
      <c r="M6" s="81"/>
      <c r="N6" s="81"/>
      <c r="O6" s="81"/>
      <c r="P6" s="81"/>
      <c r="Q6" s="81">
        <v>16</v>
      </c>
      <c r="R6" s="81"/>
      <c r="S6" s="82">
        <f t="shared" si="0"/>
        <v>0</v>
      </c>
      <c r="T6" s="82">
        <f t="shared" si="1"/>
        <v>12</v>
      </c>
      <c r="U6" s="82">
        <f t="shared" si="2"/>
      </c>
      <c r="V6" s="82">
        <f t="shared" si="3"/>
      </c>
      <c r="W6" s="82">
        <f t="shared" si="4"/>
        <v>12</v>
      </c>
      <c r="X6" s="82">
        <f t="shared" si="5"/>
        <v>16</v>
      </c>
      <c r="Y6" s="82">
        <f t="shared" si="6"/>
        <v>28</v>
      </c>
      <c r="Z6" s="83" t="str">
        <f t="shared" si="7"/>
        <v>F</v>
      </c>
    </row>
    <row r="7" spans="1:26" ht="12.75">
      <c r="A7" s="79">
        <v>6</v>
      </c>
      <c r="B7" s="80" t="s">
        <v>112</v>
      </c>
      <c r="C7" s="142" t="s">
        <v>113</v>
      </c>
      <c r="D7" s="81"/>
      <c r="E7" s="81"/>
      <c r="F7" s="81"/>
      <c r="G7" s="81"/>
      <c r="H7" s="81"/>
      <c r="I7" s="81"/>
      <c r="J7" s="81"/>
      <c r="K7" s="81"/>
      <c r="L7" s="81">
        <v>12</v>
      </c>
      <c r="M7" s="81"/>
      <c r="N7" s="81"/>
      <c r="O7" s="81"/>
      <c r="P7" s="81"/>
      <c r="Q7" s="81"/>
      <c r="R7" s="81"/>
      <c r="S7" s="82">
        <f t="shared" si="0"/>
        <v>0</v>
      </c>
      <c r="T7" s="82">
        <f t="shared" si="1"/>
        <v>12</v>
      </c>
      <c r="U7" s="82">
        <f t="shared" si="2"/>
      </c>
      <c r="V7" s="82">
        <f t="shared" si="3"/>
      </c>
      <c r="W7" s="82">
        <f t="shared" si="4"/>
        <v>12</v>
      </c>
      <c r="X7" s="82">
        <f t="shared" si="5"/>
      </c>
      <c r="Y7" s="82">
        <f t="shared" si="6"/>
        <v>12</v>
      </c>
      <c r="Z7" s="83">
        <f t="shared" si="7"/>
      </c>
    </row>
    <row r="8" spans="1:26" ht="12.75">
      <c r="A8" s="79">
        <v>7</v>
      </c>
      <c r="B8" s="80" t="s">
        <v>114</v>
      </c>
      <c r="C8" s="142" t="s">
        <v>115</v>
      </c>
      <c r="D8" s="81"/>
      <c r="E8" s="81"/>
      <c r="F8" s="81"/>
      <c r="G8" s="81"/>
      <c r="H8" s="81"/>
      <c r="I8" s="81"/>
      <c r="J8" s="81"/>
      <c r="K8" s="81">
        <v>0</v>
      </c>
      <c r="L8" s="81">
        <v>0</v>
      </c>
      <c r="M8" s="81"/>
      <c r="N8" s="81"/>
      <c r="O8" s="81"/>
      <c r="P8" s="81"/>
      <c r="Q8" s="81">
        <v>3</v>
      </c>
      <c r="R8" s="81"/>
      <c r="S8" s="82">
        <f t="shared" si="0"/>
        <v>0</v>
      </c>
      <c r="T8" s="82">
        <f t="shared" si="1"/>
        <v>0</v>
      </c>
      <c r="U8" s="82">
        <f t="shared" si="2"/>
      </c>
      <c r="V8" s="82">
        <f t="shared" si="3"/>
      </c>
      <c r="W8" s="82">
        <f t="shared" si="4"/>
        <v>0</v>
      </c>
      <c r="X8" s="82">
        <f t="shared" si="5"/>
        <v>3</v>
      </c>
      <c r="Y8" s="82">
        <f t="shared" si="6"/>
        <v>3</v>
      </c>
      <c r="Z8" s="83" t="str">
        <f t="shared" si="7"/>
        <v>F</v>
      </c>
    </row>
    <row r="9" spans="1:27" ht="12.75">
      <c r="A9" s="79">
        <v>8</v>
      </c>
      <c r="B9" s="80" t="s">
        <v>116</v>
      </c>
      <c r="C9" s="142" t="s">
        <v>117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>
        <f t="shared" si="0"/>
        <v>0</v>
      </c>
      <c r="T9" s="82">
        <f t="shared" si="1"/>
      </c>
      <c r="U9" s="82">
        <f t="shared" si="2"/>
      </c>
      <c r="V9" s="82">
        <f t="shared" si="3"/>
      </c>
      <c r="W9" s="82">
        <f t="shared" si="4"/>
        <v>0</v>
      </c>
      <c r="X9" s="82">
        <f t="shared" si="5"/>
      </c>
      <c r="Y9" s="82">
        <f t="shared" si="6"/>
        <v>0</v>
      </c>
      <c r="Z9" s="83">
        <f t="shared" si="7"/>
      </c>
      <c r="AA9" s="89" t="s">
        <v>102</v>
      </c>
    </row>
    <row r="10" spans="1:26" ht="12.75">
      <c r="A10" s="79">
        <v>9</v>
      </c>
      <c r="B10" s="80" t="s">
        <v>118</v>
      </c>
      <c r="C10" s="142" t="s">
        <v>119</v>
      </c>
      <c r="D10" s="81"/>
      <c r="E10" s="81"/>
      <c r="F10" s="81"/>
      <c r="G10" s="81"/>
      <c r="H10" s="81"/>
      <c r="I10" s="81"/>
      <c r="J10" s="81"/>
      <c r="K10" s="81">
        <v>8</v>
      </c>
      <c r="L10" s="81">
        <v>13</v>
      </c>
      <c r="M10" s="81"/>
      <c r="N10" s="81"/>
      <c r="O10" s="81"/>
      <c r="P10" s="81"/>
      <c r="Q10" s="81">
        <v>6</v>
      </c>
      <c r="R10" s="81"/>
      <c r="S10" s="82">
        <f t="shared" si="0"/>
        <v>0</v>
      </c>
      <c r="T10" s="82">
        <f t="shared" si="1"/>
        <v>13</v>
      </c>
      <c r="U10" s="82">
        <f t="shared" si="2"/>
      </c>
      <c r="V10" s="82">
        <f t="shared" si="3"/>
      </c>
      <c r="W10" s="82">
        <f t="shared" si="4"/>
        <v>13</v>
      </c>
      <c r="X10" s="82">
        <f t="shared" si="5"/>
        <v>6</v>
      </c>
      <c r="Y10" s="82">
        <f t="shared" si="6"/>
        <v>19</v>
      </c>
      <c r="Z10" s="83" t="str">
        <f t="shared" si="7"/>
        <v>F</v>
      </c>
    </row>
    <row r="11" spans="1:26" ht="12.75">
      <c r="A11" s="79">
        <v>10</v>
      </c>
      <c r="B11" s="80" t="s">
        <v>120</v>
      </c>
      <c r="C11" s="142" t="s">
        <v>121</v>
      </c>
      <c r="D11" s="81"/>
      <c r="E11" s="81"/>
      <c r="F11" s="81"/>
      <c r="G11" s="81"/>
      <c r="H11" s="81"/>
      <c r="I11" s="81"/>
      <c r="J11" s="81"/>
      <c r="K11" s="81"/>
      <c r="L11" s="81">
        <v>2</v>
      </c>
      <c r="M11" s="81"/>
      <c r="N11" s="81"/>
      <c r="O11" s="81"/>
      <c r="P11" s="81"/>
      <c r="Q11" s="81"/>
      <c r="R11" s="81"/>
      <c r="S11" s="82">
        <f t="shared" si="0"/>
        <v>0</v>
      </c>
      <c r="T11" s="82">
        <f t="shared" si="1"/>
        <v>2</v>
      </c>
      <c r="U11" s="82">
        <f t="shared" si="2"/>
      </c>
      <c r="V11" s="82">
        <f t="shared" si="3"/>
      </c>
      <c r="W11" s="82">
        <f t="shared" si="4"/>
        <v>2</v>
      </c>
      <c r="X11" s="82">
        <f t="shared" si="5"/>
      </c>
      <c r="Y11" s="82">
        <f t="shared" si="6"/>
        <v>2</v>
      </c>
      <c r="Z11" s="83">
        <f t="shared" si="7"/>
      </c>
    </row>
    <row r="12" spans="1:26" ht="13.5" thickBot="1">
      <c r="A12" s="84">
        <v>11</v>
      </c>
      <c r="B12" s="85" t="s">
        <v>122</v>
      </c>
      <c r="C12" s="143" t="s">
        <v>123</v>
      </c>
      <c r="D12" s="86"/>
      <c r="E12" s="86"/>
      <c r="F12" s="86"/>
      <c r="G12" s="86"/>
      <c r="H12" s="86"/>
      <c r="I12" s="86"/>
      <c r="J12" s="86"/>
      <c r="K12" s="86">
        <v>9</v>
      </c>
      <c r="L12" s="86">
        <v>6</v>
      </c>
      <c r="M12" s="86"/>
      <c r="N12" s="86"/>
      <c r="O12" s="86"/>
      <c r="P12" s="86"/>
      <c r="Q12" s="86"/>
      <c r="R12" s="86"/>
      <c r="S12" s="87">
        <f t="shared" si="0"/>
        <v>0</v>
      </c>
      <c r="T12" s="87">
        <f t="shared" si="1"/>
        <v>9</v>
      </c>
      <c r="U12" s="87">
        <f t="shared" si="2"/>
      </c>
      <c r="V12" s="87">
        <f t="shared" si="3"/>
      </c>
      <c r="W12" s="87">
        <f t="shared" si="4"/>
        <v>9</v>
      </c>
      <c r="X12" s="87">
        <f t="shared" si="5"/>
      </c>
      <c r="Y12" s="87">
        <f t="shared" si="6"/>
        <v>9</v>
      </c>
      <c r="Z12" s="88">
        <f t="shared" si="7"/>
      </c>
    </row>
    <row r="13" spans="1:2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 t="s">
        <v>125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12" t="s">
        <v>49</v>
      </c>
      <c r="C1" s="112"/>
      <c r="D1" s="112"/>
      <c r="E1" s="30">
        <v>1</v>
      </c>
    </row>
    <row r="3" spans="2:10" ht="13.5" thickBot="1">
      <c r="B3" s="111" t="s">
        <v>38</v>
      </c>
      <c r="C3" s="111"/>
      <c r="D3" s="111"/>
      <c r="E3" s="111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</v>
      </c>
      <c r="C5" s="35">
        <f ca="1">COUNTIF(INDIRECT("Spisak!T3:T"&amp;E1),"&gt;="&amp;(0.5*Parametri!D12))</f>
        <v>1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  <v>1</v>
      </c>
      <c r="D6" s="38">
        <f>IF($B$5&gt;0,D5/$B$5,"")</f>
        <v>0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11" t="s">
        <v>44</v>
      </c>
      <c r="C8" s="111"/>
      <c r="D8" s="111"/>
      <c r="E8" s="111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11" t="s">
        <v>45</v>
      </c>
      <c r="C13" s="111"/>
      <c r="D13" s="111"/>
      <c r="E13" s="111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3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9.5" customHeight="1">
      <c r="A2" s="116" t="s">
        <v>96</v>
      </c>
      <c r="B2" s="117"/>
      <c r="C2" s="117"/>
      <c r="D2" s="117"/>
      <c r="E2" s="117"/>
      <c r="F2" s="117"/>
      <c r="G2" s="117"/>
      <c r="H2" s="117"/>
      <c r="I2" s="117"/>
      <c r="J2" s="117" t="s">
        <v>127</v>
      </c>
      <c r="K2" s="117"/>
      <c r="L2" s="117"/>
      <c r="M2" s="117"/>
      <c r="N2" s="117"/>
      <c r="O2" s="117"/>
      <c r="P2" s="118"/>
    </row>
    <row r="3" spans="1:16" s="49" customFormat="1" ht="30" customHeight="1" thickBot="1">
      <c r="A3" s="119" t="s">
        <v>97</v>
      </c>
      <c r="B3" s="120"/>
      <c r="C3" s="120"/>
      <c r="D3" s="120"/>
      <c r="E3" s="120" t="s">
        <v>128</v>
      </c>
      <c r="F3" s="120"/>
      <c r="G3" s="120"/>
      <c r="H3" s="120"/>
      <c r="I3" s="120"/>
      <c r="J3" s="120" t="s">
        <v>98</v>
      </c>
      <c r="K3" s="120"/>
      <c r="L3" s="120"/>
      <c r="M3" s="120"/>
      <c r="N3" s="120" t="s">
        <v>99</v>
      </c>
      <c r="O3" s="120"/>
      <c r="P3" s="121"/>
    </row>
    <row r="4" ht="13.5" thickBot="1"/>
    <row r="5" spans="1:16" ht="24" customHeight="1">
      <c r="A5" s="128" t="s">
        <v>72</v>
      </c>
      <c r="B5" s="122" t="s">
        <v>73</v>
      </c>
      <c r="C5" s="131" t="s">
        <v>74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2" t="s">
        <v>85</v>
      </c>
      <c r="P5" s="125" t="s">
        <v>86</v>
      </c>
    </row>
    <row r="6" spans="1:16" ht="12.75">
      <c r="A6" s="129"/>
      <c r="B6" s="123"/>
      <c r="C6" s="123" t="s">
        <v>75</v>
      </c>
      <c r="D6" s="123" t="s">
        <v>25</v>
      </c>
      <c r="E6" s="123"/>
      <c r="F6" s="123"/>
      <c r="G6" s="123"/>
      <c r="H6" s="123"/>
      <c r="I6" s="123"/>
      <c r="J6" s="123" t="s">
        <v>81</v>
      </c>
      <c r="K6" s="123"/>
      <c r="L6" s="123"/>
      <c r="M6" s="123" t="s">
        <v>82</v>
      </c>
      <c r="N6" s="123"/>
      <c r="O6" s="123"/>
      <c r="P6" s="126"/>
    </row>
    <row r="7" spans="1:16" ht="13.5" thickBot="1">
      <c r="A7" s="130"/>
      <c r="B7" s="124"/>
      <c r="C7" s="124"/>
      <c r="D7" s="52" t="s">
        <v>20</v>
      </c>
      <c r="E7" s="52" t="s">
        <v>76</v>
      </c>
      <c r="F7" s="52" t="s">
        <v>77</v>
      </c>
      <c r="G7" s="52" t="s">
        <v>78</v>
      </c>
      <c r="H7" s="52" t="s">
        <v>79</v>
      </c>
      <c r="I7" s="52" t="s">
        <v>80</v>
      </c>
      <c r="J7" s="52" t="s">
        <v>20</v>
      </c>
      <c r="K7" s="52" t="s">
        <v>76</v>
      </c>
      <c r="L7" s="52" t="s">
        <v>77</v>
      </c>
      <c r="M7" s="52" t="s">
        <v>83</v>
      </c>
      <c r="N7" s="52" t="s">
        <v>84</v>
      </c>
      <c r="O7" s="124"/>
      <c r="P7" s="127"/>
    </row>
    <row r="8" spans="1:16" ht="12.75" customHeight="1">
      <c r="A8" s="60" t="str">
        <f>Spisak!B3</f>
        <v>2/2018</v>
      </c>
      <c r="B8" s="63" t="str">
        <f>Spisak!C3</f>
        <v>Radović Ivana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  <v>32</v>
      </c>
      <c r="K8" s="54">
        <f>Spisak!U3</f>
      </c>
      <c r="L8" s="54">
        <f>Spisak!V3</f>
      </c>
      <c r="M8" s="54">
        <f>Spisak!Q3</f>
        <v>42</v>
      </c>
      <c r="N8" s="54">
        <f>Spisak!R3</f>
        <v>0</v>
      </c>
      <c r="O8" s="54">
        <f>Spisak!Y3</f>
        <v>74</v>
      </c>
      <c r="P8" s="55" t="str">
        <f>Spisak!Z3&amp;OcjenaSlovima(Spisak!Z3)</f>
        <v>C (dobar)</v>
      </c>
    </row>
    <row r="9" spans="1:16" ht="12.75" customHeight="1">
      <c r="A9" s="61" t="str">
        <f>Spisak!B4</f>
        <v>38/2018</v>
      </c>
      <c r="B9" s="64" t="str">
        <f>Spisak!C4</f>
        <v>Guberinić Iva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>
        <f>Spisak!T4</f>
        <v>32</v>
      </c>
      <c r="K9" s="56">
        <f>Spisak!U4</f>
      </c>
      <c r="L9" s="56">
        <f>Spisak!V4</f>
      </c>
      <c r="M9" s="56">
        <f>Spisak!Q4</f>
        <v>28</v>
      </c>
      <c r="N9" s="56">
        <f>Spisak!R4</f>
        <v>0</v>
      </c>
      <c r="O9" s="56">
        <f>Spisak!Y4</f>
        <v>60</v>
      </c>
      <c r="P9" s="57" t="str">
        <f>Spisak!Z4&amp;OcjenaSlovima(Spisak!Z4)</f>
        <v>D (zadovoljava)</v>
      </c>
    </row>
    <row r="10" spans="1:16" ht="12.75" customHeight="1">
      <c r="A10" s="61" t="str">
        <f>Spisak!B5</f>
        <v>47/2018</v>
      </c>
      <c r="B10" s="64" t="str">
        <f>Spisak!C5</f>
        <v>Radetić Marko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31</v>
      </c>
      <c r="K10" s="56">
        <f>Spisak!U5</f>
      </c>
      <c r="L10" s="56">
        <f>Spisak!V5</f>
      </c>
      <c r="M10" s="56">
        <f>Spisak!Q5</f>
        <v>30</v>
      </c>
      <c r="N10" s="56">
        <f>Spisak!R5</f>
        <v>0</v>
      </c>
      <c r="O10" s="56">
        <f>Spisak!Y5</f>
        <v>61</v>
      </c>
      <c r="P10" s="57" t="str">
        <f>Spisak!Z5&amp;OcjenaSlovima(Spisak!Z5)</f>
        <v>D (zadovoljava)</v>
      </c>
    </row>
    <row r="11" spans="1:16" ht="12.75" customHeight="1">
      <c r="A11" s="61" t="str">
        <f>Spisak!B6</f>
        <v>1/2017</v>
      </c>
      <c r="B11" s="64" t="str">
        <f>Spisak!C6</f>
        <v>Nikezić Asmir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12</v>
      </c>
      <c r="K11" s="56">
        <f>Spisak!U6</f>
      </c>
      <c r="L11" s="56">
        <f>Spisak!V6</f>
      </c>
      <c r="M11" s="56">
        <f>Spisak!Q6</f>
        <v>16</v>
      </c>
      <c r="N11" s="56">
        <f>Spisak!R6</f>
        <v>0</v>
      </c>
      <c r="O11" s="56">
        <f>Spisak!Y6</f>
        <v>28</v>
      </c>
      <c r="P11" s="57" t="str">
        <f>Spisak!Z6&amp;OcjenaSlovima(Spisak!Z6)</f>
        <v>F (nedovoljan)</v>
      </c>
    </row>
    <row r="12" spans="1:16" ht="12.75" customHeight="1">
      <c r="A12" s="61" t="str">
        <f>Spisak!B7</f>
        <v>13/2017</v>
      </c>
      <c r="B12" s="64" t="str">
        <f>Spisak!C7</f>
        <v>Vuković Balša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12</v>
      </c>
      <c r="K12" s="56">
        <f>Spisak!U7</f>
      </c>
      <c r="L12" s="56">
        <f>Spisak!V7</f>
      </c>
      <c r="M12" s="56">
        <f>Spisak!Q7</f>
        <v>0</v>
      </c>
      <c r="N12" s="56">
        <f>Spisak!R7</f>
        <v>0</v>
      </c>
      <c r="O12" s="56">
        <f>Spisak!Y7</f>
        <v>12</v>
      </c>
      <c r="P12" s="57">
        <f>Spisak!Z7&amp;OcjenaSlovima(Spisak!Z7)</f>
      </c>
    </row>
    <row r="13" spans="1:16" ht="12.75" customHeight="1">
      <c r="A13" s="61" t="str">
        <f>Spisak!B8</f>
        <v>15/2017</v>
      </c>
      <c r="B13" s="64" t="str">
        <f>Spisak!C8</f>
        <v>Destanović Ajlan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0</v>
      </c>
      <c r="K13" s="56">
        <f>Spisak!U8</f>
      </c>
      <c r="L13" s="56">
        <f>Spisak!V8</f>
      </c>
      <c r="M13" s="56">
        <f>Spisak!Q8</f>
        <v>3</v>
      </c>
      <c r="N13" s="56">
        <f>Spisak!R8</f>
        <v>0</v>
      </c>
      <c r="O13" s="56">
        <f>Spisak!Y8</f>
        <v>3</v>
      </c>
      <c r="P13" s="57" t="str">
        <f>Spisak!Z8&amp;OcjenaSlovima(Spisak!Z8)</f>
        <v>F (nedovoljan)</v>
      </c>
    </row>
    <row r="14" spans="1:16" ht="12.75" customHeight="1">
      <c r="A14" s="61" t="str">
        <f>Spisak!B9</f>
        <v>25/2017</v>
      </c>
      <c r="B14" s="64" t="str">
        <f>Spisak!C9</f>
        <v>Zec Saša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</c>
      <c r="K14" s="56">
        <f>Spisak!U9</f>
      </c>
      <c r="L14" s="56">
        <f>Spisak!V9</f>
      </c>
      <c r="M14" s="56">
        <f>Spisak!Q9</f>
        <v>0</v>
      </c>
      <c r="N14" s="56">
        <f>Spisak!R9</f>
        <v>0</v>
      </c>
      <c r="O14" s="56">
        <f>Spisak!Y9</f>
        <v>0</v>
      </c>
      <c r="P14" s="57">
        <f>Spisak!Z9&amp;OcjenaSlovima(Spisak!Z9)</f>
      </c>
    </row>
    <row r="15" spans="1:16" ht="12.75" customHeight="1">
      <c r="A15" s="61" t="str">
        <f>Spisak!B10</f>
        <v>33/2017</v>
      </c>
      <c r="B15" s="64" t="str">
        <f>Spisak!C10</f>
        <v>Čihorić Marko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13</v>
      </c>
      <c r="K15" s="56">
        <f>Spisak!U10</f>
      </c>
      <c r="L15" s="56">
        <f>Spisak!V10</f>
      </c>
      <c r="M15" s="56">
        <f>Spisak!Q10</f>
        <v>6</v>
      </c>
      <c r="N15" s="56">
        <f>Spisak!R10</f>
        <v>0</v>
      </c>
      <c r="O15" s="56">
        <f>Spisak!Y10</f>
        <v>19</v>
      </c>
      <c r="P15" s="57" t="str">
        <f>Spisak!Z10&amp;OcjenaSlovima(Spisak!Z10)</f>
        <v>F (nedovoljan)</v>
      </c>
    </row>
    <row r="16" spans="1:16" ht="12.75" customHeight="1">
      <c r="A16" s="61" t="str">
        <f>Spisak!B11</f>
        <v>42/2017</v>
      </c>
      <c r="B16" s="64" t="str">
        <f>Spisak!C11</f>
        <v>Puzović Haris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  <v>2</v>
      </c>
      <c r="K16" s="56">
        <f>Spisak!U11</f>
      </c>
      <c r="L16" s="56">
        <f>Spisak!V11</f>
      </c>
      <c r="M16" s="56">
        <f>Spisak!Q11</f>
        <v>0</v>
      </c>
      <c r="N16" s="56">
        <f>Spisak!R11</f>
        <v>0</v>
      </c>
      <c r="O16" s="56">
        <f>Spisak!Y11</f>
        <v>2</v>
      </c>
      <c r="P16" s="57">
        <f>Spisak!Z11&amp;OcjenaSlovima(Spisak!Z11)</f>
      </c>
    </row>
    <row r="17" spans="1:16" ht="12.75" customHeight="1" thickBot="1">
      <c r="A17" s="62" t="str">
        <f>Spisak!B12</f>
        <v>78/2017</v>
      </c>
      <c r="B17" s="65" t="str">
        <f>Spisak!C12</f>
        <v>Krunić Vukašin</v>
      </c>
      <c r="C17" s="58">
        <f>Spisak!D12</f>
        <v>0</v>
      </c>
      <c r="D17" s="58">
        <f>Spisak!E12</f>
        <v>0</v>
      </c>
      <c r="E17" s="58">
        <f>Spisak!F12</f>
        <v>0</v>
      </c>
      <c r="F17" s="58">
        <f>Spisak!G12</f>
        <v>0</v>
      </c>
      <c r="G17" s="58">
        <f>Spisak!H12</f>
        <v>0</v>
      </c>
      <c r="H17" s="58">
        <f>Spisak!I12</f>
        <v>0</v>
      </c>
      <c r="I17" s="58">
        <f>Spisak!J12</f>
        <v>0</v>
      </c>
      <c r="J17" s="58">
        <f>Spisak!T12</f>
        <v>9</v>
      </c>
      <c r="K17" s="58">
        <f>Spisak!U12</f>
      </c>
      <c r="L17" s="58">
        <f>Spisak!V12</f>
      </c>
      <c r="M17" s="58">
        <f>Spisak!Q12</f>
        <v>0</v>
      </c>
      <c r="N17" s="58">
        <f>Spisak!R12</f>
        <v>0</v>
      </c>
      <c r="O17" s="58">
        <f>Spisak!Y12</f>
        <v>9</v>
      </c>
      <c r="P17" s="59">
        <f>Spisak!Z12&amp;OcjenaSlovima(Spisak!Z12)</f>
      </c>
    </row>
    <row r="19" ht="12.75">
      <c r="P19" s="47" t="s">
        <v>87</v>
      </c>
    </row>
    <row r="22" spans="15:16" ht="12.75">
      <c r="O22" s="48"/>
      <c r="P22" s="48"/>
    </row>
    <row r="24" ht="12.75">
      <c r="P24" s="47" t="s">
        <v>95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2" t="s">
        <v>129</v>
      </c>
      <c r="B1" s="133"/>
      <c r="C1" s="133"/>
      <c r="D1" s="133"/>
      <c r="E1" s="133"/>
      <c r="F1" s="133"/>
      <c r="G1" s="134"/>
    </row>
    <row r="2" spans="1:7" ht="19.5" customHeight="1">
      <c r="A2" s="116" t="s">
        <v>96</v>
      </c>
      <c r="B2" s="117"/>
      <c r="C2" s="117"/>
      <c r="D2" s="117"/>
      <c r="E2" s="117"/>
      <c r="F2" s="117"/>
      <c r="G2" s="118"/>
    </row>
    <row r="3" spans="1:7" ht="30" customHeight="1">
      <c r="A3" s="116" t="s">
        <v>127</v>
      </c>
      <c r="B3" s="117"/>
      <c r="C3" s="117"/>
      <c r="D3" s="135" t="s">
        <v>98</v>
      </c>
      <c r="E3" s="135"/>
      <c r="F3" s="135"/>
      <c r="G3" s="136"/>
    </row>
    <row r="4" spans="1:7" ht="30" customHeight="1" thickBot="1">
      <c r="A4" s="119" t="s">
        <v>97</v>
      </c>
      <c r="B4" s="120"/>
      <c r="C4" s="120"/>
      <c r="D4" s="120" t="s">
        <v>128</v>
      </c>
      <c r="E4" s="120"/>
      <c r="F4" s="120"/>
      <c r="G4" s="121"/>
    </row>
    <row r="5" ht="13.5" thickBot="1"/>
    <row r="6" spans="1:7" ht="19.5" customHeight="1">
      <c r="A6" s="128" t="s">
        <v>8</v>
      </c>
      <c r="B6" s="122" t="s">
        <v>88</v>
      </c>
      <c r="C6" s="122" t="s">
        <v>73</v>
      </c>
      <c r="D6" s="131" t="s">
        <v>89</v>
      </c>
      <c r="E6" s="131"/>
      <c r="F6" s="131"/>
      <c r="G6" s="125" t="s">
        <v>91</v>
      </c>
    </row>
    <row r="7" spans="1:7" ht="30" customHeight="1" thickBot="1">
      <c r="A7" s="130"/>
      <c r="B7" s="124"/>
      <c r="C7" s="124"/>
      <c r="D7" s="52" t="s">
        <v>48</v>
      </c>
      <c r="E7" s="52" t="s">
        <v>90</v>
      </c>
      <c r="F7" s="52" t="s">
        <v>31</v>
      </c>
      <c r="G7" s="127"/>
    </row>
    <row r="8" spans="1:7" ht="12.75" customHeight="1">
      <c r="A8" s="66">
        <v>1</v>
      </c>
      <c r="B8" s="69" t="str">
        <f>Spisak!B3</f>
        <v>2/2018</v>
      </c>
      <c r="C8" s="63" t="str">
        <f>Spisak!C3</f>
        <v>Radović Ivana</v>
      </c>
      <c r="D8" s="54">
        <f>Spisak!W3</f>
        <v>32</v>
      </c>
      <c r="E8" s="54">
        <f>Spisak!X3</f>
        <v>42</v>
      </c>
      <c r="F8" s="54">
        <f>Spisak!Y3</f>
        <v>74</v>
      </c>
      <c r="G8" s="55" t="str">
        <f>Spisak!Z3&amp;OcjenaSlovima(Spisak!Z3)</f>
        <v>C (dobar)</v>
      </c>
    </row>
    <row r="9" spans="1:7" ht="12.75" customHeight="1">
      <c r="A9" s="67">
        <v>2</v>
      </c>
      <c r="B9" s="70" t="str">
        <f>Spisak!B4</f>
        <v>38/2018</v>
      </c>
      <c r="C9" s="64" t="str">
        <f>Spisak!C4</f>
        <v>Guberinić Iva</v>
      </c>
      <c r="D9" s="56">
        <f>Spisak!W4</f>
        <v>32</v>
      </c>
      <c r="E9" s="56">
        <f>Spisak!X4</f>
        <v>28</v>
      </c>
      <c r="F9" s="56">
        <f>Spisak!Y4</f>
        <v>60</v>
      </c>
      <c r="G9" s="57" t="str">
        <f>Spisak!Z4&amp;OcjenaSlovima(Spisak!Z4)</f>
        <v>D (zadovoljava)</v>
      </c>
    </row>
    <row r="10" spans="1:7" ht="12.75" customHeight="1">
      <c r="A10" s="67">
        <v>3</v>
      </c>
      <c r="B10" s="70" t="str">
        <f>Spisak!B5</f>
        <v>47/2018</v>
      </c>
      <c r="C10" s="64" t="str">
        <f>Spisak!C5</f>
        <v>Radetić Marko</v>
      </c>
      <c r="D10" s="56">
        <f>Spisak!W5</f>
        <v>31</v>
      </c>
      <c r="E10" s="56">
        <f>Spisak!X5</f>
        <v>30</v>
      </c>
      <c r="F10" s="56">
        <f>Spisak!Y5</f>
        <v>61</v>
      </c>
      <c r="G10" s="57" t="str">
        <f>Spisak!Z5&amp;OcjenaSlovima(Spisak!Z5)</f>
        <v>D (zadovoljava)</v>
      </c>
    </row>
    <row r="11" spans="1:7" ht="12.75" customHeight="1">
      <c r="A11" s="67">
        <v>4</v>
      </c>
      <c r="B11" s="70" t="str">
        <f>Spisak!B6</f>
        <v>1/2017</v>
      </c>
      <c r="C11" s="64" t="str">
        <f>Spisak!C6</f>
        <v>Nikezić Asmir</v>
      </c>
      <c r="D11" s="56">
        <f>Spisak!W6</f>
        <v>12</v>
      </c>
      <c r="E11" s="56">
        <f>Spisak!X6</f>
        <v>16</v>
      </c>
      <c r="F11" s="56">
        <f>Spisak!Y6</f>
        <v>28</v>
      </c>
      <c r="G11" s="57" t="str">
        <f>Spisak!Z6&amp;OcjenaSlovima(Spisak!Z6)</f>
        <v>F (nedovoljan)</v>
      </c>
    </row>
    <row r="12" spans="1:7" ht="12.75" customHeight="1">
      <c r="A12" s="67">
        <v>5</v>
      </c>
      <c r="B12" s="70" t="str">
        <f>Spisak!B7</f>
        <v>13/2017</v>
      </c>
      <c r="C12" s="64" t="str">
        <f>Spisak!C7</f>
        <v>Vuković Balša</v>
      </c>
      <c r="D12" s="56">
        <f>Spisak!W7</f>
        <v>12</v>
      </c>
      <c r="E12" s="56">
        <f>Spisak!X7</f>
      </c>
      <c r="F12" s="56">
        <f>Spisak!Y7</f>
        <v>12</v>
      </c>
      <c r="G12" s="57">
        <f>Spisak!Z7&amp;OcjenaSlovima(Spisak!Z7)</f>
      </c>
    </row>
    <row r="13" spans="1:7" ht="12.75" customHeight="1">
      <c r="A13" s="67">
        <v>6</v>
      </c>
      <c r="B13" s="70" t="str">
        <f>Spisak!B8</f>
        <v>15/2017</v>
      </c>
      <c r="C13" s="64" t="str">
        <f>Spisak!C8</f>
        <v>Destanović Ajlan</v>
      </c>
      <c r="D13" s="56">
        <f>Spisak!W8</f>
        <v>0</v>
      </c>
      <c r="E13" s="56">
        <f>Spisak!X8</f>
        <v>3</v>
      </c>
      <c r="F13" s="56">
        <f>Spisak!Y8</f>
        <v>3</v>
      </c>
      <c r="G13" s="57" t="str">
        <f>Spisak!Z8&amp;OcjenaSlovima(Spisak!Z8)</f>
        <v>F (nedovoljan)</v>
      </c>
    </row>
    <row r="14" spans="1:7" ht="12.75" customHeight="1">
      <c r="A14" s="67">
        <v>7</v>
      </c>
      <c r="B14" s="70" t="str">
        <f>Spisak!B9</f>
        <v>25/2017</v>
      </c>
      <c r="C14" s="64" t="str">
        <f>Spisak!C9</f>
        <v>Zec Saša</v>
      </c>
      <c r="D14" s="56">
        <f>Spisak!W9</f>
        <v>0</v>
      </c>
      <c r="E14" s="56">
        <f>Spisak!X9</f>
      </c>
      <c r="F14" s="56">
        <f>Spisak!Y9</f>
        <v>0</v>
      </c>
      <c r="G14" s="57">
        <f>Spisak!Z9&amp;OcjenaSlovima(Spisak!Z9)</f>
      </c>
    </row>
    <row r="15" spans="1:7" ht="12.75" customHeight="1">
      <c r="A15" s="67">
        <v>8</v>
      </c>
      <c r="B15" s="70" t="str">
        <f>Spisak!B10</f>
        <v>33/2017</v>
      </c>
      <c r="C15" s="64" t="str">
        <f>Spisak!C10</f>
        <v>Čihorić Marko</v>
      </c>
      <c r="D15" s="56">
        <f>Spisak!W10</f>
        <v>13</v>
      </c>
      <c r="E15" s="56">
        <f>Spisak!X10</f>
        <v>6</v>
      </c>
      <c r="F15" s="56">
        <f>Spisak!Y10</f>
        <v>19</v>
      </c>
      <c r="G15" s="57" t="str">
        <f>Spisak!Z10&amp;OcjenaSlovima(Spisak!Z10)</f>
        <v>F (nedovoljan)</v>
      </c>
    </row>
    <row r="16" spans="1:7" ht="12.75" customHeight="1">
      <c r="A16" s="67">
        <v>9</v>
      </c>
      <c r="B16" s="70" t="str">
        <f>Spisak!B11</f>
        <v>42/2017</v>
      </c>
      <c r="C16" s="64" t="str">
        <f>Spisak!C11</f>
        <v>Puzović Haris</v>
      </c>
      <c r="D16" s="56">
        <f>Spisak!W11</f>
        <v>2</v>
      </c>
      <c r="E16" s="56">
        <f>Spisak!X11</f>
      </c>
      <c r="F16" s="56">
        <f>Spisak!Y11</f>
        <v>2</v>
      </c>
      <c r="G16" s="57">
        <f>Spisak!Z11&amp;OcjenaSlovima(Spisak!Z11)</f>
      </c>
    </row>
    <row r="17" spans="1:7" ht="12.75" customHeight="1" thickBot="1">
      <c r="A17" s="68">
        <v>10</v>
      </c>
      <c r="B17" s="71" t="str">
        <f>Spisak!B12</f>
        <v>78/2017</v>
      </c>
      <c r="C17" s="65" t="str">
        <f>Spisak!C12</f>
        <v>Krunić Vukašin</v>
      </c>
      <c r="D17" s="58">
        <f>Spisak!W12</f>
        <v>9</v>
      </c>
      <c r="E17" s="58">
        <f>Spisak!X12</f>
      </c>
      <c r="F17" s="58">
        <f>Spisak!Y12</f>
        <v>9</v>
      </c>
      <c r="G17" s="59">
        <f>Spisak!Z12&amp;OcjenaSlovima(Spisak!Z12)</f>
      </c>
    </row>
    <row r="19" spans="1:7" ht="12.75">
      <c r="A19" s="137" t="s">
        <v>130</v>
      </c>
      <c r="B19" s="137"/>
      <c r="C19" s="137"/>
      <c r="G19" s="47" t="s">
        <v>9</v>
      </c>
    </row>
    <row r="22" spans="6:7" ht="12.75">
      <c r="F22" s="48"/>
      <c r="G22" s="48"/>
    </row>
    <row r="24" ht="12.75">
      <c r="G24" s="47" t="s">
        <v>37</v>
      </c>
    </row>
  </sheetData>
  <sheetProtection/>
  <mergeCells count="12">
    <mergeCell ref="A6:A7"/>
    <mergeCell ref="B6:B7"/>
    <mergeCell ref="C6:C7"/>
    <mergeCell ref="D6:F6"/>
    <mergeCell ref="G6:G7"/>
    <mergeCell ref="A19:C19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1" t="s">
        <v>54</v>
      </c>
    </row>
    <row r="2" ht="16.5" customHeight="1">
      <c r="A2" s="51" t="s">
        <v>55</v>
      </c>
    </row>
    <row r="3" ht="16.5" customHeight="1">
      <c r="A3" s="51" t="s">
        <v>131</v>
      </c>
    </row>
    <row r="4" ht="16.5" customHeight="1">
      <c r="A4" s="51" t="s">
        <v>100</v>
      </c>
    </row>
    <row r="5" ht="16.5" customHeight="1">
      <c r="A5" s="51" t="s">
        <v>132</v>
      </c>
    </row>
    <row r="6" ht="16.5" customHeight="1">
      <c r="A6" s="51" t="s">
        <v>101</v>
      </c>
    </row>
    <row r="8" spans="1:19" ht="19.5" customHeight="1">
      <c r="A8" s="138" t="s">
        <v>56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9.5" customHeight="1">
      <c r="A9" s="139" t="s">
        <v>57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9.5" customHeight="1">
      <c r="A10" s="139" t="s">
        <v>133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ht="13.5" thickBot="1"/>
    <row r="12" spans="1:19" ht="30" customHeight="1">
      <c r="A12" s="128" t="s">
        <v>58</v>
      </c>
      <c r="B12" s="122" t="s">
        <v>59</v>
      </c>
      <c r="C12" s="122" t="s">
        <v>60</v>
      </c>
      <c r="D12" s="122" t="s">
        <v>61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 t="s">
        <v>69</v>
      </c>
      <c r="Q12" s="122"/>
      <c r="R12" s="122"/>
      <c r="S12" s="125"/>
    </row>
    <row r="13" spans="1:19" ht="12.75">
      <c r="A13" s="129"/>
      <c r="B13" s="123"/>
      <c r="C13" s="123"/>
      <c r="D13" s="123" t="s">
        <v>62</v>
      </c>
      <c r="E13" s="123"/>
      <c r="F13" s="123" t="s">
        <v>63</v>
      </c>
      <c r="G13" s="123"/>
      <c r="H13" s="123" t="s">
        <v>64</v>
      </c>
      <c r="I13" s="123"/>
      <c r="J13" s="123" t="s">
        <v>65</v>
      </c>
      <c r="K13" s="123"/>
      <c r="L13" s="123" t="s">
        <v>66</v>
      </c>
      <c r="M13" s="123"/>
      <c r="N13" s="123" t="s">
        <v>67</v>
      </c>
      <c r="O13" s="123"/>
      <c r="P13" s="123" t="s">
        <v>70</v>
      </c>
      <c r="Q13" s="123"/>
      <c r="R13" s="123" t="s">
        <v>71</v>
      </c>
      <c r="S13" s="126"/>
    </row>
    <row r="14" spans="1:19" ht="13.5" thickBot="1">
      <c r="A14" s="130"/>
      <c r="B14" s="124"/>
      <c r="C14" s="124"/>
      <c r="D14" s="52" t="s">
        <v>58</v>
      </c>
      <c r="E14" s="52" t="s">
        <v>68</v>
      </c>
      <c r="F14" s="52" t="s">
        <v>58</v>
      </c>
      <c r="G14" s="52" t="s">
        <v>68</v>
      </c>
      <c r="H14" s="52" t="s">
        <v>58</v>
      </c>
      <c r="I14" s="52" t="s">
        <v>68</v>
      </c>
      <c r="J14" s="52" t="s">
        <v>58</v>
      </c>
      <c r="K14" s="52" t="s">
        <v>68</v>
      </c>
      <c r="L14" s="52" t="s">
        <v>58</v>
      </c>
      <c r="M14" s="52" t="s">
        <v>68</v>
      </c>
      <c r="N14" s="52" t="s">
        <v>58</v>
      </c>
      <c r="O14" s="52" t="s">
        <v>68</v>
      </c>
      <c r="P14" s="52" t="s">
        <v>58</v>
      </c>
      <c r="Q14" s="52" t="s">
        <v>68</v>
      </c>
      <c r="R14" s="52" t="s">
        <v>58</v>
      </c>
      <c r="S14" s="53" t="s">
        <v>68</v>
      </c>
    </row>
    <row r="15" spans="1:19" ht="30" customHeight="1" thickBot="1">
      <c r="A15" s="72">
        <v>1</v>
      </c>
      <c r="B15" s="73" t="s">
        <v>93</v>
      </c>
      <c r="C15" s="73">
        <f>P15+R15</f>
        <v>6</v>
      </c>
      <c r="D15" s="73">
        <f>COUNTIF(Spisak!Z3:Z12,"=A")</f>
        <v>0</v>
      </c>
      <c r="E15" s="73">
        <f>ROUND(100*D15/C15,1)</f>
        <v>0</v>
      </c>
      <c r="F15" s="73">
        <f>COUNTIF(Spisak!Z3:Z12,"=B")</f>
        <v>0</v>
      </c>
      <c r="G15" s="73">
        <f>ROUND(100*F15/C15,1)</f>
        <v>0</v>
      </c>
      <c r="H15" s="73">
        <f>COUNTIF(Spisak!Z3:Z12,"=C")</f>
        <v>1</v>
      </c>
      <c r="I15" s="73">
        <f>ROUND(100*H15/C15,1)</f>
        <v>16.7</v>
      </c>
      <c r="J15" s="73">
        <f>COUNTIF(Spisak!Z3:Z12,"=D")</f>
        <v>2</v>
      </c>
      <c r="K15" s="73">
        <f>ROUND(100*J15/C15,1)</f>
        <v>33.3</v>
      </c>
      <c r="L15" s="73">
        <f>COUNTIF(Spisak!Z3:Z12,"=E")</f>
        <v>0</v>
      </c>
      <c r="M15" s="73">
        <f>ROUND(100*L15/C15,1)</f>
        <v>0</v>
      </c>
      <c r="N15" s="73">
        <f>COUNTIF(Spisak!Z3:Z12,"=F")</f>
        <v>3</v>
      </c>
      <c r="O15" s="73">
        <f>MAX(0,100-E15-G15-I15-K15-M15)</f>
        <v>50</v>
      </c>
      <c r="P15" s="73">
        <f>D15+F15+H15+J15+L15</f>
        <v>3</v>
      </c>
      <c r="Q15" s="73">
        <f>ROUND(100*P15/C15,1)</f>
        <v>50</v>
      </c>
      <c r="R15" s="73">
        <f>N15</f>
        <v>3</v>
      </c>
      <c r="S15" s="74">
        <f>O15</f>
        <v>50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2021-01-31T14:40:03Z</dcterms:modified>
  <cp:category/>
  <cp:version/>
  <cp:contentType/>
  <cp:contentStatus/>
</cp:coreProperties>
</file>