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1260" windowWidth="15195" windowHeight="11640" activeTab="6"/>
  </bookViews>
  <sheets>
    <sheet name="A" sheetId="1" r:id="rId1"/>
    <sheet name="B" sheetId="2" r:id="rId2"/>
    <sheet name="C" sheetId="3" r:id="rId3"/>
    <sheet name="D" sheetId="4" r:id="rId4"/>
    <sheet name="Apredlog" sheetId="5" r:id="rId5"/>
    <sheet name="zakljucneA" sheetId="6" r:id="rId6"/>
    <sheet name="Bpredlog" sheetId="7" r:id="rId7"/>
    <sheet name="zakljucneB " sheetId="8" r:id="rId8"/>
    <sheet name="Cpredlog" sheetId="9" r:id="rId9"/>
    <sheet name="zakljucneC" sheetId="10" r:id="rId10"/>
    <sheet name="Dpredlog" sheetId="11" r:id="rId11"/>
    <sheet name="zakljucneD" sheetId="12" r:id="rId12"/>
    <sheet name="OBR3" sheetId="13" r:id="rId13"/>
    <sheet name="MY" sheetId="14" r:id="rId14"/>
    <sheet name="classroom" sheetId="15" r:id="rId15"/>
  </sheets>
  <definedNames/>
  <calcPr fullCalcOnLoad="1"/>
</workbook>
</file>

<file path=xl/sharedStrings.xml><?xml version="1.0" encoding="utf-8"?>
<sst xmlns="http://schemas.openxmlformats.org/spreadsheetml/2006/main" count="826" uniqueCount="330">
  <si>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</si>
  <si>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</si>
  <si>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</si>
  <si>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</si>
  <si>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</si>
  <si>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</si>
  <si>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</si>
  <si>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</si>
  <si>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</si>
  <si>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</si>
  <si>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</si>
  <si>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</si>
  <si>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</si>
  <si>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</si>
  <si>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</si>
  <si>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</si>
  <si>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</si>
  <si>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</si>
  <si>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</si>
  <si>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</si>
  <si>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</si>
  <si>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</si>
  <si>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</si>
  <si>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</si>
  <si>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</si>
  <si>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</si>
  <si>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</si>
  <si>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</si>
  <si>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</si>
  <si>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</si>
  <si>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</si>
  <si>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</si>
  <si>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</si>
  <si>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</si>
  <si>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</si>
  <si>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</si>
  <si>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</si>
  <si>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</si>
  <si>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</si>
  <si>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</si>
  <si>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</si>
  <si>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</si>
  <si>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</si>
  <si>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</si>
  <si>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</si>
  <si>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</si>
  <si>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</si>
  <si>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</si>
  <si>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</si>
  <si>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</si>
  <si>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Broj ECTS kredita
5</t>
  </si>
  <si>
    <t>STUDIJSKI PROGRAM: Matematika i računarske nauke</t>
  </si>
  <si>
    <t>STUDIJE: AKADEMSKE SPECIJALISTIČKE</t>
  </si>
  <si>
    <t>BROJ ECTS KREDITA: 5</t>
  </si>
  <si>
    <t>PREDMET: Teorija složenosti algoritama</t>
  </si>
  <si>
    <t>Teorija složenosti algoritama (B)</t>
  </si>
  <si>
    <t>Teorija složenosti algoritama (C)</t>
  </si>
  <si>
    <t>Teorija složenosti algoritama</t>
  </si>
  <si>
    <t>STUDIJSKI PROGRAM: Matematika</t>
  </si>
  <si>
    <t>Teorija složenosti algoritama (A)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</si>
  <si>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</si>
  <si>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</si>
  <si>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</si>
  <si>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</si>
  <si>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</si>
  <si>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</si>
  <si>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</si>
  <si>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</si>
  <si>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B</t>
  </si>
  <si>
    <t>1</t>
  </si>
  <si>
    <t>2012</t>
  </si>
  <si>
    <t>2</t>
  </si>
  <si>
    <t>5</t>
  </si>
  <si>
    <t>6</t>
  </si>
  <si>
    <t>8</t>
  </si>
  <si>
    <t>9</t>
  </si>
  <si>
    <t>13</t>
  </si>
  <si>
    <t>Prof. dr Sanja Rašović</t>
  </si>
  <si>
    <t>Doc. dr Miljan Bigović</t>
  </si>
  <si>
    <t>2017</t>
  </si>
  <si>
    <t>Petar</t>
  </si>
  <si>
    <t>21/2018</t>
  </si>
  <si>
    <t>S</t>
  </si>
  <si>
    <t>5/2017</t>
  </si>
  <si>
    <t>Šk. God.</t>
  </si>
  <si>
    <t>2016</t>
  </si>
  <si>
    <t>Pavle</t>
  </si>
  <si>
    <t>Luka</t>
  </si>
  <si>
    <t>2014</t>
  </si>
  <si>
    <t>Igor</t>
  </si>
  <si>
    <t>Banović</t>
  </si>
  <si>
    <t>Stefan</t>
  </si>
  <si>
    <t>39</t>
  </si>
  <si>
    <t>STUDIJSKI PROGRAM: Računarstvo i informacione tehnologije</t>
  </si>
  <si>
    <t>STUDIJE: PRIMJENJENE OSNOVNE - PMF-a</t>
  </si>
  <si>
    <t>Broj ECTS kredita
4</t>
  </si>
  <si>
    <t>BROJ ECTS KREDITA: 4</t>
  </si>
  <si>
    <t>2018</t>
  </si>
  <si>
    <t>Nikola</t>
  </si>
  <si>
    <t>Miloš</t>
  </si>
  <si>
    <t>Ćupić</t>
  </si>
  <si>
    <t>38</t>
  </si>
  <si>
    <t>Enis</t>
  </si>
  <si>
    <t>Ličina</t>
  </si>
  <si>
    <t>Aleksa</t>
  </si>
  <si>
    <t>18</t>
  </si>
  <si>
    <t>Perović</t>
  </si>
  <si>
    <t>22</t>
  </si>
  <si>
    <t>23</t>
  </si>
  <si>
    <t>Bošković</t>
  </si>
  <si>
    <t>16</t>
  </si>
  <si>
    <t>Teorija složenosti algoritama (D)</t>
  </si>
  <si>
    <t>Studijski program:  Matematika/ Matematika i računarske nauke/ Računarske nauke/Računarstvo i informacione tehnologije</t>
  </si>
  <si>
    <t>2019</t>
  </si>
  <si>
    <t>Filip</t>
  </si>
  <si>
    <t>Šaranović</t>
  </si>
  <si>
    <t>3</t>
  </si>
  <si>
    <t>Snežana</t>
  </si>
  <si>
    <t>Radović</t>
  </si>
  <si>
    <t>Milena</t>
  </si>
  <si>
    <t>Jovović</t>
  </si>
  <si>
    <t>Sandra</t>
  </si>
  <si>
    <t>Vujičić</t>
  </si>
  <si>
    <t>Jelena</t>
  </si>
  <si>
    <t>Jovanović</t>
  </si>
  <si>
    <t>4</t>
  </si>
  <si>
    <t>Aleksandar</t>
  </si>
  <si>
    <t>Vujović</t>
  </si>
  <si>
    <t>Velimir</t>
  </si>
  <si>
    <t>Ćorović</t>
  </si>
  <si>
    <t>Lazar</t>
  </si>
  <si>
    <t>Šćekić</t>
  </si>
  <si>
    <t>7</t>
  </si>
  <si>
    <t>Sanja</t>
  </si>
  <si>
    <t>Lončar</t>
  </si>
  <si>
    <t>Ivanka</t>
  </si>
  <si>
    <t>Piper</t>
  </si>
  <si>
    <t>Kristina</t>
  </si>
  <si>
    <t>Zlajić</t>
  </si>
  <si>
    <t>10</t>
  </si>
  <si>
    <t>Lejla</t>
  </si>
  <si>
    <t>Kolić</t>
  </si>
  <si>
    <t>12</t>
  </si>
  <si>
    <t>Andrea</t>
  </si>
  <si>
    <t>Vujisić</t>
  </si>
  <si>
    <t>Marko</t>
  </si>
  <si>
    <t>Kovačević</t>
  </si>
  <si>
    <t>14</t>
  </si>
  <si>
    <t>Andrija</t>
  </si>
  <si>
    <t>15</t>
  </si>
  <si>
    <t>Velibor</t>
  </si>
  <si>
    <t>Došljak</t>
  </si>
  <si>
    <t>Šćepan</t>
  </si>
  <si>
    <t>Radević</t>
  </si>
  <si>
    <t>17</t>
  </si>
  <si>
    <t>Mujo</t>
  </si>
  <si>
    <t>Isaković</t>
  </si>
  <si>
    <t>Irena</t>
  </si>
  <si>
    <t>Đorojević</t>
  </si>
  <si>
    <t>Nevena</t>
  </si>
  <si>
    <t>Gigović</t>
  </si>
  <si>
    <t>Nedović</t>
  </si>
  <si>
    <t>Milosavljević</t>
  </si>
  <si>
    <t>Mervan</t>
  </si>
  <si>
    <t>Drpljanin</t>
  </si>
  <si>
    <t>Aligrudić</t>
  </si>
  <si>
    <t>Radoman</t>
  </si>
  <si>
    <t>Gledović</t>
  </si>
  <si>
    <t>Danijela</t>
  </si>
  <si>
    <t>Marković</t>
  </si>
  <si>
    <t>Ćetković</t>
  </si>
  <si>
    <t>Ćuković</t>
  </si>
  <si>
    <t>Ana</t>
  </si>
  <si>
    <t>Živković</t>
  </si>
  <si>
    <t>11</t>
  </si>
  <si>
    <t>Boljević</t>
  </si>
  <si>
    <t>Maja</t>
  </si>
  <si>
    <t>Mijanović</t>
  </si>
  <si>
    <t>Ivanović</t>
  </si>
  <si>
    <t>Božidar</t>
  </si>
  <si>
    <t>Šoškić</t>
  </si>
  <si>
    <t>Stevan</t>
  </si>
  <si>
    <t>Zečević</t>
  </si>
  <si>
    <t>Ivona</t>
  </si>
  <si>
    <t>Božović</t>
  </si>
  <si>
    <t>Goran</t>
  </si>
  <si>
    <t>Čabarkapa</t>
  </si>
  <si>
    <t>19</t>
  </si>
  <si>
    <t>Marijana</t>
  </si>
  <si>
    <t>Veletić</t>
  </si>
  <si>
    <t>20</t>
  </si>
  <si>
    <t>Dejana</t>
  </si>
  <si>
    <t>Stanić</t>
  </si>
  <si>
    <t>Mimoza</t>
  </si>
  <si>
    <t>Drešaj</t>
  </si>
  <si>
    <t>21</t>
  </si>
  <si>
    <t>Vreteničić</t>
  </si>
  <si>
    <t>Matanović</t>
  </si>
  <si>
    <t>Đorđe</t>
  </si>
  <si>
    <t>Rakočević</t>
  </si>
  <si>
    <t>Stanković</t>
  </si>
  <si>
    <t>Jovana</t>
  </si>
  <si>
    <t>Šubarić</t>
  </si>
  <si>
    <t>Ognjen</t>
  </si>
  <si>
    <t>Pejović</t>
  </si>
  <si>
    <t>Bracović</t>
  </si>
  <si>
    <t>Iva</t>
  </si>
  <si>
    <t>Vučićević</t>
  </si>
  <si>
    <t>Irvin</t>
  </si>
  <si>
    <t>Huremović</t>
  </si>
  <si>
    <t>Ahmedin</t>
  </si>
  <si>
    <t>Muratović</t>
  </si>
  <si>
    <t>Jakša</t>
  </si>
  <si>
    <t>Mrdak</t>
  </si>
  <si>
    <t>29</t>
  </si>
  <si>
    <t>Jaredić</t>
  </si>
  <si>
    <t>31</t>
  </si>
  <si>
    <t>Ljumović</t>
  </si>
  <si>
    <t>Brakočević</t>
  </si>
  <si>
    <t>Robert</t>
  </si>
  <si>
    <t>Marniković</t>
  </si>
  <si>
    <t>40</t>
  </si>
  <si>
    <t>Sofija</t>
  </si>
  <si>
    <t>Ostojić</t>
  </si>
  <si>
    <t>2019/20</t>
  </si>
  <si>
    <t>Prof. dr Aleksandar Popović</t>
  </si>
  <si>
    <t>SARADNIK: Aleksandar Plamenac</t>
  </si>
  <si>
    <t>1/2019</t>
  </si>
  <si>
    <t>Šaranović Filip</t>
  </si>
  <si>
    <t>Jovović Milena</t>
  </si>
  <si>
    <t>Gigović Nevena</t>
  </si>
  <si>
    <t>38/2019</t>
  </si>
  <si>
    <t>Drešaj Mimoza</t>
  </si>
  <si>
    <t>3/2019</t>
  </si>
  <si>
    <t>Radović Snežana</t>
  </si>
  <si>
    <t>2/2019</t>
  </si>
  <si>
    <t>Vujičić Sandra</t>
  </si>
  <si>
    <t>Nedović Jelena</t>
  </si>
  <si>
    <t>Vreteničić Marko</t>
  </si>
  <si>
    <t>Jovanović Jelena</t>
  </si>
  <si>
    <t>Milosavljević Petar</t>
  </si>
  <si>
    <t>38/2018</t>
  </si>
  <si>
    <t>Matanović Danijela</t>
  </si>
  <si>
    <t>4/2019</t>
  </si>
  <si>
    <t>Vujović Aleksandar</t>
  </si>
  <si>
    <t>Drpljanin Mervan</t>
  </si>
  <si>
    <t>39/2018</t>
  </si>
  <si>
    <t>Ćupić Miloš</t>
  </si>
  <si>
    <t>5/2019</t>
  </si>
  <si>
    <t>Ćorović Velimir</t>
  </si>
  <si>
    <t>Aligrudić Pavle</t>
  </si>
  <si>
    <t>3/2017</t>
  </si>
  <si>
    <t>Perović Đorđe</t>
  </si>
  <si>
    <t>6/2019</t>
  </si>
  <si>
    <t>Šćekić Lazar</t>
  </si>
  <si>
    <t>Gledović Radoman</t>
  </si>
  <si>
    <t>4/2017</t>
  </si>
  <si>
    <t>Rakočević Luka</t>
  </si>
  <si>
    <t>7/2019</t>
  </si>
  <si>
    <t>Lončar Sanja</t>
  </si>
  <si>
    <t>Marković Danijela</t>
  </si>
  <si>
    <t>Stanković Filip</t>
  </si>
  <si>
    <t>8/2019</t>
  </si>
  <si>
    <t>Piper Ivanka</t>
  </si>
  <si>
    <t>11/2017</t>
  </si>
  <si>
    <t>Šubarić Jovana</t>
  </si>
  <si>
    <t>9/2019</t>
  </si>
  <si>
    <t>Zlajić Kristina</t>
  </si>
  <si>
    <t>Ćuković Aleksa</t>
  </si>
  <si>
    <t>13/2017</t>
  </si>
  <si>
    <t>Pejović Ognjen</t>
  </si>
  <si>
    <t>10/2019</t>
  </si>
  <si>
    <t>Kolić Lejla</t>
  </si>
  <si>
    <t>Živković Ana</t>
  </si>
  <si>
    <t>17/2017</t>
  </si>
  <si>
    <t>Bracović Luka</t>
  </si>
  <si>
    <t>12/2019</t>
  </si>
  <si>
    <t>Vujisić Andrea</t>
  </si>
  <si>
    <t>11/2019</t>
  </si>
  <si>
    <t>Boljević Stefan</t>
  </si>
  <si>
    <t>18/2017</t>
  </si>
  <si>
    <t>Vučićević Iva</t>
  </si>
  <si>
    <t>13/2019</t>
  </si>
  <si>
    <t>Kovačević Marko</t>
  </si>
  <si>
    <t>Mijanović Maja</t>
  </si>
  <si>
    <t>19/2017</t>
  </si>
  <si>
    <t>Huremović Irvin</t>
  </si>
  <si>
    <t>14/2019</t>
  </si>
  <si>
    <t>Bošković Andrija</t>
  </si>
  <si>
    <t>Ivanović Nikola</t>
  </si>
  <si>
    <t>22/2017</t>
  </si>
  <si>
    <t>Muratović Ahmedin</t>
  </si>
  <si>
    <t>15/2019</t>
  </si>
  <si>
    <t>Došljak Velibor</t>
  </si>
  <si>
    <t>Šoškić Božidar</t>
  </si>
  <si>
    <t>23/2017</t>
  </si>
  <si>
    <t>Mrdak Jakša</t>
  </si>
  <si>
    <t>16/2019</t>
  </si>
  <si>
    <t>Radević Šćepan</t>
  </si>
  <si>
    <t>Vujović Petar</t>
  </si>
  <si>
    <t>29/2017</t>
  </si>
  <si>
    <t>Jaredić Luka</t>
  </si>
  <si>
    <t>17/2019</t>
  </si>
  <si>
    <t>Isaković Mujo</t>
  </si>
  <si>
    <t>Zečević Stevan</t>
  </si>
  <si>
    <t>31/2017</t>
  </si>
  <si>
    <t>Ljumović Pavle</t>
  </si>
  <si>
    <t>18/2019</t>
  </si>
  <si>
    <t>Đorojević Irena</t>
  </si>
  <si>
    <t>Božović Ivona</t>
  </si>
  <si>
    <t>38/2017</t>
  </si>
  <si>
    <t>Ličina Enis</t>
  </si>
  <si>
    <t>Čabarkapa Goran</t>
  </si>
  <si>
    <t>1/2016</t>
  </si>
  <si>
    <t>Brakočević Jovana</t>
  </si>
  <si>
    <t>19/2019</t>
  </si>
  <si>
    <t>Veletić Marijana</t>
  </si>
  <si>
    <t>10/2016</t>
  </si>
  <si>
    <t>Marniković Robert</t>
  </si>
  <si>
    <t>20/2019</t>
  </si>
  <si>
    <t>Stanić Dejana</t>
  </si>
  <si>
    <t>40/2016</t>
  </si>
  <si>
    <t>Ostojić Sofija</t>
  </si>
  <si>
    <t>1/2014</t>
  </si>
  <si>
    <t>Banović Igor</t>
  </si>
  <si>
    <r>
      <t>Ćetković</t>
    </r>
    <r>
      <rPr>
        <sz val="10"/>
        <color indexed="10"/>
        <rFont val="Arial"/>
        <family val="2"/>
      </rPr>
      <t xml:space="preserve"> Petar</t>
    </r>
  </si>
  <si>
    <t>Ivka</t>
  </si>
  <si>
    <t>CB</t>
  </si>
  <si>
    <t>x</t>
  </si>
  <si>
    <t>Uslovno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</si>
</sst>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double"/>
      <top/>
      <bottom style="thick"/>
    </border>
    <border>
      <left style="thin"/>
      <right style="double"/>
      <top style="thick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/>
      <right style="double"/>
      <top style="thick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32" borderId="7" applyNumberFormat="0" applyFon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99">
      <alignment/>
      <protection/>
    </xf>
    <xf numFmtId="0" fontId="0" fillId="0" borderId="0" xfId="99" applyAlignment="1">
      <alignment horizontal="center"/>
      <protection/>
    </xf>
    <xf numFmtId="0" fontId="0" fillId="0" borderId="10" xfId="99" applyBorder="1" applyAlignment="1">
      <alignment vertical="center"/>
      <protection/>
    </xf>
    <xf numFmtId="0" fontId="9" fillId="0" borderId="11" xfId="99" applyFont="1" applyBorder="1" applyAlignment="1">
      <alignment horizontal="center" vertical="center" wrapText="1"/>
      <protection/>
    </xf>
    <xf numFmtId="0" fontId="3" fillId="0" borderId="11" xfId="99" applyFont="1" applyBorder="1" applyAlignment="1">
      <alignment horizontal="center" vertical="center"/>
      <protection/>
    </xf>
    <xf numFmtId="49" fontId="0" fillId="0" borderId="10" xfId="99" applyNumberFormat="1" applyBorder="1">
      <alignment/>
      <protection/>
    </xf>
    <xf numFmtId="0" fontId="0" fillId="0" borderId="10" xfId="99" applyFont="1" applyBorder="1">
      <alignment/>
      <protection/>
    </xf>
    <xf numFmtId="0" fontId="0" fillId="0" borderId="10" xfId="99" applyNumberFormat="1" applyBorder="1" applyAlignment="1">
      <alignment horizontal="center"/>
      <protection/>
    </xf>
    <xf numFmtId="0" fontId="0" fillId="0" borderId="10" xfId="99" applyFont="1" applyBorder="1" applyAlignment="1">
      <alignment horizontal="center"/>
      <protection/>
    </xf>
    <xf numFmtId="0" fontId="0" fillId="0" borderId="10" xfId="99" applyNumberFormat="1" applyBorder="1">
      <alignment/>
      <protection/>
    </xf>
    <xf numFmtId="0" fontId="0" fillId="0" borderId="10" xfId="99" applyFont="1" applyBorder="1" applyAlignment="1">
      <alignment horizontal="right"/>
      <protection/>
    </xf>
    <xf numFmtId="0" fontId="0" fillId="0" borderId="11" xfId="99" applyNumberFormat="1" applyBorder="1" applyAlignment="1">
      <alignment horizontal="center"/>
      <protection/>
    </xf>
    <xf numFmtId="0" fontId="0" fillId="0" borderId="12" xfId="99" applyNumberFormat="1" applyBorder="1" applyAlignment="1">
      <alignment horizontal="center"/>
      <protection/>
    </xf>
    <xf numFmtId="0" fontId="10" fillId="0" borderId="0" xfId="99" applyFont="1">
      <alignment/>
      <protection/>
    </xf>
    <xf numFmtId="0" fontId="12" fillId="33" borderId="10" xfId="96" applyFont="1" applyFill="1" applyBorder="1" applyAlignment="1">
      <alignment horizontal="left" vertical="center" wrapText="1"/>
      <protection/>
    </xf>
    <xf numFmtId="0" fontId="0" fillId="0" borderId="0" xfId="96" applyAlignment="1">
      <alignment horizontal="left" vertical="center"/>
      <protection/>
    </xf>
    <xf numFmtId="0" fontId="0" fillId="0" borderId="0" xfId="96">
      <alignment/>
      <protection/>
    </xf>
    <xf numFmtId="0" fontId="0" fillId="0" borderId="0" xfId="96" applyAlignment="1">
      <alignment horizontal="center" vertical="center"/>
      <protection/>
    </xf>
    <xf numFmtId="0" fontId="14" fillId="0" borderId="13" xfId="96" applyFont="1" applyBorder="1" applyAlignment="1">
      <alignment horizontal="center" vertical="center" wrapText="1"/>
      <protection/>
    </xf>
    <xf numFmtId="0" fontId="14" fillId="0" borderId="14" xfId="96" applyFont="1" applyBorder="1" applyAlignment="1">
      <alignment horizontal="center" vertical="center" wrapText="1"/>
      <protection/>
    </xf>
    <xf numFmtId="49" fontId="0" fillId="0" borderId="15" xfId="96" applyNumberFormat="1" applyBorder="1" applyAlignment="1">
      <alignment horizontal="right"/>
      <protection/>
    </xf>
    <xf numFmtId="0" fontId="0" fillId="0" borderId="15" xfId="96" applyBorder="1" applyAlignment="1">
      <alignment horizontal="center"/>
      <protection/>
    </xf>
    <xf numFmtId="0" fontId="0" fillId="0" borderId="10" xfId="96" applyBorder="1" applyAlignment="1">
      <alignment horizontal="right"/>
      <protection/>
    </xf>
    <xf numFmtId="2" fontId="0" fillId="0" borderId="10" xfId="96" applyNumberFormat="1" applyBorder="1" applyAlignment="1">
      <alignment horizontal="center"/>
      <protection/>
    </xf>
    <xf numFmtId="0" fontId="0" fillId="0" borderId="10" xfId="96" applyBorder="1" applyAlignment="1">
      <alignment horizontal="center"/>
      <protection/>
    </xf>
    <xf numFmtId="0" fontId="12" fillId="0" borderId="0" xfId="96" applyFont="1" applyBorder="1" applyAlignment="1">
      <alignment horizontal="right" vertical="top" wrapText="1"/>
      <protection/>
    </xf>
    <xf numFmtId="0" fontId="0" fillId="0" borderId="0" xfId="96" applyFont="1">
      <alignment/>
      <protection/>
    </xf>
    <xf numFmtId="0" fontId="17" fillId="0" borderId="0" xfId="99" applyFont="1" applyAlignment="1">
      <alignment horizontal="left" vertical="center"/>
      <protection/>
    </xf>
    <xf numFmtId="0" fontId="3" fillId="0" borderId="0" xfId="99" applyFont="1" applyAlignment="1">
      <alignment horizontal="left" vertical="center"/>
      <protection/>
    </xf>
    <xf numFmtId="0" fontId="6" fillId="0" borderId="0" xfId="99" applyFont="1" applyAlignment="1">
      <alignment horizontal="center"/>
      <protection/>
    </xf>
    <xf numFmtId="0" fontId="12" fillId="0" borderId="16" xfId="99" applyFont="1" applyBorder="1" applyAlignment="1">
      <alignment horizontal="center" wrapText="1"/>
      <protection/>
    </xf>
    <xf numFmtId="0" fontId="12" fillId="0" borderId="17" xfId="99" applyFont="1" applyBorder="1" applyAlignment="1">
      <alignment horizontal="center" wrapText="1"/>
      <protection/>
    </xf>
    <xf numFmtId="0" fontId="12" fillId="0" borderId="18" xfId="99" applyFont="1" applyBorder="1" applyAlignment="1">
      <alignment horizontal="center" wrapText="1"/>
      <protection/>
    </xf>
    <xf numFmtId="0" fontId="12" fillId="0" borderId="19" xfId="99" applyFont="1" applyBorder="1" applyAlignment="1">
      <alignment horizontal="center" wrapText="1"/>
      <protection/>
    </xf>
    <xf numFmtId="0" fontId="12" fillId="0" borderId="20" xfId="99" applyFont="1" applyBorder="1" applyAlignment="1">
      <alignment horizontal="center" wrapText="1"/>
      <protection/>
    </xf>
    <xf numFmtId="0" fontId="12" fillId="0" borderId="21" xfId="99" applyFont="1" applyBorder="1" applyAlignment="1">
      <alignment wrapText="1"/>
      <protection/>
    </xf>
    <xf numFmtId="0" fontId="12" fillId="0" borderId="21" xfId="99" applyFont="1" applyBorder="1" applyAlignment="1">
      <alignment horizontal="center" wrapText="1"/>
      <protection/>
    </xf>
    <xf numFmtId="0" fontId="12" fillId="0" borderId="22" xfId="99" applyFont="1" applyBorder="1" applyAlignment="1">
      <alignment horizontal="center" wrapText="1"/>
      <protection/>
    </xf>
    <xf numFmtId="0" fontId="12" fillId="0" borderId="23" xfId="99" applyFont="1" applyBorder="1" applyAlignment="1">
      <alignment horizontal="center" wrapText="1"/>
      <protection/>
    </xf>
    <xf numFmtId="0" fontId="12" fillId="0" borderId="18" xfId="99" applyFont="1" applyBorder="1" applyAlignment="1">
      <alignment wrapText="1"/>
      <protection/>
    </xf>
    <xf numFmtId="0" fontId="12" fillId="0" borderId="0" xfId="99" applyFont="1" applyBorder="1" applyAlignment="1">
      <alignment horizontal="center" wrapText="1"/>
      <protection/>
    </xf>
    <xf numFmtId="0" fontId="12" fillId="0" borderId="0" xfId="99" applyFont="1" applyBorder="1" applyAlignment="1">
      <alignment wrapText="1"/>
      <protection/>
    </xf>
    <xf numFmtId="49" fontId="0" fillId="0" borderId="15" xfId="96" applyNumberFormat="1" applyFont="1" applyBorder="1" applyAlignment="1">
      <alignment horizontal="right"/>
      <protection/>
    </xf>
    <xf numFmtId="0" fontId="0" fillId="0" borderId="0" xfId="97">
      <alignment/>
      <protection/>
    </xf>
    <xf numFmtId="0" fontId="0" fillId="0" borderId="0" xfId="97" applyAlignment="1">
      <alignment horizontal="center"/>
      <protection/>
    </xf>
    <xf numFmtId="0" fontId="0" fillId="0" borderId="10" xfId="97" applyBorder="1" applyAlignment="1">
      <alignment vertical="center"/>
      <protection/>
    </xf>
    <xf numFmtId="0" fontId="9" fillId="0" borderId="24" xfId="97" applyFont="1" applyBorder="1" applyAlignment="1">
      <alignment horizontal="center" vertical="center" wrapText="1"/>
      <protection/>
    </xf>
    <xf numFmtId="0" fontId="3" fillId="0" borderId="24" xfId="97" applyFont="1" applyBorder="1" applyAlignment="1">
      <alignment horizontal="center" vertical="center"/>
      <protection/>
    </xf>
    <xf numFmtId="0" fontId="0" fillId="0" borderId="25" xfId="97" applyFont="1" applyBorder="1">
      <alignment/>
      <protection/>
    </xf>
    <xf numFmtId="0" fontId="0" fillId="0" borderId="11" xfId="97" applyNumberFormat="1" applyBorder="1" applyAlignment="1">
      <alignment horizontal="center"/>
      <protection/>
    </xf>
    <xf numFmtId="0" fontId="0" fillId="0" borderId="26" xfId="97" applyFont="1" applyBorder="1" applyAlignment="1">
      <alignment horizontal="center"/>
      <protection/>
    </xf>
    <xf numFmtId="0" fontId="0" fillId="0" borderId="11" xfId="97" applyNumberFormat="1" applyBorder="1">
      <alignment/>
      <protection/>
    </xf>
    <xf numFmtId="0" fontId="0" fillId="0" borderId="0" xfId="97" applyFont="1" applyAlignment="1">
      <alignment horizontal="right"/>
      <protection/>
    </xf>
    <xf numFmtId="0" fontId="0" fillId="0" borderId="10" xfId="97" applyFont="1" applyBorder="1">
      <alignment/>
      <protection/>
    </xf>
    <xf numFmtId="0" fontId="0" fillId="0" borderId="10" xfId="97" applyNumberFormat="1" applyBorder="1" applyAlignment="1">
      <alignment horizontal="center"/>
      <protection/>
    </xf>
    <xf numFmtId="0" fontId="0" fillId="0" borderId="10" xfId="97" applyFont="1" applyBorder="1" applyAlignment="1">
      <alignment horizontal="center"/>
      <protection/>
    </xf>
    <xf numFmtId="0" fontId="0" fillId="0" borderId="10" xfId="97" applyNumberFormat="1" applyBorder="1">
      <alignment/>
      <protection/>
    </xf>
    <xf numFmtId="0" fontId="0" fillId="0" borderId="10" xfId="97" applyFont="1" applyBorder="1" applyAlignment="1">
      <alignment horizontal="right"/>
      <protection/>
    </xf>
    <xf numFmtId="0" fontId="10" fillId="0" borderId="0" xfId="97" applyFont="1">
      <alignment/>
      <protection/>
    </xf>
    <xf numFmtId="172" fontId="0" fillId="0" borderId="15" xfId="96" applyNumberFormat="1" applyBorder="1" applyAlignment="1">
      <alignment horizontal="center"/>
      <protection/>
    </xf>
    <xf numFmtId="172" fontId="12" fillId="0" borderId="15" xfId="96" applyNumberFormat="1" applyFont="1" applyBorder="1" applyAlignment="1">
      <alignment horizontal="center" vertical="top" wrapText="1"/>
      <protection/>
    </xf>
    <xf numFmtId="0" fontId="0" fillId="0" borderId="0" xfId="99" applyFont="1">
      <alignment/>
      <protection/>
    </xf>
    <xf numFmtId="0" fontId="0" fillId="0" borderId="10" xfId="99" applyBorder="1">
      <alignment/>
      <protection/>
    </xf>
    <xf numFmtId="49" fontId="0" fillId="0" borderId="10" xfId="99" applyNumberFormat="1" applyFont="1" applyBorder="1" quotePrefix="1">
      <alignment/>
      <protection/>
    </xf>
    <xf numFmtId="0" fontId="0" fillId="0" borderId="10" xfId="99" applyNumberFormat="1" applyFont="1" applyBorder="1" quotePrefix="1">
      <alignment/>
      <protection/>
    </xf>
    <xf numFmtId="49" fontId="0" fillId="0" borderId="15" xfId="96" applyNumberFormat="1" applyFont="1" applyBorder="1" applyAlignment="1">
      <alignment horizontal="right"/>
      <protection/>
    </xf>
    <xf numFmtId="0" fontId="0" fillId="0" borderId="15" xfId="96" applyNumberFormat="1" applyFont="1" applyBorder="1" applyAlignment="1">
      <alignment horizontal="right"/>
      <protection/>
    </xf>
    <xf numFmtId="49" fontId="0" fillId="0" borderId="10" xfId="99" applyNumberFormat="1" applyFont="1" applyBorder="1">
      <alignment/>
      <protection/>
    </xf>
    <xf numFmtId="0" fontId="0" fillId="0" borderId="0" xfId="99" applyFont="1">
      <alignment/>
      <protection/>
    </xf>
    <xf numFmtId="1" fontId="0" fillId="0" borderId="15" xfId="96" applyNumberFormat="1" applyBorder="1" applyAlignment="1">
      <alignment horizontal="center"/>
      <protection/>
    </xf>
    <xf numFmtId="1" fontId="0" fillId="0" borderId="15" xfId="96" applyNumberFormat="1" applyFont="1" applyBorder="1" applyAlignment="1">
      <alignment horizontal="center" vertical="top" wrapText="1"/>
      <protection/>
    </xf>
    <xf numFmtId="0" fontId="0" fillId="0" borderId="0" xfId="99" applyFont="1">
      <alignment/>
      <protection/>
    </xf>
    <xf numFmtId="0" fontId="55" fillId="34" borderId="0" xfId="99" applyFont="1" applyFill="1">
      <alignment/>
      <protection/>
    </xf>
    <xf numFmtId="0" fontId="0" fillId="0" borderId="11" xfId="97" applyNumberFormat="1" applyFont="1" applyBorder="1" applyAlignment="1">
      <alignment horizontal="center"/>
      <protection/>
    </xf>
    <xf numFmtId="0" fontId="0" fillId="0" borderId="10" xfId="99" applyNumberFormat="1" applyFont="1" applyBorder="1">
      <alignment/>
      <protection/>
    </xf>
    <xf numFmtId="0" fontId="0" fillId="0" borderId="10" xfId="97" applyNumberFormat="1" applyBorder="1" applyAlignment="1">
      <alignment horizontal="right"/>
      <protection/>
    </xf>
    <xf numFmtId="0" fontId="37" fillId="0" borderId="0" xfId="91">
      <alignment/>
      <protection/>
    </xf>
    <xf numFmtId="0" fontId="37" fillId="0" borderId="0" xfId="91">
      <alignment/>
      <protection/>
    </xf>
    <xf numFmtId="0" fontId="50" fillId="0" borderId="0" xfId="93" applyFill="1">
      <alignment/>
      <protection/>
    </xf>
    <xf numFmtId="0" fontId="56" fillId="0" borderId="0" xfId="93" applyFont="1" applyFill="1">
      <alignment/>
      <protection/>
    </xf>
    <xf numFmtId="0" fontId="50" fillId="0" borderId="0" xfId="93" applyFill="1">
      <alignment/>
      <protection/>
    </xf>
    <xf numFmtId="0" fontId="50" fillId="0" borderId="0" xfId="93" applyFill="1">
      <alignment/>
      <protection/>
    </xf>
    <xf numFmtId="0" fontId="0" fillId="0" borderId="0" xfId="92">
      <alignment/>
      <protection/>
    </xf>
    <xf numFmtId="0" fontId="0" fillId="0" borderId="0" xfId="92" applyFont="1">
      <alignment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8" applyBorder="1" applyAlignment="1">
      <alignment vertical="center"/>
      <protection/>
    </xf>
    <xf numFmtId="0" fontId="9" fillId="0" borderId="24" xfId="98" applyFont="1" applyBorder="1" applyAlignment="1">
      <alignment horizontal="center" vertical="center" wrapText="1"/>
      <protection/>
    </xf>
    <xf numFmtId="0" fontId="3" fillId="0" borderId="24" xfId="98" applyFont="1" applyBorder="1" applyAlignment="1">
      <alignment horizontal="center" vertical="center"/>
      <protection/>
    </xf>
    <xf numFmtId="0" fontId="0" fillId="0" borderId="10" xfId="98" applyNumberFormat="1" applyBorder="1" applyAlignment="1">
      <alignment horizontal="right"/>
      <protection/>
    </xf>
    <xf numFmtId="0" fontId="0" fillId="0" borderId="10" xfId="98" applyFont="1" applyBorder="1">
      <alignment/>
      <protection/>
    </xf>
    <xf numFmtId="0" fontId="0" fillId="0" borderId="11" xfId="98" applyNumberFormat="1" applyBorder="1" applyAlignment="1">
      <alignment horizontal="center"/>
      <protection/>
    </xf>
    <xf numFmtId="0" fontId="0" fillId="0" borderId="26" xfId="98" applyFont="1" applyBorder="1" applyAlignment="1">
      <alignment horizontal="center"/>
      <protection/>
    </xf>
    <xf numFmtId="0" fontId="0" fillId="0" borderId="11" xfId="98" applyNumberFormat="1" applyBorder="1">
      <alignment/>
      <protection/>
    </xf>
    <xf numFmtId="0" fontId="0" fillId="0" borderId="0" xfId="98" applyFont="1" applyAlignment="1">
      <alignment horizontal="right"/>
      <protection/>
    </xf>
    <xf numFmtId="0" fontId="0" fillId="0" borderId="10" xfId="98" applyNumberFormat="1" applyBorder="1" applyAlignment="1">
      <alignment horizontal="center"/>
      <protection/>
    </xf>
    <xf numFmtId="0" fontId="0" fillId="0" borderId="10" xfId="98" applyFont="1" applyBorder="1" applyAlignment="1">
      <alignment horizontal="center"/>
      <protection/>
    </xf>
    <xf numFmtId="0" fontId="0" fillId="0" borderId="10" xfId="98" applyNumberFormat="1" applyBorder="1">
      <alignment/>
      <protection/>
    </xf>
    <xf numFmtId="0" fontId="0" fillId="0" borderId="10" xfId="98" applyFont="1" applyBorder="1" applyAlignment="1">
      <alignment horizontal="right"/>
      <protection/>
    </xf>
    <xf numFmtId="0" fontId="10" fillId="0" borderId="0" xfId="95" applyFont="1">
      <alignment/>
      <protection/>
    </xf>
    <xf numFmtId="1" fontId="12" fillId="0" borderId="15" xfId="96" applyNumberFormat="1" applyFont="1" applyBorder="1" applyAlignment="1">
      <alignment horizontal="center" vertical="top" wrapText="1"/>
      <protection/>
    </xf>
    <xf numFmtId="0" fontId="12" fillId="0" borderId="27" xfId="99" applyFont="1" applyBorder="1" applyAlignment="1">
      <alignment horizontal="center" wrapText="1"/>
      <protection/>
    </xf>
    <xf numFmtId="0" fontId="12" fillId="0" borderId="28" xfId="99" applyFont="1" applyBorder="1" applyAlignment="1">
      <alignment horizontal="center" wrapText="1"/>
      <protection/>
    </xf>
    <xf numFmtId="0" fontId="0" fillId="0" borderId="0" xfId="99" applyBorder="1">
      <alignment/>
      <protection/>
    </xf>
    <xf numFmtId="0" fontId="12" fillId="0" borderId="29" xfId="99" applyFont="1" applyBorder="1" applyAlignment="1">
      <alignment horizontal="center" wrapText="1"/>
      <protection/>
    </xf>
    <xf numFmtId="0" fontId="12" fillId="0" borderId="30" xfId="99" applyFont="1" applyBorder="1" applyAlignment="1">
      <alignment horizontal="center" wrapText="1"/>
      <protection/>
    </xf>
    <xf numFmtId="0" fontId="37" fillId="0" borderId="0" xfId="91">
      <alignment/>
      <protection/>
    </xf>
    <xf numFmtId="0" fontId="0" fillId="0" borderId="0" xfId="97" applyFont="1">
      <alignment/>
      <protection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0" fillId="0" borderId="0" xfId="95" applyFont="1">
      <alignment/>
      <protection/>
    </xf>
    <xf numFmtId="0" fontId="2" fillId="0" borderId="10" xfId="99" applyFont="1" applyBorder="1" applyAlignment="1">
      <alignment horizontal="left" vertical="center"/>
      <protection/>
    </xf>
    <xf numFmtId="0" fontId="0" fillId="33" borderId="10" xfId="99" applyFont="1" applyFill="1" applyBorder="1" applyAlignment="1">
      <alignment/>
      <protection/>
    </xf>
    <xf numFmtId="0" fontId="3" fillId="0" borderId="12" xfId="99" applyFont="1" applyBorder="1" applyAlignment="1" applyProtection="1">
      <alignment horizontal="left" vertical="center"/>
      <protection locked="0"/>
    </xf>
    <xf numFmtId="0" fontId="3" fillId="0" borderId="31" xfId="99" applyFont="1" applyBorder="1" applyAlignment="1" applyProtection="1">
      <alignment horizontal="left" vertical="center"/>
      <protection locked="0"/>
    </xf>
    <xf numFmtId="0" fontId="0" fillId="0" borderId="31" xfId="99" applyBorder="1" applyAlignment="1">
      <alignment horizontal="left" vertical="center"/>
      <protection/>
    </xf>
    <xf numFmtId="0" fontId="0" fillId="0" borderId="32" xfId="99" applyBorder="1" applyAlignment="1">
      <alignment horizontal="left" vertical="center"/>
      <protection/>
    </xf>
    <xf numFmtId="0" fontId="4" fillId="0" borderId="12" xfId="99" applyFont="1" applyBorder="1" applyAlignment="1" applyProtection="1">
      <alignment horizontal="left" vertical="center"/>
      <protection locked="0"/>
    </xf>
    <xf numFmtId="0" fontId="4" fillId="0" borderId="31" xfId="99" applyFont="1" applyBorder="1" applyAlignment="1" applyProtection="1">
      <alignment horizontal="left" vertical="center"/>
      <protection locked="0"/>
    </xf>
    <xf numFmtId="0" fontId="5" fillId="0" borderId="31" xfId="99" applyFont="1" applyBorder="1" applyAlignment="1">
      <alignment horizontal="left" vertical="center"/>
      <protection/>
    </xf>
    <xf numFmtId="0" fontId="5" fillId="0" borderId="32" xfId="99" applyFont="1" applyBorder="1" applyAlignment="1">
      <alignment horizontal="left" vertical="center"/>
      <protection/>
    </xf>
    <xf numFmtId="0" fontId="6" fillId="0" borderId="10" xfId="99" applyFont="1" applyBorder="1" applyAlignment="1">
      <alignment/>
      <protection/>
    </xf>
    <xf numFmtId="0" fontId="5" fillId="0" borderId="10" xfId="99" applyFont="1" applyBorder="1" applyAlignment="1">
      <alignment horizontal="center" vertical="top" wrapText="1"/>
      <protection/>
    </xf>
    <xf numFmtId="0" fontId="0" fillId="0" borderId="10" xfId="99" applyFont="1" applyBorder="1" applyAlignment="1">
      <alignment horizontal="left"/>
      <protection/>
    </xf>
    <xf numFmtId="0" fontId="0" fillId="0" borderId="10" xfId="99" applyFont="1" applyBorder="1" applyAlignment="1">
      <alignment/>
      <protection/>
    </xf>
    <xf numFmtId="0" fontId="0" fillId="0" borderId="10" xfId="99" applyFont="1" applyBorder="1" applyAlignment="1">
      <alignment/>
      <protection/>
    </xf>
    <xf numFmtId="0" fontId="5" fillId="0" borderId="10" xfId="99" applyFont="1" applyBorder="1" applyAlignment="1">
      <alignment horizontal="center" vertical="center" wrapText="1"/>
      <protection/>
    </xf>
    <xf numFmtId="0" fontId="5" fillId="0" borderId="10" xfId="99" applyFont="1" applyBorder="1" applyAlignment="1">
      <alignment vertical="center"/>
      <protection/>
    </xf>
    <xf numFmtId="0" fontId="5" fillId="0" borderId="11" xfId="99" applyFont="1" applyBorder="1" applyAlignment="1">
      <alignment vertical="center"/>
      <protection/>
    </xf>
    <xf numFmtId="0" fontId="7" fillId="0" borderId="10" xfId="99" applyFont="1" applyBorder="1" applyAlignment="1">
      <alignment horizontal="center" vertical="center" wrapText="1"/>
      <protection/>
    </xf>
    <xf numFmtId="0" fontId="0" fillId="0" borderId="10" xfId="99" applyBorder="1" applyAlignment="1">
      <alignment vertical="center"/>
      <protection/>
    </xf>
    <xf numFmtId="0" fontId="0" fillId="0" borderId="11" xfId="99" applyBorder="1" applyAlignment="1">
      <alignment vertical="center"/>
      <protection/>
    </xf>
    <xf numFmtId="0" fontId="3" fillId="0" borderId="10" xfId="99" applyFont="1" applyBorder="1" applyAlignment="1">
      <alignment horizontal="center" vertical="center"/>
      <protection/>
    </xf>
    <xf numFmtId="0" fontId="8" fillId="0" borderId="10" xfId="99" applyFont="1" applyBorder="1" applyAlignment="1">
      <alignment vertical="center" textRotation="90" wrapText="1"/>
      <protection/>
    </xf>
    <xf numFmtId="0" fontId="8" fillId="0" borderId="11" xfId="99" applyFont="1" applyBorder="1" applyAlignment="1">
      <alignment vertical="center" textRotation="90" wrapText="1"/>
      <protection/>
    </xf>
    <xf numFmtId="0" fontId="8" fillId="0" borderId="10" xfId="99" applyFont="1" applyBorder="1" applyAlignment="1">
      <alignment horizontal="center" vertical="center" textRotation="90" wrapText="1"/>
      <protection/>
    </xf>
    <xf numFmtId="0" fontId="8" fillId="0" borderId="11" xfId="99" applyFont="1" applyBorder="1" applyAlignment="1">
      <alignment horizontal="center" vertical="center" textRotation="90" wrapText="1"/>
      <protection/>
    </xf>
    <xf numFmtId="0" fontId="4" fillId="0" borderId="10" xfId="99" applyFont="1" applyBorder="1" applyAlignment="1">
      <alignment horizontal="center" vertical="center"/>
      <protection/>
    </xf>
    <xf numFmtId="0" fontId="0" fillId="0" borderId="12" xfId="96" applyBorder="1" applyAlignment="1">
      <alignment horizontal="center"/>
      <protection/>
    </xf>
    <xf numFmtId="0" fontId="0" fillId="0" borderId="32" xfId="96" applyBorder="1" applyAlignment="1">
      <alignment horizontal="center"/>
      <protection/>
    </xf>
    <xf numFmtId="0" fontId="11" fillId="0" borderId="10" xfId="96" applyFont="1" applyBorder="1" applyAlignment="1">
      <alignment horizontal="left" vertical="center" wrapText="1"/>
      <protection/>
    </xf>
    <xf numFmtId="0" fontId="13" fillId="0" borderId="10" xfId="96" applyFont="1" applyBorder="1" applyAlignment="1">
      <alignment wrapText="1"/>
      <protection/>
    </xf>
    <xf numFmtId="0" fontId="14" fillId="0" borderId="10" xfId="96" applyFont="1" applyBorder="1" applyAlignment="1">
      <alignment wrapText="1"/>
      <protection/>
    </xf>
    <xf numFmtId="0" fontId="15" fillId="0" borderId="10" xfId="96" applyFont="1" applyBorder="1" applyAlignment="1">
      <alignment wrapText="1"/>
      <protection/>
    </xf>
    <xf numFmtId="0" fontId="12" fillId="0" borderId="33" xfId="96" applyFont="1" applyBorder="1" applyAlignment="1">
      <alignment wrapText="1"/>
      <protection/>
    </xf>
    <xf numFmtId="0" fontId="16" fillId="0" borderId="11" xfId="96" applyFont="1" applyBorder="1" applyAlignment="1">
      <alignment horizontal="center" vertical="center" wrapText="1"/>
      <protection/>
    </xf>
    <xf numFmtId="0" fontId="16" fillId="0" borderId="34" xfId="96" applyFont="1" applyBorder="1" applyAlignment="1">
      <alignment horizontal="center" vertical="center" wrapText="1"/>
      <protection/>
    </xf>
    <xf numFmtId="0" fontId="14" fillId="0" borderId="35" xfId="96" applyFont="1" applyBorder="1" applyAlignment="1">
      <alignment horizontal="center" vertical="center" wrapText="1"/>
      <protection/>
    </xf>
    <xf numFmtId="0" fontId="14" fillId="0" borderId="36" xfId="96" applyFont="1" applyBorder="1" applyAlignment="1">
      <alignment horizontal="center" vertical="center" wrapText="1"/>
      <protection/>
    </xf>
    <xf numFmtId="0" fontId="14" fillId="0" borderId="37" xfId="96" applyFont="1" applyBorder="1" applyAlignment="1">
      <alignment horizontal="center" vertical="center" wrapText="1"/>
      <protection/>
    </xf>
    <xf numFmtId="0" fontId="14" fillId="0" borderId="38" xfId="96" applyFont="1" applyBorder="1" applyAlignment="1">
      <alignment horizontal="center" vertical="center" wrapText="1"/>
      <protection/>
    </xf>
    <xf numFmtId="0" fontId="14" fillId="0" borderId="12" xfId="96" applyFont="1" applyBorder="1" applyAlignment="1">
      <alignment horizontal="center" vertical="center" wrapText="1"/>
      <protection/>
    </xf>
    <xf numFmtId="0" fontId="14" fillId="0" borderId="32" xfId="96" applyFont="1" applyBorder="1" applyAlignment="1">
      <alignment horizontal="center" vertical="center" wrapText="1"/>
      <protection/>
    </xf>
    <xf numFmtId="0" fontId="14" fillId="0" borderId="11" xfId="96" applyFont="1" applyBorder="1" applyAlignment="1">
      <alignment horizontal="center" vertical="center" wrapText="1"/>
      <protection/>
    </xf>
    <xf numFmtId="0" fontId="14" fillId="0" borderId="34" xfId="96" applyFont="1" applyBorder="1" applyAlignment="1">
      <alignment horizontal="center" vertical="center" wrapText="1"/>
      <protection/>
    </xf>
    <xf numFmtId="0" fontId="2" fillId="0" borderId="10" xfId="97" applyFont="1" applyBorder="1" applyAlignment="1">
      <alignment horizontal="left" vertical="center"/>
      <protection/>
    </xf>
    <xf numFmtId="0" fontId="0" fillId="33" borderId="10" xfId="97" applyFont="1" applyFill="1" applyBorder="1" applyAlignment="1">
      <alignment/>
      <protection/>
    </xf>
    <xf numFmtId="0" fontId="3" fillId="0" borderId="12" xfId="97" applyFont="1" applyBorder="1" applyAlignment="1" applyProtection="1">
      <alignment horizontal="left" vertical="center"/>
      <protection locked="0"/>
    </xf>
    <xf numFmtId="0" fontId="3" fillId="0" borderId="31" xfId="97" applyFont="1" applyBorder="1" applyAlignment="1" applyProtection="1">
      <alignment horizontal="left" vertical="center"/>
      <protection locked="0"/>
    </xf>
    <xf numFmtId="0" fontId="0" fillId="0" borderId="31" xfId="97" applyBorder="1" applyAlignment="1">
      <alignment horizontal="left" vertical="center"/>
      <protection/>
    </xf>
    <xf numFmtId="0" fontId="0" fillId="0" borderId="32" xfId="97" applyBorder="1" applyAlignment="1">
      <alignment horizontal="left" vertical="center"/>
      <protection/>
    </xf>
    <xf numFmtId="0" fontId="4" fillId="0" borderId="12" xfId="97" applyFont="1" applyBorder="1" applyAlignment="1" applyProtection="1">
      <alignment horizontal="left" vertical="center"/>
      <protection locked="0"/>
    </xf>
    <xf numFmtId="0" fontId="4" fillId="0" borderId="31" xfId="97" applyFont="1" applyBorder="1" applyAlignment="1" applyProtection="1">
      <alignment horizontal="left" vertical="center"/>
      <protection locked="0"/>
    </xf>
    <xf numFmtId="0" fontId="5" fillId="0" borderId="31" xfId="97" applyFont="1" applyBorder="1" applyAlignment="1">
      <alignment horizontal="left" vertical="center"/>
      <protection/>
    </xf>
    <xf numFmtId="0" fontId="5" fillId="0" borderId="32" xfId="97" applyFont="1" applyBorder="1" applyAlignment="1">
      <alignment horizontal="left" vertical="center"/>
      <protection/>
    </xf>
    <xf numFmtId="0" fontId="6" fillId="0" borderId="10" xfId="97" applyFont="1" applyBorder="1" applyAlignment="1">
      <alignment/>
      <protection/>
    </xf>
    <xf numFmtId="0" fontId="5" fillId="0" borderId="10" xfId="97" applyFont="1" applyBorder="1" applyAlignment="1">
      <alignment horizontal="center" vertical="top" wrapText="1"/>
      <protection/>
    </xf>
    <xf numFmtId="0" fontId="0" fillId="0" borderId="10" xfId="97" applyFont="1" applyBorder="1" applyAlignment="1">
      <alignment horizontal="left"/>
      <protection/>
    </xf>
    <xf numFmtId="0" fontId="0" fillId="0" borderId="10" xfId="97" applyFont="1" applyBorder="1" applyAlignment="1">
      <alignment/>
      <protection/>
    </xf>
    <xf numFmtId="0" fontId="0" fillId="0" borderId="10" xfId="97" applyFont="1" applyBorder="1" applyAlignment="1">
      <alignment/>
      <protection/>
    </xf>
    <xf numFmtId="0" fontId="5" fillId="0" borderId="10" xfId="97" applyFont="1" applyBorder="1" applyAlignment="1">
      <alignment horizontal="center" vertical="center" wrapText="1"/>
      <protection/>
    </xf>
    <xf numFmtId="0" fontId="5" fillId="0" borderId="10" xfId="97" applyFont="1" applyBorder="1" applyAlignment="1">
      <alignment vertical="center"/>
      <protection/>
    </xf>
    <xf numFmtId="0" fontId="5" fillId="0" borderId="24" xfId="97" applyFont="1" applyBorder="1" applyAlignment="1">
      <alignment vertical="center"/>
      <protection/>
    </xf>
    <xf numFmtId="0" fontId="7" fillId="0" borderId="10" xfId="97" applyFont="1" applyBorder="1" applyAlignment="1">
      <alignment horizontal="center" vertical="center" wrapText="1"/>
      <protection/>
    </xf>
    <xf numFmtId="0" fontId="0" fillId="0" borderId="10" xfId="97" applyBorder="1" applyAlignment="1">
      <alignment vertical="center"/>
      <protection/>
    </xf>
    <xf numFmtId="0" fontId="0" fillId="0" borderId="24" xfId="97" applyBorder="1" applyAlignment="1">
      <alignment vertical="center"/>
      <protection/>
    </xf>
    <xf numFmtId="0" fontId="3" fillId="0" borderId="10" xfId="97" applyFont="1" applyBorder="1" applyAlignment="1">
      <alignment horizontal="center" vertical="center"/>
      <protection/>
    </xf>
    <xf numFmtId="0" fontId="8" fillId="0" borderId="10" xfId="97" applyFont="1" applyBorder="1" applyAlignment="1">
      <alignment vertical="center" textRotation="90" wrapText="1"/>
      <protection/>
    </xf>
    <xf numFmtId="0" fontId="8" fillId="0" borderId="24" xfId="97" applyFont="1" applyBorder="1" applyAlignment="1">
      <alignment vertical="center" textRotation="90" wrapText="1"/>
      <protection/>
    </xf>
    <xf numFmtId="0" fontId="8" fillId="0" borderId="10" xfId="97" applyFont="1" applyBorder="1" applyAlignment="1">
      <alignment horizontal="center" vertical="center" textRotation="90" wrapText="1"/>
      <protection/>
    </xf>
    <xf numFmtId="0" fontId="8" fillId="0" borderId="24" xfId="97" applyFont="1" applyBorder="1" applyAlignment="1">
      <alignment horizontal="center" vertical="center" textRotation="90" wrapText="1"/>
      <protection/>
    </xf>
    <xf numFmtId="0" fontId="4" fillId="0" borderId="10" xfId="97" applyFont="1" applyBorder="1" applyAlignment="1">
      <alignment horizontal="center" vertical="center"/>
      <protection/>
    </xf>
    <xf numFmtId="0" fontId="0" fillId="0" borderId="12" xfId="96" applyBorder="1" applyAlignment="1">
      <alignment horizontal="left"/>
      <protection/>
    </xf>
    <xf numFmtId="0" fontId="0" fillId="0" borderId="32" xfId="96" applyBorder="1" applyAlignment="1">
      <alignment horizontal="left"/>
      <protection/>
    </xf>
    <xf numFmtId="0" fontId="5" fillId="0" borderId="10" xfId="98" applyFont="1" applyBorder="1" applyAlignment="1">
      <alignment horizontal="center" vertical="center" wrapText="1"/>
      <protection/>
    </xf>
    <xf numFmtId="0" fontId="5" fillId="0" borderId="10" xfId="98" applyFont="1" applyBorder="1" applyAlignment="1">
      <alignment vertical="center"/>
      <protection/>
    </xf>
    <xf numFmtId="0" fontId="5" fillId="0" borderId="24" xfId="98" applyFont="1" applyBorder="1" applyAlignment="1">
      <alignment vertical="center"/>
      <protection/>
    </xf>
    <xf numFmtId="0" fontId="7" fillId="0" borderId="10" xfId="98" applyFont="1" applyBorder="1" applyAlignment="1">
      <alignment horizontal="center" vertical="center" wrapText="1"/>
      <protection/>
    </xf>
    <xf numFmtId="0" fontId="0" fillId="0" borderId="10" xfId="98" applyBorder="1" applyAlignment="1">
      <alignment vertical="center"/>
      <protection/>
    </xf>
    <xf numFmtId="0" fontId="0" fillId="0" borderId="24" xfId="98" applyBorder="1" applyAlignment="1">
      <alignment vertical="center"/>
      <protection/>
    </xf>
    <xf numFmtId="0" fontId="3" fillId="0" borderId="10" xfId="98" applyFont="1" applyBorder="1" applyAlignment="1">
      <alignment horizontal="center" vertical="center"/>
      <protection/>
    </xf>
    <xf numFmtId="0" fontId="8" fillId="0" borderId="10" xfId="98" applyFont="1" applyBorder="1" applyAlignment="1">
      <alignment vertical="center" textRotation="90" wrapText="1"/>
      <protection/>
    </xf>
    <xf numFmtId="0" fontId="8" fillId="0" borderId="24" xfId="98" applyFont="1" applyBorder="1" applyAlignment="1">
      <alignment vertical="center" textRotation="90" wrapText="1"/>
      <protection/>
    </xf>
    <xf numFmtId="0" fontId="8" fillId="0" borderId="10" xfId="98" applyFont="1" applyBorder="1" applyAlignment="1">
      <alignment horizontal="center" vertical="center" textRotation="90" wrapText="1"/>
      <protection/>
    </xf>
    <xf numFmtId="0" fontId="8" fillId="0" borderId="24" xfId="98" applyFont="1" applyBorder="1" applyAlignment="1">
      <alignment horizontal="center" vertical="center" textRotation="90" wrapText="1"/>
      <protection/>
    </xf>
    <xf numFmtId="0" fontId="4" fillId="0" borderId="10" xfId="98" applyFont="1" applyBorder="1" applyAlignment="1">
      <alignment horizontal="center" vertic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12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12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6" fillId="0" borderId="0" xfId="99" applyFont="1" applyAlignment="1">
      <alignment horizontal="center"/>
      <protection/>
    </xf>
    <xf numFmtId="0" fontId="17" fillId="0" borderId="0" xfId="99" applyFont="1" applyAlignment="1">
      <alignment horizontal="left" vertical="center"/>
      <protection/>
    </xf>
    <xf numFmtId="0" fontId="3" fillId="0" borderId="0" xfId="99" applyFont="1" applyAlignment="1">
      <alignment horizontal="left" vertical="center"/>
      <protection/>
    </xf>
    <xf numFmtId="0" fontId="12" fillId="0" borderId="39" xfId="99" applyFont="1" applyBorder="1" applyAlignment="1">
      <alignment horizontal="center" wrapText="1"/>
      <protection/>
    </xf>
    <xf numFmtId="0" fontId="12" fillId="0" borderId="40" xfId="99" applyFont="1" applyBorder="1" applyAlignment="1">
      <alignment horizontal="center" wrapText="1"/>
      <protection/>
    </xf>
    <xf numFmtId="0" fontId="12" fillId="0" borderId="41" xfId="99" applyFont="1" applyBorder="1" applyAlignment="1">
      <alignment horizontal="center" wrapText="1"/>
      <protection/>
    </xf>
    <xf numFmtId="0" fontId="12" fillId="0" borderId="42" xfId="99" applyFont="1" applyBorder="1" applyAlignment="1">
      <alignment horizontal="center" wrapText="1"/>
      <protection/>
    </xf>
    <xf numFmtId="0" fontId="12" fillId="0" borderId="32" xfId="99" applyFont="1" applyBorder="1" applyAlignment="1">
      <alignment horizontal="center" wrapText="1"/>
      <protection/>
    </xf>
    <xf numFmtId="0" fontId="12" fillId="0" borderId="12" xfId="99" applyFont="1" applyBorder="1" applyAlignment="1">
      <alignment horizontal="center" wrapText="1"/>
      <protection/>
    </xf>
    <xf numFmtId="0" fontId="12" fillId="0" borderId="43" xfId="99" applyFont="1" applyBorder="1" applyAlignment="1">
      <alignment horizontal="center" wrapText="1"/>
      <protection/>
    </xf>
    <xf numFmtId="0" fontId="18" fillId="0" borderId="0" xfId="99" applyFont="1" applyAlignment="1">
      <alignment horizontal="center"/>
      <protection/>
    </xf>
    <xf numFmtId="0" fontId="19" fillId="0" borderId="42" xfId="99" applyFont="1" applyBorder="1" applyAlignment="1">
      <alignment horizontal="center" wrapText="1"/>
      <protection/>
    </xf>
    <xf numFmtId="0" fontId="19" fillId="0" borderId="44" xfId="99" applyFont="1" applyBorder="1" applyAlignment="1">
      <alignment horizontal="center" wrapText="1"/>
      <protection/>
    </xf>
    <xf numFmtId="0" fontId="12" fillId="0" borderId="45" xfId="99" applyFont="1" applyBorder="1" applyAlignment="1">
      <alignment horizontal="center" wrapText="1"/>
      <protection/>
    </xf>
    <xf numFmtId="0" fontId="12" fillId="0" borderId="46" xfId="99" applyFont="1" applyBorder="1" applyAlignment="1">
      <alignment horizontal="center" wrapText="1"/>
      <protection/>
    </xf>
    <xf numFmtId="0" fontId="12" fillId="0" borderId="16" xfId="99" applyFont="1" applyBorder="1" applyAlignment="1">
      <alignment horizontal="center" wrapText="1"/>
      <protection/>
    </xf>
    <xf numFmtId="0" fontId="19" fillId="0" borderId="43" xfId="99" applyFont="1" applyBorder="1" applyAlignment="1">
      <alignment horizontal="center" wrapText="1"/>
      <protection/>
    </xf>
    <xf numFmtId="0" fontId="12" fillId="0" borderId="47" xfId="99" applyFont="1" applyBorder="1" applyAlignment="1">
      <alignment horizontal="center" wrapText="1"/>
      <protection/>
    </xf>
    <xf numFmtId="0" fontId="12" fillId="0" borderId="48" xfId="99" applyFont="1" applyBorder="1" applyAlignment="1">
      <alignment horizontal="center" wrapText="1"/>
      <protection/>
    </xf>
    <xf numFmtId="0" fontId="12" fillId="0" borderId="49" xfId="99" applyFont="1" applyBorder="1" applyAlignment="1">
      <alignment horizontal="center" wrapText="1"/>
      <protection/>
    </xf>
    <xf numFmtId="0" fontId="12" fillId="0" borderId="50" xfId="99" applyFont="1" applyBorder="1" applyAlignment="1">
      <alignment horizontal="center" vertical="center" wrapText="1"/>
      <protection/>
    </xf>
    <xf numFmtId="0" fontId="12" fillId="0" borderId="51" xfId="99" applyFont="1" applyBorder="1" applyAlignment="1">
      <alignment horizontal="center" vertical="center" wrapText="1"/>
      <protection/>
    </xf>
    <xf numFmtId="0" fontId="12" fillId="0" borderId="27" xfId="99" applyFont="1" applyBorder="1" applyAlignment="1">
      <alignment horizontal="center" vertical="center" wrapText="1"/>
      <protection/>
    </xf>
    <xf numFmtId="0" fontId="12" fillId="0" borderId="52" xfId="99" applyFont="1" applyBorder="1" applyAlignment="1">
      <alignment horizontal="center" wrapText="1"/>
      <protection/>
    </xf>
    <xf numFmtId="0" fontId="0" fillId="0" borderId="0" xfId="99" applyFont="1" applyAlignment="1">
      <alignment horizontal="center"/>
      <protection/>
    </xf>
    <xf numFmtId="0" fontId="0" fillId="0" borderId="0" xfId="99" applyFont="1" applyAlignment="1">
      <alignment horizontal="center"/>
      <protection/>
    </xf>
    <xf numFmtId="0" fontId="6" fillId="0" borderId="0" xfId="99" applyFont="1" applyAlignment="1">
      <alignment horizontal="left"/>
      <protection/>
    </xf>
    <xf numFmtId="0" fontId="3" fillId="35" borderId="0" xfId="99" applyFont="1" applyFill="1" applyAlignment="1">
      <alignment horizontal="center"/>
      <protection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3 2" xfId="94"/>
    <cellStyle name="Normal 4" xfId="95"/>
    <cellStyle name="Normal_OR1-2005-2006" xfId="96"/>
    <cellStyle name="Normal_SP_C_2006_07b" xfId="97"/>
    <cellStyle name="Normal_SP_C_2006_07b 2" xfId="98"/>
    <cellStyle name="Normal_SP_D_2006_07b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1">
      <selection activeCell="I2" sqref="I2:J3"/>
    </sheetView>
  </sheetViews>
  <sheetFormatPr defaultColWidth="9.140625" defaultRowHeight="12.75"/>
  <cols>
    <col min="2" max="2" width="10.421875" style="0" bestFit="1" customWidth="1"/>
    <col min="3" max="3" width="15.140625" style="0" bestFit="1" customWidth="1"/>
    <col min="9" max="9" width="18.7109375" style="0" customWidth="1"/>
    <col min="10" max="10" width="24.00390625" style="0" customWidth="1"/>
  </cols>
  <sheetData>
    <row r="1" spans="1:7" ht="12.75">
      <c r="A1" t="s">
        <v>61</v>
      </c>
      <c r="B1" t="s">
        <v>62</v>
      </c>
      <c r="C1" t="s">
        <v>63</v>
      </c>
      <c r="D1" t="s">
        <v>64</v>
      </c>
      <c r="E1" t="s">
        <v>65</v>
      </c>
      <c r="F1" t="s">
        <v>66</v>
      </c>
      <c r="G1" t="s">
        <v>67</v>
      </c>
    </row>
    <row r="2" spans="1:17" ht="15">
      <c r="A2" t="s">
        <v>69</v>
      </c>
      <c r="B2" t="s">
        <v>113</v>
      </c>
      <c r="C2" t="s">
        <v>114</v>
      </c>
      <c r="D2" t="s">
        <v>115</v>
      </c>
      <c r="E2" t="s">
        <v>68</v>
      </c>
      <c r="F2" t="s">
        <v>69</v>
      </c>
      <c r="G2" t="s">
        <v>70</v>
      </c>
      <c r="I2" t="str">
        <f>CONCATENATE(A2,"/",RIGHT(B2,4))</f>
        <v>1/2019</v>
      </c>
      <c r="J2" t="str">
        <f>CONCATENATE(D2," ",C2)</f>
        <v>Šaranović Filip</v>
      </c>
      <c r="N2" s="80"/>
      <c r="O2" s="80"/>
      <c r="P2" s="80"/>
      <c r="Q2" s="80"/>
    </row>
    <row r="3" spans="1:17" ht="15">
      <c r="A3" t="s">
        <v>116</v>
      </c>
      <c r="B3" t="s">
        <v>113</v>
      </c>
      <c r="C3" t="s">
        <v>117</v>
      </c>
      <c r="D3" t="s">
        <v>118</v>
      </c>
      <c r="E3" t="s">
        <v>68</v>
      </c>
      <c r="F3" t="s">
        <v>69</v>
      </c>
      <c r="G3" t="s">
        <v>70</v>
      </c>
      <c r="I3" t="str">
        <f>CONCATENATE(A3,"/",RIGHT(B3,4))</f>
        <v>3/2019</v>
      </c>
      <c r="J3" t="str">
        <f>CONCATENATE(D3," ",C3)</f>
        <v>Radović Snežana</v>
      </c>
      <c r="N3" s="79"/>
      <c r="O3" s="79"/>
      <c r="P3" s="79"/>
      <c r="Q3" s="79"/>
    </row>
    <row r="4" spans="1:17" ht="15">
      <c r="A4" s="78"/>
      <c r="B4" s="78"/>
      <c r="C4" s="78"/>
      <c r="D4" s="78"/>
      <c r="E4" s="78"/>
      <c r="F4" s="78"/>
      <c r="G4" s="78"/>
      <c r="J4" t="str">
        <f>CONCATENATE(D4," ",C4)</f>
        <v> </v>
      </c>
      <c r="N4" s="79"/>
      <c r="O4" s="79"/>
      <c r="P4" s="79"/>
      <c r="Q4" s="79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A28" sqref="A28:F36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41" t="s">
        <v>20</v>
      </c>
      <c r="B1" s="141"/>
      <c r="C1" s="141"/>
      <c r="D1" s="141"/>
      <c r="E1" s="141"/>
      <c r="F1" s="15"/>
    </row>
    <row r="2" spans="1:6" ht="17.25" customHeight="1">
      <c r="A2" s="142" t="s">
        <v>48</v>
      </c>
      <c r="B2" s="142"/>
      <c r="C2" s="142"/>
      <c r="D2" s="142"/>
      <c r="E2" s="142"/>
      <c r="F2" s="142"/>
    </row>
    <row r="3" spans="1:6" ht="27" customHeight="1">
      <c r="A3" s="143" t="s">
        <v>52</v>
      </c>
      <c r="B3" s="143"/>
      <c r="C3" s="144" t="s">
        <v>49</v>
      </c>
      <c r="D3" s="144"/>
      <c r="E3" s="144"/>
      <c r="F3" s="144"/>
    </row>
    <row r="4" spans="1:6" ht="17.25" customHeight="1">
      <c r="A4" s="144" t="s">
        <v>54</v>
      </c>
      <c r="B4" s="144"/>
      <c r="C4" s="144"/>
      <c r="D4" s="144" t="s">
        <v>53</v>
      </c>
      <c r="E4" s="144"/>
      <c r="F4" s="144"/>
    </row>
    <row r="5" spans="1:6" ht="4.5" customHeight="1">
      <c r="A5" s="145"/>
      <c r="B5" s="145"/>
      <c r="C5" s="145"/>
      <c r="D5" s="145"/>
      <c r="E5" s="145"/>
      <c r="F5" s="145"/>
    </row>
    <row r="6" spans="1:6" s="18" customFormat="1" ht="25.5" customHeight="1">
      <c r="A6" s="146" t="s">
        <v>1</v>
      </c>
      <c r="B6" s="148" t="s">
        <v>21</v>
      </c>
      <c r="C6" s="149"/>
      <c r="D6" s="152" t="s">
        <v>22</v>
      </c>
      <c r="E6" s="153"/>
      <c r="F6" s="154" t="s">
        <v>23</v>
      </c>
    </row>
    <row r="7" spans="1:6" s="18" customFormat="1" ht="42" customHeight="1" thickBot="1">
      <c r="A7" s="147"/>
      <c r="B7" s="150"/>
      <c r="C7" s="151"/>
      <c r="D7" s="19" t="s">
        <v>24</v>
      </c>
      <c r="E7" s="20" t="s">
        <v>25</v>
      </c>
      <c r="F7" s="155"/>
    </row>
    <row r="8" spans="1:6" ht="12.75" customHeight="1" thickTop="1">
      <c r="A8" s="43" t="str">
        <f>Cpredlog!A8</f>
        <v>1/2019</v>
      </c>
      <c r="B8" s="183" t="str">
        <f>Cpredlog!B8</f>
        <v>Gigović Nevena</v>
      </c>
      <c r="C8" s="184"/>
      <c r="D8" s="70">
        <f>SUM(Cpredlog!D8:Q8)</f>
        <v>43</v>
      </c>
      <c r="E8" s="71">
        <f>MAX(Cpredlog!R8:S8)</f>
        <v>20</v>
      </c>
      <c r="F8" s="22" t="str">
        <f>Cpredlog!U8</f>
        <v>D</v>
      </c>
    </row>
    <row r="9" spans="1:6" ht="12.75" customHeight="1">
      <c r="A9" s="43" t="str">
        <f>Cpredlog!A9</f>
        <v>2/2019</v>
      </c>
      <c r="B9" s="183" t="str">
        <f>Cpredlog!B9</f>
        <v>Nedović Jelena</v>
      </c>
      <c r="C9" s="184"/>
      <c r="D9" s="70">
        <f>SUM(Cpredlog!D9:Q9)</f>
        <v>43</v>
      </c>
      <c r="E9" s="71">
        <f>MAX(Cpredlog!R9:S9)</f>
        <v>20</v>
      </c>
      <c r="F9" s="22" t="str">
        <f>Cpredlog!U9</f>
        <v>D</v>
      </c>
    </row>
    <row r="10" spans="1:6" ht="12.75" customHeight="1">
      <c r="A10" s="43" t="str">
        <f>Cpredlog!A10</f>
        <v>3/2019</v>
      </c>
      <c r="B10" s="183" t="str">
        <f>Cpredlog!B10</f>
        <v>Milosavljević Petar</v>
      </c>
      <c r="C10" s="184"/>
      <c r="D10" s="70">
        <f>SUM(Cpredlog!D10:Q10)</f>
        <v>53</v>
      </c>
      <c r="E10" s="71">
        <f>MAX(Cpredlog!R10:S10)</f>
        <v>40</v>
      </c>
      <c r="F10" s="22" t="str">
        <f>Cpredlog!U10</f>
        <v>A</v>
      </c>
    </row>
    <row r="11" spans="1:6" ht="12.75" customHeight="1">
      <c r="A11" s="43" t="str">
        <f>Cpredlog!A11</f>
        <v>4/2019</v>
      </c>
      <c r="B11" s="183" t="str">
        <f>Cpredlog!B11</f>
        <v>Drpljanin Mervan</v>
      </c>
      <c r="C11" s="184"/>
      <c r="D11" s="70">
        <f>SUM(Cpredlog!D11:Q11)</f>
        <v>44</v>
      </c>
      <c r="E11" s="71">
        <f>MAX(Cpredlog!R11:S11)</f>
        <v>20</v>
      </c>
      <c r="F11" s="22" t="str">
        <f>Cpredlog!U11</f>
        <v>D</v>
      </c>
    </row>
    <row r="12" spans="1:6" ht="12.75" customHeight="1">
      <c r="A12" s="43" t="str">
        <f>Cpredlog!A12</f>
        <v>5/2019</v>
      </c>
      <c r="B12" s="183" t="str">
        <f>Cpredlog!B12</f>
        <v>Aligrudić Pavle</v>
      </c>
      <c r="C12" s="184"/>
      <c r="D12" s="70">
        <f>SUM(Cpredlog!D12:Q12)</f>
        <v>25</v>
      </c>
      <c r="E12" s="71">
        <f>MAX(Cpredlog!R12:S12)</f>
        <v>0</v>
      </c>
      <c r="F12" s="22" t="str">
        <f>Cpredlog!U12</f>
        <v>F</v>
      </c>
    </row>
    <row r="13" spans="1:6" ht="12.75" customHeight="1">
      <c r="A13" s="43" t="str">
        <f>Cpredlog!A13</f>
        <v>6/2019</v>
      </c>
      <c r="B13" s="183" t="str">
        <f>Cpredlog!B13</f>
        <v>Gledović Radoman</v>
      </c>
      <c r="C13" s="184"/>
      <c r="D13" s="70">
        <f>SUM(Cpredlog!D13:Q13)</f>
        <v>43</v>
      </c>
      <c r="E13" s="71">
        <f>MAX(Cpredlog!R13:S13)</f>
        <v>20</v>
      </c>
      <c r="F13" s="22" t="str">
        <f>Cpredlog!U13</f>
        <v>D</v>
      </c>
    </row>
    <row r="14" spans="1:6" ht="12.75" customHeight="1">
      <c r="A14" s="43" t="str">
        <f>Cpredlog!A14</f>
        <v>7/2019</v>
      </c>
      <c r="B14" s="183" t="str">
        <f>Cpredlog!B14</f>
        <v>Marković Danijela</v>
      </c>
      <c r="C14" s="184"/>
      <c r="D14" s="70">
        <f>SUM(Cpredlog!D14:Q14)</f>
        <v>51</v>
      </c>
      <c r="E14" s="71">
        <f>MAX(Cpredlog!R14:S14)</f>
        <v>20</v>
      </c>
      <c r="F14" s="22" t="str">
        <f>Cpredlog!U14</f>
        <v>C</v>
      </c>
    </row>
    <row r="15" spans="1:6" ht="12.75" customHeight="1">
      <c r="A15" s="43" t="str">
        <f>Cpredlog!A15</f>
        <v>8/2019</v>
      </c>
      <c r="B15" s="183" t="str">
        <f>Cpredlog!B15</f>
        <v>Ćetković Petar</v>
      </c>
      <c r="C15" s="184"/>
      <c r="D15" s="70">
        <f>SUM(Cpredlog!D15:Q15)</f>
        <v>43</v>
      </c>
      <c r="E15" s="71">
        <f>MAX(Cpredlog!R15:S15)</f>
        <v>20</v>
      </c>
      <c r="F15" s="22" t="str">
        <f>Cpredlog!U15</f>
        <v>D</v>
      </c>
    </row>
    <row r="16" spans="1:6" ht="12.75" customHeight="1">
      <c r="A16" s="43" t="str">
        <f>Cpredlog!A16</f>
        <v>9/2019</v>
      </c>
      <c r="B16" s="183" t="str">
        <f>Cpredlog!B16</f>
        <v>Ćuković Aleksa</v>
      </c>
      <c r="C16" s="184"/>
      <c r="D16" s="70">
        <f>SUM(Cpredlog!D16:Q16)</f>
        <v>50</v>
      </c>
      <c r="E16" s="71">
        <f>MAX(Cpredlog!R16:S16)</f>
        <v>40</v>
      </c>
      <c r="F16" s="22" t="str">
        <f>Cpredlog!U16</f>
        <v>A</v>
      </c>
    </row>
    <row r="17" spans="1:6" ht="12.75" customHeight="1">
      <c r="A17" s="43" t="str">
        <f>Cpredlog!A17</f>
        <v>10/2019</v>
      </c>
      <c r="B17" s="183" t="str">
        <f>Cpredlog!B17</f>
        <v>Živković Ana</v>
      </c>
      <c r="C17" s="184"/>
      <c r="D17" s="70">
        <f>SUM(Cpredlog!D17:Q17)</f>
        <v>50</v>
      </c>
      <c r="E17" s="71">
        <f>MAX(Cpredlog!R17:S17)</f>
        <v>20</v>
      </c>
      <c r="F17" s="22" t="str">
        <f>Cpredlog!U17</f>
        <v>C</v>
      </c>
    </row>
    <row r="18" spans="1:6" ht="12.75" customHeight="1">
      <c r="A18" s="43" t="str">
        <f>Cpredlog!A18</f>
        <v>11/2019</v>
      </c>
      <c r="B18" s="183" t="str">
        <f>Cpredlog!B18</f>
        <v>Boljević Stefan</v>
      </c>
      <c r="C18" s="184"/>
      <c r="D18" s="70">
        <f>SUM(Cpredlog!D18:Q18)</f>
        <v>46</v>
      </c>
      <c r="E18" s="71">
        <f>MAX(Cpredlog!R18:S18)</f>
        <v>20</v>
      </c>
      <c r="F18" s="22" t="str">
        <f>Cpredlog!U18</f>
        <v>D</v>
      </c>
    </row>
    <row r="19" spans="1:6" ht="12.75" customHeight="1">
      <c r="A19" s="43" t="str">
        <f>Cpredlog!A19</f>
        <v>12/2019</v>
      </c>
      <c r="B19" s="183" t="str">
        <f>Cpredlog!B19</f>
        <v>Mijanović Maja</v>
      </c>
      <c r="C19" s="184"/>
      <c r="D19" s="70">
        <f>SUM(Cpredlog!D19:Q19)</f>
        <v>0</v>
      </c>
      <c r="E19" s="71">
        <f>MAX(Cpredlog!R19:S19)</f>
        <v>0</v>
      </c>
      <c r="F19" s="22" t="str">
        <f>Cpredlog!U19</f>
        <v>F</v>
      </c>
    </row>
    <row r="20" spans="1:6" ht="12.75" customHeight="1">
      <c r="A20" s="43" t="str">
        <f>Cpredlog!A20</f>
        <v>13/2019</v>
      </c>
      <c r="B20" s="183" t="str">
        <f>Cpredlog!B20</f>
        <v>Ivanović Nikola</v>
      </c>
      <c r="C20" s="184"/>
      <c r="D20" s="70">
        <f>SUM(Cpredlog!D20:Q20)</f>
        <v>33</v>
      </c>
      <c r="E20" s="71">
        <f>MAX(Cpredlog!R20:S20)</f>
        <v>20</v>
      </c>
      <c r="F20" s="22" t="str">
        <f>Cpredlog!U20</f>
        <v>E</v>
      </c>
    </row>
    <row r="21" spans="1:6" ht="12.75" customHeight="1">
      <c r="A21" s="43" t="str">
        <f>Cpredlog!A21</f>
        <v>14/2019</v>
      </c>
      <c r="B21" s="183" t="str">
        <f>Cpredlog!B21</f>
        <v>Šoškić Božidar</v>
      </c>
      <c r="C21" s="184"/>
      <c r="D21" s="70">
        <f>SUM(Cpredlog!D21:Q21)</f>
        <v>43</v>
      </c>
      <c r="E21" s="71">
        <f>MAX(Cpredlog!R21:S21)</f>
        <v>20</v>
      </c>
      <c r="F21" s="22" t="str">
        <f>Cpredlog!U21</f>
        <v>D</v>
      </c>
    </row>
    <row r="22" spans="1:6" ht="12.75" customHeight="1">
      <c r="A22" s="43" t="str">
        <f>Cpredlog!A22</f>
        <v>15/2019</v>
      </c>
      <c r="B22" s="183" t="str">
        <f>Cpredlog!B22</f>
        <v>Vujović Petar</v>
      </c>
      <c r="C22" s="184"/>
      <c r="D22" s="70">
        <f>SUM(Cpredlog!D22:Q22)</f>
        <v>50</v>
      </c>
      <c r="E22" s="71">
        <f>MAX(Cpredlog!R22:S22)</f>
        <v>20</v>
      </c>
      <c r="F22" s="22" t="str">
        <f>Cpredlog!U22</f>
        <v>C</v>
      </c>
    </row>
    <row r="23" spans="1:6" ht="12.75" customHeight="1">
      <c r="A23" s="43" t="str">
        <f>Cpredlog!A23</f>
        <v>16/2019</v>
      </c>
      <c r="B23" s="183" t="str">
        <f>Cpredlog!B23</f>
        <v>Zečević Stevan</v>
      </c>
      <c r="C23" s="184"/>
      <c r="D23" s="70">
        <f>SUM(Cpredlog!D23:Q23)</f>
        <v>43</v>
      </c>
      <c r="E23" s="71">
        <f>MAX(Cpredlog!R23:S23)</f>
        <v>20</v>
      </c>
      <c r="F23" s="22" t="str">
        <f>Cpredlog!U23</f>
        <v>D</v>
      </c>
    </row>
    <row r="24" spans="1:6" ht="12.75" customHeight="1">
      <c r="A24" s="43" t="str">
        <f>Cpredlog!A24</f>
        <v>17/2019</v>
      </c>
      <c r="B24" s="183" t="str">
        <f>Cpredlog!B24</f>
        <v>Božović Ivona</v>
      </c>
      <c r="C24" s="184"/>
      <c r="D24" s="70">
        <f>SUM(Cpredlog!D24:Q24)</f>
        <v>43</v>
      </c>
      <c r="E24" s="71">
        <f>MAX(Cpredlog!R24:S24)</f>
        <v>20</v>
      </c>
      <c r="F24" s="22" t="str">
        <f>Cpredlog!U24</f>
        <v>D</v>
      </c>
    </row>
    <row r="25" spans="1:6" ht="12.75" customHeight="1">
      <c r="A25" s="43" t="str">
        <f>Cpredlog!A25</f>
        <v>18/2019</v>
      </c>
      <c r="B25" s="183" t="str">
        <f>Cpredlog!B25</f>
        <v>Čabarkapa Goran</v>
      </c>
      <c r="C25" s="184"/>
      <c r="D25" s="70">
        <f>SUM(Cpredlog!D25:Q25)</f>
        <v>43</v>
      </c>
      <c r="E25" s="71">
        <f>MAX(Cpredlog!R25:S25)</f>
        <v>20</v>
      </c>
      <c r="F25" s="22" t="str">
        <f>Cpredlog!U25</f>
        <v>D</v>
      </c>
    </row>
    <row r="26" spans="1:6" ht="12.75" customHeight="1">
      <c r="A26" s="43" t="str">
        <f>Cpredlog!A26</f>
        <v>19/2019</v>
      </c>
      <c r="B26" s="183" t="str">
        <f>Cpredlog!B26</f>
        <v>Veletić Marijana</v>
      </c>
      <c r="C26" s="184"/>
      <c r="D26" s="70">
        <f>SUM(Cpredlog!D26:Q26)</f>
        <v>51</v>
      </c>
      <c r="E26" s="71">
        <f>MAX(Cpredlog!R26:S26)</f>
        <v>20</v>
      </c>
      <c r="F26" s="22" t="str">
        <f>Cpredlog!U26</f>
        <v>C</v>
      </c>
    </row>
    <row r="27" spans="1:6" ht="12.75" customHeight="1">
      <c r="A27" s="43" t="str">
        <f>Cpredlog!A27</f>
        <v>20/2019</v>
      </c>
      <c r="B27" s="183" t="str">
        <f>Cpredlog!B27</f>
        <v>Stanić Dejana</v>
      </c>
      <c r="C27" s="184"/>
      <c r="D27" s="70">
        <f>SUM(Cpredlog!D27:Q27)</f>
        <v>51</v>
      </c>
      <c r="E27" s="71">
        <f>MAX(Cpredlog!R27:S27)</f>
        <v>40</v>
      </c>
      <c r="F27" s="22" t="str">
        <f>Cpredlog!U27</f>
        <v>A</v>
      </c>
    </row>
    <row r="28" spans="1:6" ht="12.75" customHeight="1">
      <c r="A28" s="43"/>
      <c r="B28" s="183"/>
      <c r="C28" s="184"/>
      <c r="D28" s="70"/>
      <c r="E28" s="71"/>
      <c r="F28" s="22"/>
    </row>
    <row r="29" spans="1:6" ht="12.75" customHeight="1">
      <c r="A29" s="43"/>
      <c r="B29" s="183"/>
      <c r="C29" s="184"/>
      <c r="D29" s="70"/>
      <c r="E29" s="71"/>
      <c r="F29" s="22"/>
    </row>
    <row r="30" spans="1:6" ht="12.75" customHeight="1">
      <c r="A30" s="43"/>
      <c r="B30" s="183"/>
      <c r="C30" s="184"/>
      <c r="D30" s="70"/>
      <c r="E30" s="71"/>
      <c r="F30" s="22"/>
    </row>
    <row r="31" spans="1:6" ht="12.75" customHeight="1">
      <c r="A31" s="43"/>
      <c r="B31" s="183"/>
      <c r="C31" s="184"/>
      <c r="D31" s="70"/>
      <c r="E31" s="71"/>
      <c r="F31" s="22"/>
    </row>
    <row r="32" spans="1:6" ht="12.75" customHeight="1">
      <c r="A32" s="43"/>
      <c r="B32" s="183"/>
      <c r="C32" s="184"/>
      <c r="D32" s="70"/>
      <c r="E32" s="71"/>
      <c r="F32" s="22"/>
    </row>
    <row r="33" spans="1:6" ht="12.75" customHeight="1">
      <c r="A33" s="43"/>
      <c r="B33" s="183"/>
      <c r="C33" s="184"/>
      <c r="D33" s="70"/>
      <c r="E33" s="71"/>
      <c r="F33" s="22"/>
    </row>
    <row r="34" spans="1:6" ht="12.75" customHeight="1">
      <c r="A34" s="43"/>
      <c r="B34" s="183"/>
      <c r="C34" s="184"/>
      <c r="D34" s="70"/>
      <c r="E34" s="71"/>
      <c r="F34" s="22"/>
    </row>
    <row r="35" spans="1:6" ht="12.75" customHeight="1">
      <c r="A35" s="43"/>
      <c r="B35" s="183"/>
      <c r="C35" s="184"/>
      <c r="D35" s="70"/>
      <c r="E35" s="71"/>
      <c r="F35" s="22"/>
    </row>
    <row r="36" spans="1:6" ht="12.75" customHeight="1">
      <c r="A36" s="43"/>
      <c r="B36" s="183"/>
      <c r="C36" s="184"/>
      <c r="D36" s="70"/>
      <c r="E36" s="71"/>
      <c r="F36" s="22"/>
    </row>
    <row r="37" spans="1:6" ht="12" customHeight="1">
      <c r="A37" s="21"/>
      <c r="B37" s="183"/>
      <c r="C37" s="184"/>
      <c r="D37" s="60"/>
      <c r="E37" s="61"/>
      <c r="F37" s="22"/>
    </row>
    <row r="38" spans="2:3" ht="12" customHeight="1">
      <c r="B38" s="26"/>
      <c r="C38" s="26"/>
    </row>
    <row r="39" spans="1:4" ht="15.75">
      <c r="A39" s="27" t="s">
        <v>26</v>
      </c>
      <c r="B39" s="26"/>
      <c r="C39" s="26"/>
      <c r="D39" s="59" t="s">
        <v>27</v>
      </c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  <row r="75" spans="2:3" ht="15.75">
      <c r="B75" s="26"/>
      <c r="C75" s="26"/>
    </row>
    <row r="76" spans="2:3" ht="15.75">
      <c r="B76" s="26"/>
      <c r="C76" s="26"/>
    </row>
    <row r="77" spans="2:3" ht="15.75">
      <c r="B77" s="26"/>
      <c r="C77" s="26"/>
    </row>
    <row r="78" spans="2:3" ht="15.75">
      <c r="B78" s="26"/>
      <c r="C78" s="26"/>
    </row>
    <row r="79" spans="2:3" ht="15.75">
      <c r="B79" s="26"/>
      <c r="C79" s="26"/>
    </row>
    <row r="80" spans="2:3" ht="15.75">
      <c r="B80" s="26"/>
      <c r="C80" s="26"/>
    </row>
    <row r="81" spans="2:3" ht="15.75">
      <c r="B81" s="26"/>
      <c r="C81" s="26"/>
    </row>
    <row r="82" spans="2:3" ht="15.75">
      <c r="B82" s="26"/>
      <c r="C82" s="26"/>
    </row>
    <row r="83" spans="2:3" ht="15.75">
      <c r="B83" s="26"/>
      <c r="C83" s="26"/>
    </row>
    <row r="84" spans="2:3" ht="15.75">
      <c r="B84" s="26"/>
      <c r="C84" s="26"/>
    </row>
    <row r="85" spans="2:3" ht="15.75">
      <c r="B85" s="26"/>
      <c r="C85" s="26"/>
    </row>
  </sheetData>
  <sheetProtection/>
  <mergeCells count="42">
    <mergeCell ref="B36:C36"/>
    <mergeCell ref="B34:C34"/>
    <mergeCell ref="B37:C37"/>
    <mergeCell ref="B35:C35"/>
    <mergeCell ref="B15:C15"/>
    <mergeCell ref="B16:C16"/>
    <mergeCell ref="B17:C17"/>
    <mergeCell ref="B18:C18"/>
    <mergeCell ref="B19:C19"/>
    <mergeCell ref="B20:C20"/>
    <mergeCell ref="B33:C33"/>
    <mergeCell ref="A1:E1"/>
    <mergeCell ref="A2:F2"/>
    <mergeCell ref="A3:B3"/>
    <mergeCell ref="C3:F3"/>
    <mergeCell ref="B8:C8"/>
    <mergeCell ref="F6:F7"/>
    <mergeCell ref="A4:C4"/>
    <mergeCell ref="D4:F4"/>
    <mergeCell ref="A5:C5"/>
    <mergeCell ref="D5:F5"/>
    <mergeCell ref="B13:C13"/>
    <mergeCell ref="B14:C14"/>
    <mergeCell ref="A6:A7"/>
    <mergeCell ref="B6:C7"/>
    <mergeCell ref="D6:E6"/>
    <mergeCell ref="B9:C9"/>
    <mergeCell ref="B10:C10"/>
    <mergeCell ref="B11:C11"/>
    <mergeCell ref="B12:C1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">
      <selection activeCell="X31" sqref="X31"/>
    </sheetView>
  </sheetViews>
  <sheetFormatPr defaultColWidth="9.140625" defaultRowHeight="12.75"/>
  <cols>
    <col min="1" max="1" width="8.57421875" style="85" customWidth="1"/>
    <col min="2" max="2" width="27.7109375" style="85" customWidth="1"/>
    <col min="3" max="3" width="8.140625" style="85" customWidth="1"/>
    <col min="4" max="14" width="3.8515625" style="85" customWidth="1"/>
    <col min="15" max="17" width="5.421875" style="85" customWidth="1"/>
    <col min="18" max="18" width="8.421875" style="85" customWidth="1"/>
    <col min="19" max="19" width="9.140625" style="85" customWidth="1"/>
    <col min="20" max="20" width="6.28125" style="85" customWidth="1"/>
    <col min="21" max="21" width="5.8515625" style="85" customWidth="1"/>
    <col min="22" max="16384" width="9.140625" style="85" customWidth="1"/>
  </cols>
  <sheetData>
    <row r="1" spans="1:21" ht="18.75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8"/>
      <c r="T1" s="198"/>
      <c r="U1" s="198"/>
    </row>
    <row r="2" spans="1:21" ht="12.75">
      <c r="A2" s="199" t="s">
        <v>93</v>
      </c>
      <c r="B2" s="200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2"/>
      <c r="O2" s="203" t="s">
        <v>94</v>
      </c>
      <c r="P2" s="204"/>
      <c r="Q2" s="204"/>
      <c r="R2" s="205"/>
      <c r="S2" s="205"/>
      <c r="T2" s="205"/>
      <c r="U2" s="206"/>
    </row>
    <row r="3" spans="1:21" ht="21" customHeight="1">
      <c r="A3" s="207" t="s">
        <v>54</v>
      </c>
      <c r="B3" s="207"/>
      <c r="C3" s="207"/>
      <c r="D3" s="208" t="s">
        <v>95</v>
      </c>
      <c r="E3" s="208"/>
      <c r="F3" s="208"/>
      <c r="G3" s="208"/>
      <c r="H3" s="209" t="s">
        <v>49</v>
      </c>
      <c r="I3" s="209"/>
      <c r="J3" s="209"/>
      <c r="K3" s="209"/>
      <c r="L3" s="209"/>
      <c r="M3" s="209"/>
      <c r="N3" s="209"/>
      <c r="O3" s="209"/>
      <c r="P3" s="209"/>
      <c r="Q3" s="210" t="s">
        <v>226</v>
      </c>
      <c r="R3" s="210"/>
      <c r="S3" s="210"/>
      <c r="T3" s="210"/>
      <c r="U3" s="210"/>
    </row>
    <row r="4" spans="4:8" ht="6.75" customHeight="1">
      <c r="D4" s="86"/>
      <c r="E4" s="86"/>
      <c r="F4" s="86"/>
      <c r="G4" s="86"/>
      <c r="H4" s="86"/>
    </row>
    <row r="5" spans="1:21" ht="21" customHeight="1">
      <c r="A5" s="185" t="s">
        <v>1</v>
      </c>
      <c r="B5" s="188" t="s">
        <v>2</v>
      </c>
      <c r="C5" s="191" t="s">
        <v>3</v>
      </c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2" t="s">
        <v>4</v>
      </c>
      <c r="U5" s="194" t="s">
        <v>5</v>
      </c>
    </row>
    <row r="6" spans="1:21" ht="21" customHeight="1">
      <c r="A6" s="186"/>
      <c r="B6" s="189"/>
      <c r="C6" s="87"/>
      <c r="D6" s="196" t="s">
        <v>6</v>
      </c>
      <c r="E6" s="196"/>
      <c r="F6" s="196"/>
      <c r="G6" s="196"/>
      <c r="H6" s="196"/>
      <c r="I6" s="196" t="s">
        <v>7</v>
      </c>
      <c r="J6" s="196"/>
      <c r="K6" s="196"/>
      <c r="L6" s="196" t="s">
        <v>8</v>
      </c>
      <c r="M6" s="196"/>
      <c r="N6" s="196"/>
      <c r="O6" s="196" t="s">
        <v>9</v>
      </c>
      <c r="P6" s="196"/>
      <c r="Q6" s="196"/>
      <c r="R6" s="196" t="s">
        <v>10</v>
      </c>
      <c r="S6" s="196"/>
      <c r="T6" s="192"/>
      <c r="U6" s="194"/>
    </row>
    <row r="7" spans="1:21" ht="21" customHeight="1" thickBot="1">
      <c r="A7" s="187"/>
      <c r="B7" s="190"/>
      <c r="C7" s="88" t="s">
        <v>11</v>
      </c>
      <c r="D7" s="89" t="s">
        <v>12</v>
      </c>
      <c r="E7" s="89" t="s">
        <v>13</v>
      </c>
      <c r="F7" s="89" t="s">
        <v>14</v>
      </c>
      <c r="G7" s="89" t="s">
        <v>15</v>
      </c>
      <c r="H7" s="89" t="s">
        <v>16</v>
      </c>
      <c r="I7" s="89" t="s">
        <v>12</v>
      </c>
      <c r="J7" s="89" t="s">
        <v>13</v>
      </c>
      <c r="K7" s="89" t="s">
        <v>14</v>
      </c>
      <c r="L7" s="89" t="s">
        <v>12</v>
      </c>
      <c r="M7" s="89" t="s">
        <v>13</v>
      </c>
      <c r="N7" s="89" t="s">
        <v>14</v>
      </c>
      <c r="O7" s="89" t="s">
        <v>12</v>
      </c>
      <c r="P7" s="89" t="s">
        <v>13</v>
      </c>
      <c r="Q7" s="89" t="s">
        <v>14</v>
      </c>
      <c r="R7" s="89" t="s">
        <v>17</v>
      </c>
      <c r="S7" s="89" t="s">
        <v>18</v>
      </c>
      <c r="T7" s="193"/>
      <c r="U7" s="195"/>
    </row>
    <row r="8" spans="1:23" ht="13.5" thickTop="1">
      <c r="A8" s="90" t="str">
        <f>D!J2</f>
        <v>38/2019</v>
      </c>
      <c r="B8" s="91" t="str">
        <f>D!K2</f>
        <v>Drešaj Mimoza</v>
      </c>
      <c r="C8" s="92"/>
      <c r="D8" s="93">
        <v>5</v>
      </c>
      <c r="E8" s="93">
        <v>5</v>
      </c>
      <c r="F8" s="92"/>
      <c r="G8" s="92"/>
      <c r="H8" s="92"/>
      <c r="I8" s="94"/>
      <c r="J8" s="94"/>
      <c r="K8" s="94"/>
      <c r="L8" s="94"/>
      <c r="M8" s="94"/>
      <c r="N8" s="94"/>
      <c r="O8" s="94">
        <v>15</v>
      </c>
      <c r="P8" s="95">
        <v>18</v>
      </c>
      <c r="Q8" s="94"/>
      <c r="R8" s="92"/>
      <c r="S8" s="96">
        <v>20</v>
      </c>
      <c r="T8" s="92">
        <f aca="true" t="shared" si="0" ref="T8:T18">SUM(C8:Q8,MAX(R8,S8))</f>
        <v>63</v>
      </c>
      <c r="U8" s="92" t="str">
        <f>IF(T8&gt;89,"A",IF(T8&gt;79,"B",IF(T8&gt;69,"C",IF(T8&gt;59,"D",IF(T8&gt;49,"E","F")))))</f>
        <v>D</v>
      </c>
      <c r="W8" s="111"/>
    </row>
    <row r="9" spans="1:21" ht="12.75">
      <c r="A9" s="90" t="str">
        <f>D!J3</f>
        <v>21/2018</v>
      </c>
      <c r="B9" s="91" t="str">
        <f>D!K3</f>
        <v>Vreteničić Marko</v>
      </c>
      <c r="C9" s="96"/>
      <c r="D9" s="97"/>
      <c r="E9" s="97"/>
      <c r="F9" s="96"/>
      <c r="G9" s="96"/>
      <c r="H9" s="96"/>
      <c r="I9" s="98"/>
      <c r="J9" s="98"/>
      <c r="K9" s="98"/>
      <c r="L9" s="98"/>
      <c r="M9" s="98"/>
      <c r="N9" s="98"/>
      <c r="O9" s="99"/>
      <c r="P9" s="99"/>
      <c r="Q9" s="98"/>
      <c r="R9" s="96"/>
      <c r="S9" s="96"/>
      <c r="T9" s="92">
        <f t="shared" si="0"/>
        <v>0</v>
      </c>
      <c r="U9" s="92" t="str">
        <f aca="true" t="shared" si="1" ref="U9:U28">IF(T9&gt;89,"A",IF(T9&gt;79,"B",IF(T9&gt;69,"C",IF(T9&gt;59,"D",IF(T9&gt;49,"E","F")))))</f>
        <v>F</v>
      </c>
    </row>
    <row r="10" spans="1:21" ht="12.75">
      <c r="A10" s="90" t="str">
        <f>D!J4</f>
        <v>38/2018</v>
      </c>
      <c r="B10" s="91" t="str">
        <f>D!K4</f>
        <v>Matanović Danijela</v>
      </c>
      <c r="C10" s="96"/>
      <c r="D10" s="97">
        <v>5</v>
      </c>
      <c r="E10" s="97">
        <v>5</v>
      </c>
      <c r="F10" s="96"/>
      <c r="G10" s="96"/>
      <c r="H10" s="96"/>
      <c r="I10" s="98"/>
      <c r="J10" s="98"/>
      <c r="K10" s="98"/>
      <c r="L10" s="98"/>
      <c r="M10" s="98"/>
      <c r="N10" s="98"/>
      <c r="O10" s="99">
        <v>13</v>
      </c>
      <c r="P10" s="99">
        <v>18</v>
      </c>
      <c r="Q10" s="98"/>
      <c r="R10" s="96"/>
      <c r="S10" s="96">
        <v>20</v>
      </c>
      <c r="T10" s="92">
        <f t="shared" si="0"/>
        <v>61</v>
      </c>
      <c r="U10" s="92" t="str">
        <f t="shared" si="1"/>
        <v>D</v>
      </c>
    </row>
    <row r="11" spans="1:24" ht="12.75">
      <c r="A11" s="90" t="str">
        <f>D!J5</f>
        <v>39/2018</v>
      </c>
      <c r="B11" s="91" t="str">
        <f>D!K5</f>
        <v>Ćupić Miloš</v>
      </c>
      <c r="C11" s="96"/>
      <c r="D11" s="97">
        <v>5</v>
      </c>
      <c r="E11" s="97">
        <v>5</v>
      </c>
      <c r="F11" s="96"/>
      <c r="G11" s="96"/>
      <c r="H11" s="96"/>
      <c r="I11" s="98"/>
      <c r="J11" s="98"/>
      <c r="K11" s="98"/>
      <c r="L11" s="98"/>
      <c r="M11" s="98"/>
      <c r="N11" s="98"/>
      <c r="O11" s="99">
        <v>13</v>
      </c>
      <c r="P11" s="99">
        <v>18</v>
      </c>
      <c r="Q11" s="98"/>
      <c r="R11" s="96"/>
      <c r="S11" s="96">
        <v>20</v>
      </c>
      <c r="T11" s="92">
        <f t="shared" si="0"/>
        <v>61</v>
      </c>
      <c r="U11" s="92" t="str">
        <f t="shared" si="1"/>
        <v>D</v>
      </c>
      <c r="X11" s="111" t="s">
        <v>329</v>
      </c>
    </row>
    <row r="12" spans="1:21" ht="12.75">
      <c r="A12" s="90" t="str">
        <f>D!J6</f>
        <v>3/2017</v>
      </c>
      <c r="B12" s="91" t="str">
        <f>D!K6</f>
        <v>Perović Đorđe</v>
      </c>
      <c r="C12" s="96"/>
      <c r="D12" s="97">
        <v>5</v>
      </c>
      <c r="E12" s="97">
        <v>5</v>
      </c>
      <c r="F12" s="96"/>
      <c r="G12" s="96"/>
      <c r="H12" s="96"/>
      <c r="I12" s="98"/>
      <c r="J12" s="98"/>
      <c r="K12" s="98"/>
      <c r="L12" s="98"/>
      <c r="M12" s="98"/>
      <c r="N12" s="98"/>
      <c r="O12" s="99">
        <v>10</v>
      </c>
      <c r="P12" s="99">
        <v>18</v>
      </c>
      <c r="Q12" s="98"/>
      <c r="R12" s="96"/>
      <c r="S12" s="96">
        <v>22</v>
      </c>
      <c r="T12" s="92">
        <f t="shared" si="0"/>
        <v>60</v>
      </c>
      <c r="U12" s="92" t="str">
        <f t="shared" si="1"/>
        <v>D</v>
      </c>
    </row>
    <row r="13" spans="1:21" ht="12.75">
      <c r="A13" s="90" t="str">
        <f>D!J7</f>
        <v>4/2017</v>
      </c>
      <c r="B13" s="91" t="str">
        <f>D!K7</f>
        <v>Rakočević Luka</v>
      </c>
      <c r="C13" s="96"/>
      <c r="D13" s="97">
        <v>5</v>
      </c>
      <c r="E13" s="97">
        <v>5</v>
      </c>
      <c r="F13" s="96"/>
      <c r="G13" s="96"/>
      <c r="H13" s="96"/>
      <c r="I13" s="98"/>
      <c r="J13" s="98"/>
      <c r="K13" s="98"/>
      <c r="L13" s="98"/>
      <c r="M13" s="98"/>
      <c r="N13" s="98"/>
      <c r="O13" s="99">
        <v>13</v>
      </c>
      <c r="P13" s="99">
        <v>18</v>
      </c>
      <c r="Q13" s="98"/>
      <c r="R13" s="96"/>
      <c r="S13" s="96">
        <v>20</v>
      </c>
      <c r="T13" s="92">
        <f t="shared" si="0"/>
        <v>61</v>
      </c>
      <c r="U13" s="92" t="str">
        <f t="shared" si="1"/>
        <v>D</v>
      </c>
    </row>
    <row r="14" spans="1:23" ht="12.75">
      <c r="A14" s="90" t="str">
        <f>D!J8</f>
        <v>5/2017</v>
      </c>
      <c r="B14" s="91" t="str">
        <f>D!K8</f>
        <v>Stanković Filip</v>
      </c>
      <c r="C14" s="96"/>
      <c r="D14" s="97">
        <v>5</v>
      </c>
      <c r="E14" s="97">
        <v>5</v>
      </c>
      <c r="F14" s="96"/>
      <c r="G14" s="96"/>
      <c r="H14" s="96"/>
      <c r="I14" s="98"/>
      <c r="J14" s="98"/>
      <c r="K14" s="98"/>
      <c r="L14" s="98"/>
      <c r="M14" s="98"/>
      <c r="N14" s="98"/>
      <c r="O14" s="99">
        <v>13</v>
      </c>
      <c r="P14" s="99">
        <v>18</v>
      </c>
      <c r="Q14" s="98"/>
      <c r="R14" s="96"/>
      <c r="S14" s="96">
        <v>20</v>
      </c>
      <c r="T14" s="92">
        <f t="shared" si="0"/>
        <v>61</v>
      </c>
      <c r="U14" s="92" t="str">
        <f t="shared" si="1"/>
        <v>D</v>
      </c>
      <c r="W14" s="111"/>
    </row>
    <row r="15" spans="1:21" ht="12.75">
      <c r="A15" s="90" t="str">
        <f>D!J9</f>
        <v>11/2017</v>
      </c>
      <c r="B15" s="91" t="str">
        <f>D!K9</f>
        <v>Šubarić Jovana</v>
      </c>
      <c r="C15" s="96"/>
      <c r="D15" s="97">
        <v>5</v>
      </c>
      <c r="E15" s="97">
        <v>5</v>
      </c>
      <c r="F15" s="96"/>
      <c r="G15" s="96"/>
      <c r="H15" s="96"/>
      <c r="I15" s="98"/>
      <c r="J15" s="98"/>
      <c r="K15" s="98"/>
      <c r="L15" s="98"/>
      <c r="M15" s="98"/>
      <c r="N15" s="98"/>
      <c r="O15" s="99">
        <v>15</v>
      </c>
      <c r="P15" s="99">
        <v>18</v>
      </c>
      <c r="Q15" s="98"/>
      <c r="R15" s="96"/>
      <c r="S15" s="96">
        <v>20</v>
      </c>
      <c r="T15" s="92">
        <f t="shared" si="0"/>
        <v>63</v>
      </c>
      <c r="U15" s="92" t="str">
        <f t="shared" si="1"/>
        <v>D</v>
      </c>
    </row>
    <row r="16" spans="1:21" ht="12.75">
      <c r="A16" s="90" t="str">
        <f>D!J10</f>
        <v>13/2017</v>
      </c>
      <c r="B16" s="91" t="str">
        <f>D!K10</f>
        <v>Pejović Ognjen</v>
      </c>
      <c r="C16" s="96"/>
      <c r="D16" s="97">
        <v>5</v>
      </c>
      <c r="E16" s="97">
        <v>5</v>
      </c>
      <c r="F16" s="96"/>
      <c r="G16" s="96"/>
      <c r="H16" s="96"/>
      <c r="I16" s="98"/>
      <c r="J16" s="98"/>
      <c r="K16" s="98"/>
      <c r="L16" s="98"/>
      <c r="M16" s="98"/>
      <c r="N16" s="98"/>
      <c r="O16" s="99">
        <v>15</v>
      </c>
      <c r="P16" s="99">
        <v>18</v>
      </c>
      <c r="Q16" s="98"/>
      <c r="R16" s="96"/>
      <c r="S16" s="96">
        <v>20</v>
      </c>
      <c r="T16" s="92">
        <f t="shared" si="0"/>
        <v>63</v>
      </c>
      <c r="U16" s="92" t="str">
        <f t="shared" si="1"/>
        <v>D</v>
      </c>
    </row>
    <row r="17" spans="1:21" ht="12.75">
      <c r="A17" s="90" t="str">
        <f>D!J11</f>
        <v>17/2017</v>
      </c>
      <c r="B17" s="91" t="str">
        <f>D!K11</f>
        <v>Bracović Luka</v>
      </c>
      <c r="C17" s="96"/>
      <c r="D17" s="97">
        <v>4</v>
      </c>
      <c r="E17" s="97">
        <v>4</v>
      </c>
      <c r="F17" s="96"/>
      <c r="G17" s="96"/>
      <c r="H17" s="96"/>
      <c r="I17" s="98"/>
      <c r="J17" s="98"/>
      <c r="K17" s="98"/>
      <c r="L17" s="98"/>
      <c r="M17" s="98"/>
      <c r="N17" s="98"/>
      <c r="O17" s="99">
        <v>14</v>
      </c>
      <c r="P17" s="99">
        <v>18</v>
      </c>
      <c r="Q17" s="98"/>
      <c r="R17" s="96"/>
      <c r="S17" s="96">
        <v>20</v>
      </c>
      <c r="T17" s="92">
        <f t="shared" si="0"/>
        <v>60</v>
      </c>
      <c r="U17" s="92" t="str">
        <f t="shared" si="1"/>
        <v>D</v>
      </c>
    </row>
    <row r="18" spans="1:21" ht="12.75">
      <c r="A18" s="90" t="str">
        <f>D!J12</f>
        <v>18/2017</v>
      </c>
      <c r="B18" s="91" t="str">
        <f>D!K12</f>
        <v>Vučićević Iva</v>
      </c>
      <c r="C18" s="96"/>
      <c r="D18" s="97">
        <v>5</v>
      </c>
      <c r="E18" s="97">
        <v>5</v>
      </c>
      <c r="F18" s="96"/>
      <c r="G18" s="96"/>
      <c r="H18" s="96"/>
      <c r="I18" s="98"/>
      <c r="J18" s="98"/>
      <c r="K18" s="98"/>
      <c r="L18" s="98"/>
      <c r="M18" s="98"/>
      <c r="N18" s="98"/>
      <c r="O18" s="99">
        <v>14</v>
      </c>
      <c r="P18" s="99">
        <v>18</v>
      </c>
      <c r="Q18" s="98"/>
      <c r="R18" s="96"/>
      <c r="S18" s="96">
        <v>20</v>
      </c>
      <c r="T18" s="92">
        <f t="shared" si="0"/>
        <v>62</v>
      </c>
      <c r="U18" s="92" t="str">
        <f t="shared" si="1"/>
        <v>D</v>
      </c>
    </row>
    <row r="19" spans="1:23" ht="12.75">
      <c r="A19" s="90" t="str">
        <f>D!J13</f>
        <v>19/2017</v>
      </c>
      <c r="B19" s="91" t="str">
        <f>D!K13</f>
        <v>Huremović Irvin</v>
      </c>
      <c r="C19" s="96"/>
      <c r="D19" s="97">
        <v>5</v>
      </c>
      <c r="E19" s="97">
        <v>5</v>
      </c>
      <c r="F19" s="96"/>
      <c r="G19" s="96"/>
      <c r="H19" s="96"/>
      <c r="I19" s="98"/>
      <c r="J19" s="98"/>
      <c r="K19" s="98"/>
      <c r="L19" s="98"/>
      <c r="M19" s="98"/>
      <c r="N19" s="98"/>
      <c r="O19" s="99">
        <v>16</v>
      </c>
      <c r="P19" s="99">
        <v>18</v>
      </c>
      <c r="Q19" s="98"/>
      <c r="R19" s="96"/>
      <c r="S19" s="96">
        <v>20</v>
      </c>
      <c r="T19" s="92">
        <f aca="true" t="shared" si="2" ref="T19:T28">SUM(C19:Q19,MAX(R19,S19))</f>
        <v>64</v>
      </c>
      <c r="U19" s="92" t="str">
        <f t="shared" si="1"/>
        <v>D</v>
      </c>
      <c r="W19" s="111"/>
    </row>
    <row r="20" spans="1:21" ht="12.75">
      <c r="A20" s="90" t="str">
        <f>D!J14</f>
        <v>22/2017</v>
      </c>
      <c r="B20" s="91" t="str">
        <f>D!K14</f>
        <v>Muratović Ahmedin</v>
      </c>
      <c r="C20" s="96"/>
      <c r="D20" s="97">
        <v>5</v>
      </c>
      <c r="E20" s="97">
        <v>5</v>
      </c>
      <c r="F20" s="96"/>
      <c r="G20" s="96"/>
      <c r="H20" s="96"/>
      <c r="I20" s="98"/>
      <c r="J20" s="98"/>
      <c r="K20" s="98"/>
      <c r="L20" s="98"/>
      <c r="M20" s="98"/>
      <c r="N20" s="98"/>
      <c r="O20" s="99">
        <v>16</v>
      </c>
      <c r="P20" s="99">
        <v>18</v>
      </c>
      <c r="Q20" s="98"/>
      <c r="R20" s="96">
        <v>26</v>
      </c>
      <c r="S20" s="96"/>
      <c r="T20" s="92">
        <f t="shared" si="2"/>
        <v>70</v>
      </c>
      <c r="U20" s="92" t="str">
        <f t="shared" si="1"/>
        <v>C</v>
      </c>
    </row>
    <row r="21" spans="1:23" ht="12.75">
      <c r="A21" s="90" t="str">
        <f>D!J15</f>
        <v>23/2017</v>
      </c>
      <c r="B21" s="91" t="str">
        <f>D!K15</f>
        <v>Mrdak Jakša</v>
      </c>
      <c r="C21" s="96"/>
      <c r="D21" s="97">
        <v>5</v>
      </c>
      <c r="E21" s="97">
        <v>5</v>
      </c>
      <c r="F21" s="96"/>
      <c r="G21" s="96"/>
      <c r="H21" s="96"/>
      <c r="I21" s="98"/>
      <c r="J21" s="98"/>
      <c r="K21" s="98"/>
      <c r="L21" s="98"/>
      <c r="M21" s="98"/>
      <c r="N21" s="98"/>
      <c r="O21" s="99">
        <v>14</v>
      </c>
      <c r="P21" s="99">
        <v>18</v>
      </c>
      <c r="Q21" s="98"/>
      <c r="R21" s="96"/>
      <c r="S21" s="96">
        <v>20</v>
      </c>
      <c r="T21" s="92">
        <f t="shared" si="2"/>
        <v>62</v>
      </c>
      <c r="U21" s="92" t="str">
        <f t="shared" si="1"/>
        <v>D</v>
      </c>
      <c r="W21" s="111"/>
    </row>
    <row r="22" spans="1:24" ht="12.75">
      <c r="A22" s="90" t="str">
        <f>D!J16</f>
        <v>29/2017</v>
      </c>
      <c r="B22" s="91" t="str">
        <f>D!K16</f>
        <v>Jaredić Luka</v>
      </c>
      <c r="C22" s="96"/>
      <c r="D22" s="97">
        <v>5</v>
      </c>
      <c r="E22" s="97">
        <v>5</v>
      </c>
      <c r="F22" s="96"/>
      <c r="G22" s="96"/>
      <c r="H22" s="96"/>
      <c r="I22" s="98"/>
      <c r="J22" s="98"/>
      <c r="K22" s="98"/>
      <c r="L22" s="98"/>
      <c r="M22" s="98"/>
      <c r="N22" s="98"/>
      <c r="O22" s="99">
        <v>10</v>
      </c>
      <c r="P22" s="99">
        <v>18</v>
      </c>
      <c r="Q22" s="98"/>
      <c r="R22" s="96"/>
      <c r="S22" s="96">
        <v>22</v>
      </c>
      <c r="T22" s="92">
        <f t="shared" si="2"/>
        <v>60</v>
      </c>
      <c r="U22" s="92" t="str">
        <f t="shared" si="1"/>
        <v>D</v>
      </c>
      <c r="X22" s="111" t="s">
        <v>329</v>
      </c>
    </row>
    <row r="23" spans="1:24" ht="12.75">
      <c r="A23" s="90" t="str">
        <f>D!J17</f>
        <v>31/2017</v>
      </c>
      <c r="B23" s="91" t="str">
        <f>D!K17</f>
        <v>Ljumović Pavle</v>
      </c>
      <c r="C23" s="96"/>
      <c r="D23" s="97">
        <v>5</v>
      </c>
      <c r="E23" s="97">
        <v>5</v>
      </c>
      <c r="F23" s="96"/>
      <c r="G23" s="96"/>
      <c r="H23" s="96"/>
      <c r="I23" s="98"/>
      <c r="J23" s="98"/>
      <c r="K23" s="98"/>
      <c r="L23" s="98"/>
      <c r="M23" s="98"/>
      <c r="N23" s="98"/>
      <c r="O23" s="99">
        <v>13</v>
      </c>
      <c r="P23" s="99">
        <v>15</v>
      </c>
      <c r="Q23" s="98"/>
      <c r="R23" s="96">
        <v>22</v>
      </c>
      <c r="S23" s="96"/>
      <c r="T23" s="92">
        <f t="shared" si="2"/>
        <v>60</v>
      </c>
      <c r="U23" s="92" t="str">
        <f t="shared" si="1"/>
        <v>D</v>
      </c>
      <c r="X23" s="111" t="s">
        <v>329</v>
      </c>
    </row>
    <row r="24" spans="1:21" ht="12.75">
      <c r="A24" s="90" t="str">
        <f>D!J18</f>
        <v>38/2017</v>
      </c>
      <c r="B24" s="91" t="str">
        <f>D!K18</f>
        <v>Ličina Enis</v>
      </c>
      <c r="C24" s="96"/>
      <c r="D24" s="97">
        <v>5</v>
      </c>
      <c r="E24" s="97">
        <v>5</v>
      </c>
      <c r="F24" s="96"/>
      <c r="G24" s="96"/>
      <c r="H24" s="96"/>
      <c r="I24" s="98"/>
      <c r="J24" s="98"/>
      <c r="K24" s="98"/>
      <c r="L24" s="98"/>
      <c r="M24" s="98"/>
      <c r="N24" s="98"/>
      <c r="O24" s="99">
        <v>16</v>
      </c>
      <c r="P24" s="99">
        <v>18</v>
      </c>
      <c r="Q24" s="98"/>
      <c r="R24" s="96"/>
      <c r="S24" s="96">
        <v>20</v>
      </c>
      <c r="T24" s="92">
        <f t="shared" si="2"/>
        <v>64</v>
      </c>
      <c r="U24" s="92" t="str">
        <f t="shared" si="1"/>
        <v>D</v>
      </c>
    </row>
    <row r="25" spans="1:23" ht="12.75">
      <c r="A25" s="90" t="str">
        <f>D!J19</f>
        <v>1/2016</v>
      </c>
      <c r="B25" s="91" t="str">
        <f>D!K19</f>
        <v>Brakočević Jovana</v>
      </c>
      <c r="C25" s="96"/>
      <c r="D25" s="97">
        <v>5</v>
      </c>
      <c r="E25" s="97">
        <v>5</v>
      </c>
      <c r="F25" s="96"/>
      <c r="G25" s="96"/>
      <c r="H25" s="96"/>
      <c r="I25" s="98"/>
      <c r="J25" s="98"/>
      <c r="K25" s="98"/>
      <c r="L25" s="98"/>
      <c r="M25" s="98"/>
      <c r="N25" s="98"/>
      <c r="O25" s="99">
        <v>13</v>
      </c>
      <c r="P25" s="99">
        <v>18</v>
      </c>
      <c r="Q25" s="98"/>
      <c r="R25" s="96"/>
      <c r="S25" s="96">
        <v>20</v>
      </c>
      <c r="T25" s="92">
        <f t="shared" si="2"/>
        <v>61</v>
      </c>
      <c r="U25" s="92" t="str">
        <f t="shared" si="1"/>
        <v>D</v>
      </c>
      <c r="W25" s="111"/>
    </row>
    <row r="26" spans="1:23" ht="12.75">
      <c r="A26" s="90" t="str">
        <f>D!J20</f>
        <v>10/2016</v>
      </c>
      <c r="B26" s="91" t="str">
        <f>D!K20</f>
        <v>Marniković Robert</v>
      </c>
      <c r="C26" s="96"/>
      <c r="D26" s="97">
        <v>5</v>
      </c>
      <c r="E26" s="97">
        <v>5</v>
      </c>
      <c r="F26" s="96"/>
      <c r="G26" s="96"/>
      <c r="H26" s="96"/>
      <c r="I26" s="98"/>
      <c r="J26" s="98"/>
      <c r="K26" s="98"/>
      <c r="L26" s="98"/>
      <c r="M26" s="98"/>
      <c r="N26" s="98"/>
      <c r="O26" s="99">
        <v>13</v>
      </c>
      <c r="P26" s="99">
        <v>18</v>
      </c>
      <c r="Q26" s="98"/>
      <c r="R26" s="96"/>
      <c r="S26" s="96">
        <v>20</v>
      </c>
      <c r="T26" s="92">
        <f t="shared" si="2"/>
        <v>61</v>
      </c>
      <c r="U26" s="92" t="str">
        <f t="shared" si="1"/>
        <v>D</v>
      </c>
      <c r="W26" s="111"/>
    </row>
    <row r="27" spans="1:21" ht="12.75">
      <c r="A27" s="90" t="str">
        <f>D!J21</f>
        <v>40/2016</v>
      </c>
      <c r="B27" s="91" t="str">
        <f>D!K21</f>
        <v>Ostojić Sofija</v>
      </c>
      <c r="C27" s="96"/>
      <c r="D27" s="97">
        <v>5</v>
      </c>
      <c r="E27" s="97">
        <v>5</v>
      </c>
      <c r="F27" s="96"/>
      <c r="G27" s="96"/>
      <c r="H27" s="96"/>
      <c r="I27" s="98"/>
      <c r="J27" s="98"/>
      <c r="K27" s="98"/>
      <c r="L27" s="98"/>
      <c r="M27" s="98"/>
      <c r="N27" s="98"/>
      <c r="O27" s="99">
        <v>11</v>
      </c>
      <c r="P27" s="99">
        <v>18</v>
      </c>
      <c r="Q27" s="98"/>
      <c r="R27" s="96"/>
      <c r="S27" s="96">
        <v>21</v>
      </c>
      <c r="T27" s="92">
        <f t="shared" si="2"/>
        <v>60</v>
      </c>
      <c r="U27" s="92" t="str">
        <f t="shared" si="1"/>
        <v>D</v>
      </c>
    </row>
    <row r="28" spans="1:21" ht="12.75">
      <c r="A28" s="90" t="str">
        <f>D!J22</f>
        <v>1/2014</v>
      </c>
      <c r="B28" s="91" t="str">
        <f>D!K22</f>
        <v>Banović Igor</v>
      </c>
      <c r="C28" s="96"/>
      <c r="D28" s="97">
        <v>5</v>
      </c>
      <c r="E28" s="97">
        <v>5</v>
      </c>
      <c r="F28" s="96"/>
      <c r="G28" s="96"/>
      <c r="H28" s="96"/>
      <c r="I28" s="98"/>
      <c r="J28" s="98"/>
      <c r="K28" s="98"/>
      <c r="L28" s="98"/>
      <c r="M28" s="98"/>
      <c r="N28" s="98"/>
      <c r="O28" s="99">
        <v>15</v>
      </c>
      <c r="P28" s="99">
        <v>18</v>
      </c>
      <c r="Q28" s="98"/>
      <c r="R28" s="96"/>
      <c r="S28" s="96">
        <v>20</v>
      </c>
      <c r="T28" s="92">
        <f t="shared" si="2"/>
        <v>63</v>
      </c>
      <c r="U28" s="92" t="str">
        <f t="shared" si="1"/>
        <v>D</v>
      </c>
    </row>
    <row r="29" spans="1:21" ht="12.75">
      <c r="A29" s="90"/>
      <c r="B29" s="91"/>
      <c r="C29" s="96"/>
      <c r="D29" s="97"/>
      <c r="E29" s="97"/>
      <c r="F29" s="96"/>
      <c r="G29" s="96"/>
      <c r="H29" s="96"/>
      <c r="I29" s="98"/>
      <c r="J29" s="98"/>
      <c r="K29" s="98"/>
      <c r="L29" s="98"/>
      <c r="M29" s="98"/>
      <c r="N29" s="98"/>
      <c r="O29" s="99"/>
      <c r="P29" s="99"/>
      <c r="Q29" s="98"/>
      <c r="R29" s="96"/>
      <c r="S29" s="96"/>
      <c r="T29" s="92"/>
      <c r="U29" s="92"/>
    </row>
    <row r="30" spans="1:21" ht="12.75">
      <c r="A30" s="90"/>
      <c r="B30" s="91"/>
      <c r="C30" s="96"/>
      <c r="D30" s="97"/>
      <c r="E30" s="97"/>
      <c r="F30" s="96"/>
      <c r="G30" s="96"/>
      <c r="H30" s="96"/>
      <c r="I30" s="98"/>
      <c r="J30" s="98"/>
      <c r="K30" s="98"/>
      <c r="L30" s="98"/>
      <c r="M30" s="98"/>
      <c r="N30" s="98"/>
      <c r="O30" s="99"/>
      <c r="P30" s="99"/>
      <c r="Q30" s="98"/>
      <c r="R30" s="96"/>
      <c r="S30" s="96"/>
      <c r="T30" s="92"/>
      <c r="U30" s="92"/>
    </row>
    <row r="31" spans="1:21" ht="12.75">
      <c r="A31" s="90"/>
      <c r="B31" s="91"/>
      <c r="C31" s="96"/>
      <c r="D31" s="97"/>
      <c r="E31" s="97"/>
      <c r="F31" s="96"/>
      <c r="G31" s="96"/>
      <c r="H31" s="96"/>
      <c r="I31" s="98"/>
      <c r="J31" s="98"/>
      <c r="K31" s="98"/>
      <c r="L31" s="98"/>
      <c r="M31" s="98"/>
      <c r="N31" s="98"/>
      <c r="O31" s="99"/>
      <c r="P31" s="99"/>
      <c r="Q31" s="98"/>
      <c r="R31" s="96"/>
      <c r="S31" s="96"/>
      <c r="T31" s="96"/>
      <c r="U31" s="96"/>
    </row>
    <row r="32" spans="4:8" ht="12.75">
      <c r="D32" s="86"/>
      <c r="E32" s="86"/>
      <c r="F32" s="86"/>
      <c r="G32" s="86"/>
      <c r="H32" s="86"/>
    </row>
    <row r="33" spans="4:16" ht="15.75">
      <c r="D33" s="86"/>
      <c r="E33" s="86"/>
      <c r="F33" s="86"/>
      <c r="G33" s="86"/>
      <c r="H33" s="86"/>
      <c r="P33" s="100" t="s">
        <v>19</v>
      </c>
    </row>
    <row r="34" spans="4:8" ht="12.75">
      <c r="D34" s="86"/>
      <c r="E34" s="86"/>
      <c r="F34" s="86"/>
      <c r="G34" s="86"/>
      <c r="H34" s="86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41" t="s">
        <v>20</v>
      </c>
      <c r="B1" s="141"/>
      <c r="C1" s="141"/>
      <c r="D1" s="141"/>
      <c r="E1" s="141"/>
      <c r="F1" s="15"/>
    </row>
    <row r="2" spans="1:6" ht="17.25" customHeight="1">
      <c r="A2" s="142" t="s">
        <v>93</v>
      </c>
      <c r="B2" s="142"/>
      <c r="C2" s="142"/>
      <c r="D2" s="142"/>
      <c r="E2" s="142"/>
      <c r="F2" s="142"/>
    </row>
    <row r="3" spans="1:6" ht="27" customHeight="1">
      <c r="A3" s="143" t="s">
        <v>94</v>
      </c>
      <c r="B3" s="143"/>
      <c r="C3" s="144" t="s">
        <v>49</v>
      </c>
      <c r="D3" s="144"/>
      <c r="E3" s="144"/>
      <c r="F3" s="144"/>
    </row>
    <row r="4" spans="1:6" ht="17.25" customHeight="1">
      <c r="A4" s="144" t="s">
        <v>54</v>
      </c>
      <c r="B4" s="144"/>
      <c r="C4" s="144"/>
      <c r="D4" s="144" t="s">
        <v>96</v>
      </c>
      <c r="E4" s="144"/>
      <c r="F4" s="144"/>
    </row>
    <row r="5" spans="1:6" ht="4.5" customHeight="1">
      <c r="A5" s="145"/>
      <c r="B5" s="145"/>
      <c r="C5" s="145"/>
      <c r="D5" s="145"/>
      <c r="E5" s="145"/>
      <c r="F5" s="145"/>
    </row>
    <row r="6" spans="1:6" s="18" customFormat="1" ht="25.5" customHeight="1">
      <c r="A6" s="146" t="s">
        <v>1</v>
      </c>
      <c r="B6" s="148" t="s">
        <v>21</v>
      </c>
      <c r="C6" s="149"/>
      <c r="D6" s="152" t="s">
        <v>22</v>
      </c>
      <c r="E6" s="153"/>
      <c r="F6" s="154" t="s">
        <v>23</v>
      </c>
    </row>
    <row r="7" spans="1:6" s="18" customFormat="1" ht="42" customHeight="1" thickBot="1">
      <c r="A7" s="147"/>
      <c r="B7" s="150"/>
      <c r="C7" s="151"/>
      <c r="D7" s="19" t="s">
        <v>24</v>
      </c>
      <c r="E7" s="20" t="s">
        <v>25</v>
      </c>
      <c r="F7" s="155"/>
    </row>
    <row r="8" spans="1:6" ht="16.5" thickTop="1">
      <c r="A8" s="21" t="str">
        <f>Dpredlog!A8</f>
        <v>38/2019</v>
      </c>
      <c r="B8" s="139" t="str">
        <f>Dpredlog!B8</f>
        <v>Drešaj Mimoza</v>
      </c>
      <c r="C8" s="140"/>
      <c r="D8" s="70">
        <f>SUM(Dpredlog!D8:Q8)</f>
        <v>43</v>
      </c>
      <c r="E8" s="101">
        <f>MAX(Dpredlog!R8:S8)</f>
        <v>20</v>
      </c>
      <c r="F8" s="22" t="str">
        <f>Dpredlog!U8</f>
        <v>D</v>
      </c>
    </row>
    <row r="9" spans="1:6" ht="12.75" customHeight="1">
      <c r="A9" s="67" t="str">
        <f>Dpredlog!A9</f>
        <v>21/2018</v>
      </c>
      <c r="B9" s="139" t="str">
        <f>Dpredlog!B9</f>
        <v>Vreteničić Marko</v>
      </c>
      <c r="C9" s="140"/>
      <c r="D9" s="70">
        <f>SUM(Dpredlog!D9:Q9)</f>
        <v>0</v>
      </c>
      <c r="E9" s="101">
        <f>MAX(Dpredlog!R9:S9)</f>
        <v>0</v>
      </c>
      <c r="F9" s="22" t="str">
        <f>Dpredlog!U9</f>
        <v>F</v>
      </c>
    </row>
    <row r="10" spans="1:6" ht="12.75" customHeight="1">
      <c r="A10" s="67" t="str">
        <f>Dpredlog!A10</f>
        <v>38/2018</v>
      </c>
      <c r="B10" s="139" t="str">
        <f>Dpredlog!B10</f>
        <v>Matanović Danijela</v>
      </c>
      <c r="C10" s="140"/>
      <c r="D10" s="70">
        <f>SUM(Dpredlog!D10:Q10)</f>
        <v>41</v>
      </c>
      <c r="E10" s="101">
        <f>MAX(Dpredlog!R10:S10)</f>
        <v>20</v>
      </c>
      <c r="F10" s="22" t="str">
        <f>Dpredlog!U10</f>
        <v>D</v>
      </c>
    </row>
    <row r="11" spans="1:6" ht="12.75" customHeight="1">
      <c r="A11" s="67" t="str">
        <f>Dpredlog!A11</f>
        <v>39/2018</v>
      </c>
      <c r="B11" s="139" t="str">
        <f>Dpredlog!B11</f>
        <v>Ćupić Miloš</v>
      </c>
      <c r="C11" s="140"/>
      <c r="D11" s="70">
        <f>SUM(Dpredlog!D11:Q11)</f>
        <v>41</v>
      </c>
      <c r="E11" s="101">
        <f>MAX(Dpredlog!R11:S11)</f>
        <v>20</v>
      </c>
      <c r="F11" s="22" t="str">
        <f>Dpredlog!U11</f>
        <v>D</v>
      </c>
    </row>
    <row r="12" spans="1:6" ht="12.75" customHeight="1">
      <c r="A12" s="67" t="str">
        <f>Dpredlog!A12</f>
        <v>3/2017</v>
      </c>
      <c r="B12" s="139" t="str">
        <f>Dpredlog!B12</f>
        <v>Perović Đorđe</v>
      </c>
      <c r="C12" s="140"/>
      <c r="D12" s="70">
        <f>SUM(Dpredlog!D12:Q12)</f>
        <v>38</v>
      </c>
      <c r="E12" s="101">
        <f>MAX(Dpredlog!R12:S12)</f>
        <v>22</v>
      </c>
      <c r="F12" s="22" t="str">
        <f>Dpredlog!U12</f>
        <v>D</v>
      </c>
    </row>
    <row r="13" spans="1:6" ht="12.75" customHeight="1">
      <c r="A13" s="67" t="str">
        <f>Dpredlog!A13</f>
        <v>4/2017</v>
      </c>
      <c r="B13" s="139" t="str">
        <f>Dpredlog!B13</f>
        <v>Rakočević Luka</v>
      </c>
      <c r="C13" s="140"/>
      <c r="D13" s="70">
        <f>SUM(Dpredlog!D13:Q13)</f>
        <v>41</v>
      </c>
      <c r="E13" s="101">
        <f>MAX(Dpredlog!R13:S13)</f>
        <v>20</v>
      </c>
      <c r="F13" s="22" t="str">
        <f>Dpredlog!U13</f>
        <v>D</v>
      </c>
    </row>
    <row r="14" spans="1:6" ht="12.75" customHeight="1">
      <c r="A14" s="67" t="str">
        <f>Dpredlog!A14</f>
        <v>5/2017</v>
      </c>
      <c r="B14" s="139" t="str">
        <f>Dpredlog!B14</f>
        <v>Stanković Filip</v>
      </c>
      <c r="C14" s="140"/>
      <c r="D14" s="70">
        <f>SUM(Dpredlog!D14:Q14)</f>
        <v>41</v>
      </c>
      <c r="E14" s="101">
        <f>MAX(Dpredlog!R14:S14)</f>
        <v>20</v>
      </c>
      <c r="F14" s="22" t="str">
        <f>Dpredlog!U14</f>
        <v>D</v>
      </c>
    </row>
    <row r="15" spans="1:6" ht="12.75" customHeight="1">
      <c r="A15" s="67" t="str">
        <f>Dpredlog!A15</f>
        <v>11/2017</v>
      </c>
      <c r="B15" s="139" t="str">
        <f>Dpredlog!B15</f>
        <v>Šubarić Jovana</v>
      </c>
      <c r="C15" s="140"/>
      <c r="D15" s="70">
        <f>SUM(Dpredlog!D15:Q15)</f>
        <v>43</v>
      </c>
      <c r="E15" s="101">
        <f>MAX(Dpredlog!R15:S15)</f>
        <v>20</v>
      </c>
      <c r="F15" s="22" t="str">
        <f>Dpredlog!U15</f>
        <v>D</v>
      </c>
    </row>
    <row r="16" spans="1:6" ht="12.75" customHeight="1">
      <c r="A16" s="67" t="str">
        <f>Dpredlog!A16</f>
        <v>13/2017</v>
      </c>
      <c r="B16" s="139" t="str">
        <f>Dpredlog!B16</f>
        <v>Pejović Ognjen</v>
      </c>
      <c r="C16" s="140"/>
      <c r="D16" s="70">
        <f>SUM(Dpredlog!D16:Q16)</f>
        <v>43</v>
      </c>
      <c r="E16" s="101">
        <f>MAX(Dpredlog!R16:S16)</f>
        <v>20</v>
      </c>
      <c r="F16" s="22" t="str">
        <f>Dpredlog!U16</f>
        <v>D</v>
      </c>
    </row>
    <row r="17" spans="1:6" ht="12.75" customHeight="1">
      <c r="A17" s="67" t="str">
        <f>Dpredlog!A17</f>
        <v>17/2017</v>
      </c>
      <c r="B17" s="139" t="str">
        <f>Dpredlog!B17</f>
        <v>Bracović Luka</v>
      </c>
      <c r="C17" s="140"/>
      <c r="D17" s="70">
        <f>SUM(Dpredlog!D17:Q17)</f>
        <v>40</v>
      </c>
      <c r="E17" s="101">
        <f>MAX(Dpredlog!R17:S17)</f>
        <v>20</v>
      </c>
      <c r="F17" s="22" t="str">
        <f>Dpredlog!U17</f>
        <v>D</v>
      </c>
    </row>
    <row r="18" spans="1:6" ht="12.75" customHeight="1">
      <c r="A18" s="67" t="str">
        <f>Dpredlog!A18</f>
        <v>18/2017</v>
      </c>
      <c r="B18" s="139" t="str">
        <f>Dpredlog!B18</f>
        <v>Vučićević Iva</v>
      </c>
      <c r="C18" s="140"/>
      <c r="D18" s="70">
        <f>SUM(Dpredlog!D18:Q18)</f>
        <v>42</v>
      </c>
      <c r="E18" s="101">
        <f>MAX(Dpredlog!R18:S18)</f>
        <v>20</v>
      </c>
      <c r="F18" s="22" t="str">
        <f>Dpredlog!U18</f>
        <v>D</v>
      </c>
    </row>
    <row r="19" spans="1:6" ht="12.75" customHeight="1">
      <c r="A19" s="67" t="str">
        <f>Dpredlog!A19</f>
        <v>19/2017</v>
      </c>
      <c r="B19" s="139" t="str">
        <f>Dpredlog!B19</f>
        <v>Huremović Irvin</v>
      </c>
      <c r="C19" s="140"/>
      <c r="D19" s="70">
        <f>SUM(Dpredlog!D19:Q19)</f>
        <v>44</v>
      </c>
      <c r="E19" s="101">
        <f>MAX(Dpredlog!R19:S19)</f>
        <v>20</v>
      </c>
      <c r="F19" s="22" t="str">
        <f>Dpredlog!U19</f>
        <v>D</v>
      </c>
    </row>
    <row r="20" spans="1:6" ht="12.75" customHeight="1">
      <c r="A20" s="67" t="str">
        <f>Dpredlog!A20</f>
        <v>22/2017</v>
      </c>
      <c r="B20" s="139" t="str">
        <f>Dpredlog!B20</f>
        <v>Muratović Ahmedin</v>
      </c>
      <c r="C20" s="140"/>
      <c r="D20" s="70">
        <f>SUM(Dpredlog!D20:Q20)</f>
        <v>44</v>
      </c>
      <c r="E20" s="101">
        <f>MAX(Dpredlog!R20:S20)</f>
        <v>26</v>
      </c>
      <c r="F20" s="22" t="str">
        <f>Dpredlog!U20</f>
        <v>C</v>
      </c>
    </row>
    <row r="21" spans="1:6" ht="12.75" customHeight="1">
      <c r="A21" s="67" t="str">
        <f>Dpredlog!A21</f>
        <v>23/2017</v>
      </c>
      <c r="B21" s="139" t="str">
        <f>Dpredlog!B21</f>
        <v>Mrdak Jakša</v>
      </c>
      <c r="C21" s="140"/>
      <c r="D21" s="70">
        <f>SUM(Dpredlog!D21:Q21)</f>
        <v>42</v>
      </c>
      <c r="E21" s="101">
        <f>MAX(Dpredlog!R21:S21)</f>
        <v>20</v>
      </c>
      <c r="F21" s="22" t="str">
        <f>Dpredlog!U21</f>
        <v>D</v>
      </c>
    </row>
    <row r="22" spans="1:6" ht="12.75" customHeight="1">
      <c r="A22" s="67" t="str">
        <f>Dpredlog!A22</f>
        <v>29/2017</v>
      </c>
      <c r="B22" s="139" t="str">
        <f>Dpredlog!B22</f>
        <v>Jaredić Luka</v>
      </c>
      <c r="C22" s="140"/>
      <c r="D22" s="70">
        <f>SUM(Dpredlog!D22:Q22)</f>
        <v>38</v>
      </c>
      <c r="E22" s="101">
        <f>MAX(Dpredlog!R22:S22)</f>
        <v>22</v>
      </c>
      <c r="F22" s="22" t="str">
        <f>Dpredlog!U22</f>
        <v>D</v>
      </c>
    </row>
    <row r="23" spans="1:6" ht="12.75" customHeight="1">
      <c r="A23" s="67" t="str">
        <f>Dpredlog!A23</f>
        <v>31/2017</v>
      </c>
      <c r="B23" s="139" t="str">
        <f>Dpredlog!B23</f>
        <v>Ljumović Pavle</v>
      </c>
      <c r="C23" s="140"/>
      <c r="D23" s="70">
        <f>SUM(Dpredlog!D23:Q23)</f>
        <v>38</v>
      </c>
      <c r="E23" s="101">
        <f>MAX(Dpredlog!R23:S23)</f>
        <v>22</v>
      </c>
      <c r="F23" s="22" t="str">
        <f>Dpredlog!U23</f>
        <v>D</v>
      </c>
    </row>
    <row r="24" spans="1:6" ht="12.75" customHeight="1">
      <c r="A24" s="67" t="str">
        <f>Dpredlog!A24</f>
        <v>38/2017</v>
      </c>
      <c r="B24" s="139" t="str">
        <f>Dpredlog!B24</f>
        <v>Ličina Enis</v>
      </c>
      <c r="C24" s="140"/>
      <c r="D24" s="70">
        <f>SUM(Dpredlog!D24:Q24)</f>
        <v>44</v>
      </c>
      <c r="E24" s="101">
        <f>MAX(Dpredlog!R24:S24)</f>
        <v>20</v>
      </c>
      <c r="F24" s="22" t="str">
        <f>Dpredlog!U24</f>
        <v>D</v>
      </c>
    </row>
    <row r="25" spans="1:6" ht="12.75" customHeight="1">
      <c r="A25" s="67" t="str">
        <f>Dpredlog!A25</f>
        <v>1/2016</v>
      </c>
      <c r="B25" s="139" t="str">
        <f>Dpredlog!B25</f>
        <v>Brakočević Jovana</v>
      </c>
      <c r="C25" s="140"/>
      <c r="D25" s="70">
        <f>SUM(Dpredlog!D25:Q25)</f>
        <v>41</v>
      </c>
      <c r="E25" s="101">
        <f>MAX(Dpredlog!R25:S25)</f>
        <v>20</v>
      </c>
      <c r="F25" s="22" t="str">
        <f>Dpredlog!U25</f>
        <v>D</v>
      </c>
    </row>
    <row r="26" spans="1:6" ht="12.75" customHeight="1">
      <c r="A26" s="67" t="str">
        <f>Dpredlog!A26</f>
        <v>10/2016</v>
      </c>
      <c r="B26" s="139" t="str">
        <f>Dpredlog!B26</f>
        <v>Marniković Robert</v>
      </c>
      <c r="C26" s="140"/>
      <c r="D26" s="70">
        <f>SUM(Dpredlog!D26:Q26)</f>
        <v>41</v>
      </c>
      <c r="E26" s="101">
        <f>MAX(Dpredlog!R26:S26)</f>
        <v>20</v>
      </c>
      <c r="F26" s="22" t="str">
        <f>Dpredlog!U26</f>
        <v>D</v>
      </c>
    </row>
    <row r="27" spans="1:6" ht="12.75" customHeight="1">
      <c r="A27" s="67" t="str">
        <f>Dpredlog!A27</f>
        <v>40/2016</v>
      </c>
      <c r="B27" s="139" t="str">
        <f>Dpredlog!B27</f>
        <v>Ostojić Sofija</v>
      </c>
      <c r="C27" s="140"/>
      <c r="D27" s="70">
        <f>SUM(Dpredlog!D27:Q27)</f>
        <v>39</v>
      </c>
      <c r="E27" s="101">
        <f>MAX(Dpredlog!R27:S27)</f>
        <v>21</v>
      </c>
      <c r="F27" s="22" t="str">
        <f>Dpredlog!U27</f>
        <v>D</v>
      </c>
    </row>
    <row r="28" spans="1:6" ht="12.75" customHeight="1">
      <c r="A28" s="67" t="str">
        <f>Dpredlog!A28</f>
        <v>1/2014</v>
      </c>
      <c r="B28" s="139" t="str">
        <f>Dpredlog!B28</f>
        <v>Banović Igor</v>
      </c>
      <c r="C28" s="140"/>
      <c r="D28" s="70">
        <f>SUM(Dpredlog!D28:Q28)</f>
        <v>43</v>
      </c>
      <c r="E28" s="101">
        <f>MAX(Dpredlog!R28:S28)</f>
        <v>20</v>
      </c>
      <c r="F28" s="22" t="str">
        <f>Dpredlog!U28</f>
        <v>D</v>
      </c>
    </row>
    <row r="29" spans="1:6" ht="12.75" customHeight="1">
      <c r="A29" s="67"/>
      <c r="B29" s="139"/>
      <c r="C29" s="140"/>
      <c r="D29" s="70"/>
      <c r="E29" s="101"/>
      <c r="F29" s="22"/>
    </row>
    <row r="30" spans="1:6" ht="12.75" customHeight="1">
      <c r="A30" s="67"/>
      <c r="B30" s="139"/>
      <c r="C30" s="140"/>
      <c r="D30" s="70"/>
      <c r="E30" s="101"/>
      <c r="F30" s="22"/>
    </row>
    <row r="31" spans="1:6" ht="12.75" customHeight="1">
      <c r="A31" s="21"/>
      <c r="B31" s="139"/>
      <c r="C31" s="140"/>
      <c r="D31" s="70"/>
      <c r="E31" s="101"/>
      <c r="F31" s="22"/>
    </row>
    <row r="32" spans="1:6" ht="12.75">
      <c r="A32" s="23"/>
      <c r="B32" s="139"/>
      <c r="C32" s="140"/>
      <c r="D32" s="24"/>
      <c r="E32" s="24"/>
      <c r="F32" s="25"/>
    </row>
    <row r="33" spans="2:3" ht="15.75">
      <c r="B33" s="26"/>
      <c r="C33" s="26"/>
    </row>
    <row r="34" spans="1:4" ht="15.75">
      <c r="A34" s="27" t="s">
        <v>26</v>
      </c>
      <c r="B34" s="26"/>
      <c r="C34" s="26"/>
      <c r="D34" s="100" t="s">
        <v>27</v>
      </c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  <row r="75" spans="2:3" ht="15.75">
      <c r="B75" s="26"/>
      <c r="C75" s="26"/>
    </row>
    <row r="76" spans="2:3" ht="15.75">
      <c r="B76" s="26"/>
      <c r="C76" s="26"/>
    </row>
    <row r="77" spans="2:3" ht="15.75">
      <c r="B77" s="26"/>
      <c r="C77" s="26"/>
    </row>
    <row r="78" spans="2:3" ht="15.75">
      <c r="B78" s="26"/>
      <c r="C78" s="26"/>
    </row>
    <row r="79" spans="2:3" ht="15.75">
      <c r="B79" s="26"/>
      <c r="C79" s="26"/>
    </row>
    <row r="80" spans="2:3" ht="15.75">
      <c r="B80" s="26"/>
      <c r="C80" s="26"/>
    </row>
  </sheetData>
  <sheetProtection/>
  <mergeCells count="37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9:C29"/>
    <mergeCell ref="B30:C30"/>
    <mergeCell ref="B27:C27"/>
    <mergeCell ref="B28:C28"/>
    <mergeCell ref="B31:C31"/>
    <mergeCell ref="B32:C32"/>
    <mergeCell ref="B22:C22"/>
    <mergeCell ref="B23:C23"/>
    <mergeCell ref="B24:C24"/>
    <mergeCell ref="B25:C25"/>
    <mergeCell ref="B26:C26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5">
      <selection activeCell="R36" sqref="R36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212" t="s">
        <v>28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</row>
    <row r="3" spans="1:19" ht="22.5" customHeight="1">
      <c r="A3" s="212" t="s">
        <v>29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</row>
    <row r="4" spans="1:19" ht="22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6" spans="1:19" ht="16.5" customHeight="1">
      <c r="A6" s="213" t="s">
        <v>112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</row>
    <row r="7" spans="1:19" ht="18.75" customHeight="1">
      <c r="A7" s="213" t="str">
        <f>CONCATENATE("Semestar: II(drugi)/VI(šesti), akademska ",MY!Q2," godina")</f>
        <v>Semestar: II(drugi)/VI(šesti), akademska 2019/20 godina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</row>
    <row r="8" spans="1:19" ht="18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10" spans="1:19" ht="24" customHeight="1">
      <c r="A10" s="221" t="s">
        <v>30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</row>
    <row r="11" spans="1:19" ht="15">
      <c r="A11" s="211" t="s">
        <v>31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</row>
    <row r="12" spans="1:19" ht="15">
      <c r="A12" s="211" t="str">
        <f>CONCATENATE("po završetku ljetnjeg semestra akademske ",MY!Q2," godine")</f>
        <v>po završetku ljetnjeg semestra akademske 2019/20 godine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</row>
    <row r="13" spans="1:19" ht="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ht="13.5" thickBot="1"/>
    <row r="15" spans="1:19" ht="24.75" customHeight="1" thickTop="1">
      <c r="A15" s="224" t="s">
        <v>32</v>
      </c>
      <c r="B15" s="231" t="s">
        <v>33</v>
      </c>
      <c r="C15" s="228" t="s">
        <v>34</v>
      </c>
      <c r="D15" s="214" t="s">
        <v>35</v>
      </c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34"/>
      <c r="P15" s="214" t="s">
        <v>36</v>
      </c>
      <c r="Q15" s="215"/>
      <c r="R15" s="215"/>
      <c r="S15" s="216"/>
    </row>
    <row r="16" spans="1:19" ht="15.75" customHeight="1">
      <c r="A16" s="225"/>
      <c r="B16" s="232"/>
      <c r="C16" s="229"/>
      <c r="D16" s="217" t="s">
        <v>37</v>
      </c>
      <c r="E16" s="218"/>
      <c r="F16" s="219" t="s">
        <v>38</v>
      </c>
      <c r="G16" s="218"/>
      <c r="H16" s="219" t="s">
        <v>39</v>
      </c>
      <c r="I16" s="218"/>
      <c r="J16" s="219" t="s">
        <v>40</v>
      </c>
      <c r="K16" s="218"/>
      <c r="L16" s="219" t="s">
        <v>41</v>
      </c>
      <c r="M16" s="218"/>
      <c r="N16" s="219" t="s">
        <v>42</v>
      </c>
      <c r="O16" s="220"/>
      <c r="P16" s="222" t="s">
        <v>43</v>
      </c>
      <c r="Q16" s="227"/>
      <c r="R16" s="222" t="s">
        <v>44</v>
      </c>
      <c r="S16" s="223"/>
    </row>
    <row r="17" spans="1:19" ht="23.25" customHeight="1" thickBot="1">
      <c r="A17" s="226"/>
      <c r="B17" s="233"/>
      <c r="C17" s="230"/>
      <c r="D17" s="32" t="s">
        <v>32</v>
      </c>
      <c r="E17" s="32" t="s">
        <v>45</v>
      </c>
      <c r="F17" s="32" t="s">
        <v>32</v>
      </c>
      <c r="G17" s="32" t="s">
        <v>45</v>
      </c>
      <c r="H17" s="32" t="s">
        <v>32</v>
      </c>
      <c r="I17" s="32" t="s">
        <v>45</v>
      </c>
      <c r="J17" s="32" t="s">
        <v>32</v>
      </c>
      <c r="K17" s="32" t="s">
        <v>45</v>
      </c>
      <c r="L17" s="32" t="s">
        <v>32</v>
      </c>
      <c r="M17" s="32" t="s">
        <v>45</v>
      </c>
      <c r="N17" s="32" t="s">
        <v>32</v>
      </c>
      <c r="O17" s="33" t="s">
        <v>45</v>
      </c>
      <c r="P17" s="32" t="s">
        <v>32</v>
      </c>
      <c r="Q17" s="33" t="s">
        <v>45</v>
      </c>
      <c r="R17" s="32" t="s">
        <v>32</v>
      </c>
      <c r="S17" s="34" t="s">
        <v>45</v>
      </c>
    </row>
    <row r="18" spans="1:19" ht="15" customHeight="1" thickTop="1">
      <c r="A18" s="35">
        <v>1</v>
      </c>
      <c r="B18" s="36" t="s">
        <v>59</v>
      </c>
      <c r="C18" s="37">
        <f>COUNTIF(Apredlog!T8:T15,"&gt;0")</f>
        <v>2</v>
      </c>
      <c r="D18" s="38">
        <f>COUNTIF(Apredlog!$U8:$U15,"A")</f>
        <v>0</v>
      </c>
      <c r="E18" s="38">
        <f>IF($C18=0,0,D18*100/$C18)</f>
        <v>0</v>
      </c>
      <c r="F18" s="38">
        <f>COUNTIF(Apredlog!$U8:$U15,"B")</f>
        <v>0</v>
      </c>
      <c r="G18" s="38">
        <f>IF($C18=0,0,F18*100/$C18)</f>
        <v>0</v>
      </c>
      <c r="H18" s="38">
        <f>COUNTIF(Apredlog!$U8:$U15,"C")</f>
        <v>1</v>
      </c>
      <c r="I18" s="38">
        <f>IF($C18=0,0,H18*100/$C18)</f>
        <v>50</v>
      </c>
      <c r="J18" s="38">
        <f>COUNTIF(Apredlog!$U8:$U15,"D")</f>
        <v>0</v>
      </c>
      <c r="K18" s="38">
        <f>IF($C18=0,0,J18*100/$C18)</f>
        <v>0</v>
      </c>
      <c r="L18" s="38">
        <f>COUNTIF(Apredlog!$U8:$U15,"E")</f>
        <v>0</v>
      </c>
      <c r="M18" s="38">
        <f>IF($C18=0,0,L18*100/$C18)</f>
        <v>0</v>
      </c>
      <c r="N18" s="38">
        <f>C18-P18</f>
        <v>1</v>
      </c>
      <c r="O18" s="103">
        <f>IF($C18=0,0,N18*100/$C18)</f>
        <v>50</v>
      </c>
      <c r="P18" s="38">
        <f>SUM(D18,F18,H18,J18,L18)</f>
        <v>1</v>
      </c>
      <c r="Q18" s="103">
        <f>IF(C18=0,0,P18*100/($P18+$R18))</f>
        <v>50</v>
      </c>
      <c r="R18" s="38">
        <f>N18</f>
        <v>1</v>
      </c>
      <c r="S18" s="39">
        <f>IF(C18=0,0,R18*100/($P18+$R18))</f>
        <v>50</v>
      </c>
    </row>
    <row r="19" spans="1:19" ht="15.75">
      <c r="A19" s="35">
        <v>2</v>
      </c>
      <c r="B19" s="36" t="s">
        <v>55</v>
      </c>
      <c r="C19" s="37">
        <f>COUNTIF(Bpredlog!T8:T36,"&gt;0")</f>
        <v>17</v>
      </c>
      <c r="D19" s="38">
        <f>COUNTIF(Bpredlog!$U8:$U35,"A")</f>
        <v>2</v>
      </c>
      <c r="E19" s="38">
        <f>IF($C19=0,0,D19*100/$C19)</f>
        <v>11.764705882352942</v>
      </c>
      <c r="F19" s="38">
        <f>COUNTIF(Bpredlog!$U8:$U35,"B")</f>
        <v>0</v>
      </c>
      <c r="G19" s="38">
        <f>IF($C19=0,0,F19*100/$C19)</f>
        <v>0</v>
      </c>
      <c r="H19" s="38">
        <f>COUNTIF(Bpredlog!$U8:$U35,"C")</f>
        <v>1</v>
      </c>
      <c r="I19" s="38">
        <f>IF($C19=0,0,H19*100/$C19)</f>
        <v>5.882352941176471</v>
      </c>
      <c r="J19" s="38">
        <f>COUNTIF(Bpredlog!$U8:$U35,"D")</f>
        <v>14</v>
      </c>
      <c r="K19" s="38">
        <f>IF($C19=0,0,J19*100/$C19)</f>
        <v>82.3529411764706</v>
      </c>
      <c r="L19" s="38">
        <f>COUNTIF(Bpredlog!$U8:$U35,"E")</f>
        <v>0</v>
      </c>
      <c r="M19" s="38">
        <f>IF($C19=0,0,L19*100/$C19)</f>
        <v>0</v>
      </c>
      <c r="N19" s="38">
        <f>C19-P19</f>
        <v>0</v>
      </c>
      <c r="O19" s="105">
        <f>IF($C19=0,0,N19*100/$C19)</f>
        <v>0</v>
      </c>
      <c r="P19" s="38">
        <f>SUM(D19,F19,H19,J19,L19)</f>
        <v>17</v>
      </c>
      <c r="Q19" s="105">
        <f>IF(C19=0,0,P19*100/($P19+$R19))</f>
        <v>100</v>
      </c>
      <c r="R19" s="38">
        <f>N19</f>
        <v>0</v>
      </c>
      <c r="S19" s="39">
        <f>IF(C19=0,0,R19*100/($P19+$R19))</f>
        <v>0</v>
      </c>
    </row>
    <row r="20" spans="1:19" ht="15.75">
      <c r="A20" s="35">
        <v>3</v>
      </c>
      <c r="B20" s="36" t="s">
        <v>56</v>
      </c>
      <c r="C20" s="37">
        <f>COUNTIF(Cpredlog!T8:T36,"&gt;0")</f>
        <v>19</v>
      </c>
      <c r="D20" s="38">
        <f>COUNTIF(Cpredlog!$U8:$U36,"A")</f>
        <v>3</v>
      </c>
      <c r="E20" s="38">
        <f>IF($C20=0,0,D20*100/$C20)</f>
        <v>15.789473684210526</v>
      </c>
      <c r="F20" s="38">
        <f>COUNTIF(Cpredlog!$U8:$U36,"B")</f>
        <v>0</v>
      </c>
      <c r="G20" s="38">
        <f>IF($C20=0,0,F20*100/$C20)</f>
        <v>0</v>
      </c>
      <c r="H20" s="38">
        <f>COUNTIF(Cpredlog!$U8:$U36,"C")</f>
        <v>4</v>
      </c>
      <c r="I20" s="38">
        <f>IF($C20=0,0,H20*100/$C20)</f>
        <v>21.05263157894737</v>
      </c>
      <c r="J20" s="38">
        <f>COUNTIF(Cpredlog!$U8:$U36,"D")</f>
        <v>10</v>
      </c>
      <c r="K20" s="38">
        <f>IF($C20=0,0,J20*100/$C20)</f>
        <v>52.63157894736842</v>
      </c>
      <c r="L20" s="38">
        <f>COUNTIF(Cpredlog!$U8:$U36,"E")</f>
        <v>1</v>
      </c>
      <c r="M20" s="38">
        <f>IF($C20=0,0,L20*100/$C20)</f>
        <v>5.2631578947368425</v>
      </c>
      <c r="N20" s="38">
        <f>C20-P20</f>
        <v>1</v>
      </c>
      <c r="O20" s="105">
        <f>IF($C20=0,0,N20*100/$C20)</f>
        <v>5.2631578947368425</v>
      </c>
      <c r="P20" s="38">
        <f>SUM(D20,F20,H20,J20,L20)</f>
        <v>18</v>
      </c>
      <c r="Q20" s="105">
        <f>IF(C20=0,0,P20*100/($P20+$R20))</f>
        <v>94.73684210526316</v>
      </c>
      <c r="R20" s="38">
        <f>N20</f>
        <v>1</v>
      </c>
      <c r="S20" s="39">
        <f>IF(C20=0,0,R20*100/($P20+$R20))</f>
        <v>5.2631578947368425</v>
      </c>
    </row>
    <row r="21" spans="1:19" ht="15.75">
      <c r="A21" s="35">
        <v>4</v>
      </c>
      <c r="B21" s="36" t="s">
        <v>111</v>
      </c>
      <c r="C21" s="37">
        <f>COUNTIF(Dpredlog!T8:T31,"&gt;0")</f>
        <v>20</v>
      </c>
      <c r="D21" s="38">
        <f>COUNTIF(Dpredlog!$U8:$U31,"A")</f>
        <v>0</v>
      </c>
      <c r="E21" s="38">
        <f>IF($C21=0,0,D21*100/$C21)</f>
        <v>0</v>
      </c>
      <c r="F21" s="38">
        <f>COUNTIF(Dpredlog!$U8:$U31,"B")</f>
        <v>0</v>
      </c>
      <c r="G21" s="38">
        <f>IF($C21=0,0,F21*100/$C21)</f>
        <v>0</v>
      </c>
      <c r="H21" s="38">
        <f>COUNTIF(Dpredlog!$U8:$U31,"C")</f>
        <v>1</v>
      </c>
      <c r="I21" s="38">
        <f>IF($C21=0,0,H21*100/$C21)</f>
        <v>5</v>
      </c>
      <c r="J21" s="38">
        <f>COUNTIF(Dpredlog!$U8:$U31,"D")</f>
        <v>19</v>
      </c>
      <c r="K21" s="38">
        <f>IF($C21=0,0,J21*100/$C21)</f>
        <v>95</v>
      </c>
      <c r="L21" s="38">
        <f>COUNTIF(Dpredlog!$U8:$U31,"E")</f>
        <v>0</v>
      </c>
      <c r="M21" s="38">
        <f>IF($C21=0,0,L21*100/$C21)</f>
        <v>0</v>
      </c>
      <c r="N21" s="38">
        <f>C21-P21</f>
        <v>0</v>
      </c>
      <c r="O21" s="106">
        <f>IF($C21=0,0,N21*100/$C21)</f>
        <v>0</v>
      </c>
      <c r="P21" s="38">
        <f>SUM(D21,F21,H21,J21,L21)</f>
        <v>20</v>
      </c>
      <c r="Q21" s="105">
        <f>IF(C21=0,0,P21*100/($P21+$R21))</f>
        <v>100</v>
      </c>
      <c r="R21" s="38">
        <f>N21</f>
        <v>0</v>
      </c>
      <c r="S21" s="39">
        <f>IF(C21=0,0,R21*100/($P21+$R21))</f>
        <v>0</v>
      </c>
    </row>
    <row r="22" spans="1:19" ht="16.5" thickBot="1">
      <c r="A22" s="31">
        <v>5</v>
      </c>
      <c r="B22" s="40"/>
      <c r="C22" s="33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102"/>
      <c r="P22" s="32"/>
      <c r="Q22" s="102"/>
      <c r="R22" s="32"/>
      <c r="S22" s="34"/>
    </row>
    <row r="23" spans="1:19" ht="16.5" thickTop="1">
      <c r="A23" s="41"/>
      <c r="B23" s="42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4:18" ht="12.75">
      <c r="D24" s="236" t="s">
        <v>46</v>
      </c>
      <c r="E24" s="236"/>
      <c r="F24" s="236"/>
      <c r="G24" s="236"/>
      <c r="H24" s="236"/>
      <c r="I24" s="236"/>
      <c r="J24" s="72"/>
      <c r="K24" s="72"/>
      <c r="L24" s="72"/>
      <c r="M24" s="72"/>
      <c r="N24" s="236" t="s">
        <v>47</v>
      </c>
      <c r="O24" s="236"/>
      <c r="P24" s="236"/>
      <c r="Q24" s="236"/>
      <c r="R24" s="72"/>
    </row>
    <row r="25" spans="1:18" ht="12.75">
      <c r="A25" s="235" t="str">
        <f>CONCATENATE("Podgorica,   jun 20",RIGHT(MY!Q2,2),". god.")</f>
        <v>Podgorica,   jun 2020. god.</v>
      </c>
      <c r="B25" s="235"/>
      <c r="D25" s="236"/>
      <c r="E25" s="236"/>
      <c r="F25" s="236"/>
      <c r="G25" s="236"/>
      <c r="H25" s="236"/>
      <c r="I25" s="236"/>
      <c r="J25" s="72"/>
      <c r="K25" s="72"/>
      <c r="L25" s="72"/>
      <c r="M25" s="72"/>
      <c r="N25" s="236"/>
      <c r="O25" s="236"/>
      <c r="P25" s="236"/>
      <c r="Q25" s="236"/>
      <c r="R25" s="72"/>
    </row>
    <row r="26" spans="4:18" ht="15">
      <c r="D26" s="211" t="s">
        <v>77</v>
      </c>
      <c r="E26" s="211"/>
      <c r="F26" s="211"/>
      <c r="G26" s="211"/>
      <c r="H26" s="211"/>
      <c r="I26" s="211"/>
      <c r="J26" s="211"/>
      <c r="K26" s="72"/>
      <c r="L26" s="72"/>
      <c r="M26" s="72"/>
      <c r="N26" s="72"/>
      <c r="O26" s="72"/>
      <c r="P26" s="72"/>
      <c r="Q26" s="72"/>
      <c r="R26" s="72"/>
    </row>
    <row r="27" spans="4:18" ht="15">
      <c r="D27" s="211" t="s">
        <v>225</v>
      </c>
      <c r="E27" s="211"/>
      <c r="F27" s="211"/>
      <c r="G27" s="211"/>
      <c r="H27" s="211"/>
      <c r="I27" s="211"/>
      <c r="J27" s="211"/>
      <c r="K27" s="72"/>
      <c r="L27" s="72"/>
      <c r="M27" s="237" t="s">
        <v>78</v>
      </c>
      <c r="N27" s="237"/>
      <c r="O27" s="237"/>
      <c r="P27" s="237"/>
      <c r="Q27" s="237"/>
      <c r="R27" s="237"/>
    </row>
  </sheetData>
  <sheetProtection/>
  <mergeCells count="28">
    <mergeCell ref="D27:J27"/>
    <mergeCell ref="B15:B17"/>
    <mergeCell ref="D15:O15"/>
    <mergeCell ref="A25:B25"/>
    <mergeCell ref="D24:I24"/>
    <mergeCell ref="N24:Q24"/>
    <mergeCell ref="D25:I25"/>
    <mergeCell ref="N25:Q25"/>
    <mergeCell ref="L16:M16"/>
    <mergeCell ref="M27:R27"/>
    <mergeCell ref="A7:S7"/>
    <mergeCell ref="A10:S10"/>
    <mergeCell ref="A11:S11"/>
    <mergeCell ref="A12:S12"/>
    <mergeCell ref="R16:S16"/>
    <mergeCell ref="A15:A17"/>
    <mergeCell ref="P16:Q16"/>
    <mergeCell ref="C15:C17"/>
    <mergeCell ref="D26:J26"/>
    <mergeCell ref="A2:S2"/>
    <mergeCell ref="A3:S3"/>
    <mergeCell ref="A6:S6"/>
    <mergeCell ref="P15:S15"/>
    <mergeCell ref="D16:E16"/>
    <mergeCell ref="F16:G16"/>
    <mergeCell ref="H16:I16"/>
    <mergeCell ref="J16:K16"/>
    <mergeCell ref="N16:O1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R26" sqref="R26"/>
    </sheetView>
  </sheetViews>
  <sheetFormatPr defaultColWidth="9.140625" defaultRowHeight="12.75"/>
  <cols>
    <col min="1" max="1" width="6.57421875" style="1" bestFit="1" customWidth="1"/>
    <col min="2" max="2" width="19.7109375" style="1" bestFit="1" customWidth="1"/>
    <col min="3" max="3" width="2.00390625" style="1" bestFit="1" customWidth="1"/>
    <col min="4" max="4" width="3.28125" style="1" customWidth="1"/>
    <col min="5" max="5" width="7.57421875" style="1" bestFit="1" customWidth="1"/>
    <col min="6" max="6" width="19.7109375" style="1" bestFit="1" customWidth="1"/>
    <col min="7" max="7" width="3.00390625" style="1" bestFit="1" customWidth="1"/>
    <col min="8" max="8" width="3.7109375" style="1" customWidth="1"/>
    <col min="9" max="9" width="7.57421875" style="1" bestFit="1" customWidth="1"/>
    <col min="10" max="10" width="19.7109375" style="1" bestFit="1" customWidth="1"/>
    <col min="11" max="11" width="3.00390625" style="1" bestFit="1" customWidth="1"/>
    <col min="12" max="12" width="3.00390625" style="1" customWidth="1"/>
    <col min="13" max="13" width="7.57421875" style="1" bestFit="1" customWidth="1"/>
    <col min="14" max="14" width="19.7109375" style="1" bestFit="1" customWidth="1"/>
    <col min="15" max="15" width="2.57421875" style="1" customWidth="1"/>
    <col min="16" max="16384" width="9.140625" style="1" customWidth="1"/>
  </cols>
  <sheetData>
    <row r="1" spans="1:17" ht="12.75">
      <c r="A1" s="238" t="s">
        <v>57</v>
      </c>
      <c r="B1" s="238"/>
      <c r="C1" s="238"/>
      <c r="E1" s="238" t="s">
        <v>57</v>
      </c>
      <c r="F1" s="238"/>
      <c r="G1" s="238"/>
      <c r="I1" s="238" t="s">
        <v>57</v>
      </c>
      <c r="J1" s="238"/>
      <c r="K1" s="238"/>
      <c r="M1" s="238" t="s">
        <v>57</v>
      </c>
      <c r="N1" s="238"/>
      <c r="O1" s="238"/>
      <c r="Q1" s="73" t="s">
        <v>60</v>
      </c>
    </row>
    <row r="2" spans="2:17" ht="12.75">
      <c r="B2" s="69" t="str">
        <f>CONCATENATE("smjer: A ; sk. ",Q2)</f>
        <v>smjer: A ; sk. 2019/20</v>
      </c>
      <c r="F2" s="62" t="str">
        <f>CONCATENATE("smjer: B ; sk. ",Q2)</f>
        <v>smjer: B ; sk. 2019/20</v>
      </c>
      <c r="J2" s="62" t="str">
        <f>CONCATENATE("smjer: C ; sk. ",Q2)</f>
        <v>smjer: C ; sk. 2019/20</v>
      </c>
      <c r="N2" s="62" t="str">
        <f>CONCATENATE("smjer: D ; sk. ",Q2)</f>
        <v>smjer: D ; sk. 2019/20</v>
      </c>
      <c r="Q2" s="72" t="s">
        <v>224</v>
      </c>
    </row>
    <row r="3" spans="1:15" ht="12.75">
      <c r="A3" s="68" t="str">
        <f>Apredlog!A8</f>
        <v>1/2019</v>
      </c>
      <c r="B3" s="65" t="str">
        <f>Apredlog!B8</f>
        <v>Šaranović Filip</v>
      </c>
      <c r="C3" s="10" t="str">
        <f>Apredlog!U8</f>
        <v>C</v>
      </c>
      <c r="E3" s="64" t="str">
        <f>Bpredlog!A8</f>
        <v>1/2019</v>
      </c>
      <c r="F3" s="65" t="str">
        <f>Bpredlog!B8</f>
        <v>Jovović Milena</v>
      </c>
      <c r="G3" s="63" t="str">
        <f>Bpredlog!U8</f>
        <v>D</v>
      </c>
      <c r="I3" s="6" t="str">
        <f>Cpredlog!A8</f>
        <v>1/2019</v>
      </c>
      <c r="J3" s="6" t="str">
        <f>Cpredlog!B8</f>
        <v>Gigović Nevena</v>
      </c>
      <c r="K3" s="63" t="str">
        <f>Cpredlog!U8</f>
        <v>D</v>
      </c>
      <c r="L3" s="104"/>
      <c r="M3" s="75" t="str">
        <f>Dpredlog!A8</f>
        <v>38/2019</v>
      </c>
      <c r="N3" s="10" t="str">
        <f>Dpredlog!B8</f>
        <v>Drešaj Mimoza</v>
      </c>
      <c r="O3" s="10" t="str">
        <f>Dpredlog!U8</f>
        <v>D</v>
      </c>
    </row>
    <row r="4" spans="1:15" ht="12.75">
      <c r="A4" s="68" t="str">
        <f>Apredlog!A9</f>
        <v>3/2019</v>
      </c>
      <c r="B4" s="65" t="str">
        <f>Apredlog!B9</f>
        <v>Radović Snežana</v>
      </c>
      <c r="C4" s="10" t="str">
        <f>Apredlog!U9</f>
        <v>F</v>
      </c>
      <c r="E4" s="64" t="str">
        <f>Bpredlog!A9</f>
        <v>2/2019</v>
      </c>
      <c r="F4" s="65" t="str">
        <f>Bpredlog!B9</f>
        <v>Vujičić Sandra</v>
      </c>
      <c r="G4" s="63" t="str">
        <f>Bpredlog!U9</f>
        <v>D</v>
      </c>
      <c r="I4" s="6" t="str">
        <f>Cpredlog!A9</f>
        <v>2/2019</v>
      </c>
      <c r="J4" s="6" t="str">
        <f>Cpredlog!B9</f>
        <v>Nedović Jelena</v>
      </c>
      <c r="K4" s="63" t="str">
        <f>Cpredlog!U9</f>
        <v>D</v>
      </c>
      <c r="L4" s="104"/>
      <c r="M4" s="75" t="str">
        <f>Dpredlog!A9</f>
        <v>21/2018</v>
      </c>
      <c r="N4" s="10" t="str">
        <f>Dpredlog!B9</f>
        <v>Vreteničić Marko</v>
      </c>
      <c r="O4" s="10" t="str">
        <f>Dpredlog!U9</f>
        <v>F</v>
      </c>
    </row>
    <row r="5" spans="1:15" ht="12.75">
      <c r="A5" s="68"/>
      <c r="B5" s="65"/>
      <c r="C5" s="10"/>
      <c r="E5" s="64" t="str">
        <f>Bpredlog!A10</f>
        <v>3/2019</v>
      </c>
      <c r="F5" s="65" t="str">
        <f>Bpredlog!B10</f>
        <v>Jovanović Jelena</v>
      </c>
      <c r="G5" s="63" t="str">
        <f>Bpredlog!U10</f>
        <v>D</v>
      </c>
      <c r="I5" s="6" t="str">
        <f>Cpredlog!A10</f>
        <v>3/2019</v>
      </c>
      <c r="J5" s="6" t="str">
        <f>Cpredlog!B10</f>
        <v>Milosavljević Petar</v>
      </c>
      <c r="K5" s="63" t="str">
        <f>Cpredlog!U10</f>
        <v>A</v>
      </c>
      <c r="L5" s="104"/>
      <c r="M5" s="75" t="str">
        <f>Dpredlog!A10</f>
        <v>38/2018</v>
      </c>
      <c r="N5" s="10" t="str">
        <f>Dpredlog!B10</f>
        <v>Matanović Danijela</v>
      </c>
      <c r="O5" s="10" t="str">
        <f>Dpredlog!U10</f>
        <v>D</v>
      </c>
    </row>
    <row r="6" spans="5:15" ht="12.75">
      <c r="E6" s="64" t="str">
        <f>Bpredlog!A11</f>
        <v>4/2019</v>
      </c>
      <c r="F6" s="65" t="str">
        <f>Bpredlog!B11</f>
        <v>Vujović Aleksandar</v>
      </c>
      <c r="G6" s="63" t="str">
        <f>Bpredlog!U11</f>
        <v>D</v>
      </c>
      <c r="I6" s="6" t="str">
        <f>Cpredlog!A11</f>
        <v>4/2019</v>
      </c>
      <c r="J6" s="6" t="str">
        <f>Cpredlog!B11</f>
        <v>Drpljanin Mervan</v>
      </c>
      <c r="K6" s="63" t="str">
        <f>Cpredlog!U11</f>
        <v>D</v>
      </c>
      <c r="L6" s="104"/>
      <c r="M6" s="75" t="str">
        <f>Dpredlog!A11</f>
        <v>39/2018</v>
      </c>
      <c r="N6" s="10" t="str">
        <f>Dpredlog!B11</f>
        <v>Ćupić Miloš</v>
      </c>
      <c r="O6" s="10" t="str">
        <f>Dpredlog!U11</f>
        <v>D</v>
      </c>
    </row>
    <row r="7" spans="5:15" ht="12.75">
      <c r="E7" s="64" t="str">
        <f>Bpredlog!A12</f>
        <v>5/2019</v>
      </c>
      <c r="F7" s="65" t="str">
        <f>Bpredlog!B12</f>
        <v>Ćorović Velimir</v>
      </c>
      <c r="G7" s="63" t="str">
        <f>Bpredlog!U12</f>
        <v>A</v>
      </c>
      <c r="I7" s="6" t="str">
        <f>Cpredlog!A12</f>
        <v>5/2019</v>
      </c>
      <c r="J7" s="6" t="str">
        <f>Cpredlog!B12</f>
        <v>Aligrudić Pavle</v>
      </c>
      <c r="K7" s="63" t="str">
        <f>Cpredlog!U12</f>
        <v>F</v>
      </c>
      <c r="L7" s="104"/>
      <c r="M7" s="75" t="str">
        <f>Dpredlog!A12</f>
        <v>3/2017</v>
      </c>
      <c r="N7" s="10" t="str">
        <f>Dpredlog!B12</f>
        <v>Perović Đorđe</v>
      </c>
      <c r="O7" s="10" t="str">
        <f>Dpredlog!U12</f>
        <v>D</v>
      </c>
    </row>
    <row r="8" spans="5:15" ht="12.75">
      <c r="E8" s="64" t="str">
        <f>Bpredlog!A13</f>
        <v>6/2019</v>
      </c>
      <c r="F8" s="65" t="str">
        <f>Bpredlog!B13</f>
        <v>Šćekić Lazar</v>
      </c>
      <c r="G8" s="63" t="str">
        <f>Bpredlog!U13</f>
        <v>D</v>
      </c>
      <c r="I8" s="6" t="str">
        <f>Cpredlog!A13</f>
        <v>6/2019</v>
      </c>
      <c r="J8" s="6" t="str">
        <f>Cpredlog!B13</f>
        <v>Gledović Radoman</v>
      </c>
      <c r="K8" s="63" t="str">
        <f>Cpredlog!U13</f>
        <v>D</v>
      </c>
      <c r="L8" s="104"/>
      <c r="M8" s="75" t="str">
        <f>Dpredlog!A13</f>
        <v>4/2017</v>
      </c>
      <c r="N8" s="10" t="str">
        <f>Dpredlog!B13</f>
        <v>Rakočević Luka</v>
      </c>
      <c r="O8" s="10" t="str">
        <f>Dpredlog!U13</f>
        <v>D</v>
      </c>
    </row>
    <row r="9" spans="5:15" ht="12.75">
      <c r="E9" s="64" t="str">
        <f>Bpredlog!A14</f>
        <v>7/2019</v>
      </c>
      <c r="F9" s="65" t="str">
        <f>Bpredlog!B14</f>
        <v>Lončar Sanja</v>
      </c>
      <c r="G9" s="63" t="str">
        <f>Bpredlog!U14</f>
        <v>C</v>
      </c>
      <c r="I9" s="6" t="str">
        <f>Cpredlog!A14</f>
        <v>7/2019</v>
      </c>
      <c r="J9" s="6" t="str">
        <f>Cpredlog!B14</f>
        <v>Marković Danijela</v>
      </c>
      <c r="K9" s="63" t="str">
        <f>Cpredlog!U14</f>
        <v>C</v>
      </c>
      <c r="L9" s="104"/>
      <c r="M9" s="75" t="str">
        <f>Dpredlog!A14</f>
        <v>5/2017</v>
      </c>
      <c r="N9" s="10" t="str">
        <f>Dpredlog!B14</f>
        <v>Stanković Filip</v>
      </c>
      <c r="O9" s="10" t="str">
        <f>Dpredlog!U14</f>
        <v>D</v>
      </c>
    </row>
    <row r="10" spans="5:15" ht="12.75">
      <c r="E10" s="64" t="str">
        <f>Bpredlog!A15</f>
        <v>8/2019</v>
      </c>
      <c r="F10" s="65" t="str">
        <f>Bpredlog!B15</f>
        <v>Piper Ivanka</v>
      </c>
      <c r="G10" s="63" t="str">
        <f>Bpredlog!U15</f>
        <v>D</v>
      </c>
      <c r="I10" s="6" t="str">
        <f>Cpredlog!A15</f>
        <v>8/2019</v>
      </c>
      <c r="J10" s="6" t="str">
        <f>Cpredlog!B15</f>
        <v>Ćetković Petar</v>
      </c>
      <c r="K10" s="63" t="str">
        <f>Cpredlog!U15</f>
        <v>D</v>
      </c>
      <c r="L10" s="104"/>
      <c r="M10" s="75" t="str">
        <f>Dpredlog!A15</f>
        <v>11/2017</v>
      </c>
      <c r="N10" s="10" t="str">
        <f>Dpredlog!B15</f>
        <v>Šubarić Jovana</v>
      </c>
      <c r="O10" s="10" t="str">
        <f>Dpredlog!U15</f>
        <v>D</v>
      </c>
    </row>
    <row r="11" spans="5:15" ht="12.75">
      <c r="E11" s="64" t="str">
        <f>Bpredlog!A16</f>
        <v>9/2019</v>
      </c>
      <c r="F11" s="65" t="str">
        <f>Bpredlog!B16</f>
        <v>Zlajić Kristina</v>
      </c>
      <c r="G11" s="63" t="str">
        <f>Bpredlog!U16</f>
        <v>D</v>
      </c>
      <c r="I11" s="6" t="str">
        <f>Cpredlog!A16</f>
        <v>9/2019</v>
      </c>
      <c r="J11" s="6" t="str">
        <f>Cpredlog!B16</f>
        <v>Ćuković Aleksa</v>
      </c>
      <c r="K11" s="63" t="str">
        <f>Cpredlog!U16</f>
        <v>A</v>
      </c>
      <c r="L11" s="104"/>
      <c r="M11" s="75" t="str">
        <f>Dpredlog!A16</f>
        <v>13/2017</v>
      </c>
      <c r="N11" s="10" t="str">
        <f>Dpredlog!B16</f>
        <v>Pejović Ognjen</v>
      </c>
      <c r="O11" s="10" t="str">
        <f>Dpredlog!U16</f>
        <v>D</v>
      </c>
    </row>
    <row r="12" spans="5:15" ht="12.75">
      <c r="E12" s="64" t="str">
        <f>Bpredlog!A17</f>
        <v>10/2019</v>
      </c>
      <c r="F12" s="65" t="str">
        <f>Bpredlog!B17</f>
        <v>Kolić Lejla</v>
      </c>
      <c r="G12" s="63" t="str">
        <f>Bpredlog!U17</f>
        <v>D</v>
      </c>
      <c r="I12" s="6" t="str">
        <f>Cpredlog!A17</f>
        <v>10/2019</v>
      </c>
      <c r="J12" s="6" t="str">
        <f>Cpredlog!B17</f>
        <v>Živković Ana</v>
      </c>
      <c r="K12" s="63" t="str">
        <f>Cpredlog!U17</f>
        <v>C</v>
      </c>
      <c r="L12" s="104"/>
      <c r="M12" s="75" t="str">
        <f>Dpredlog!A17</f>
        <v>17/2017</v>
      </c>
      <c r="N12" s="10" t="str">
        <f>Dpredlog!B17</f>
        <v>Bracović Luka</v>
      </c>
      <c r="O12" s="10" t="str">
        <f>Dpredlog!U17</f>
        <v>D</v>
      </c>
    </row>
    <row r="13" spans="5:15" ht="12.75">
      <c r="E13" s="64" t="str">
        <f>Bpredlog!A18</f>
        <v>12/2019</v>
      </c>
      <c r="F13" s="65" t="str">
        <f>Bpredlog!B18</f>
        <v>Vujisić Andrea</v>
      </c>
      <c r="G13" s="63" t="str">
        <f>Bpredlog!U18</f>
        <v>D</v>
      </c>
      <c r="I13" s="6" t="str">
        <f>Cpredlog!A18</f>
        <v>11/2019</v>
      </c>
      <c r="J13" s="6" t="str">
        <f>Cpredlog!B18</f>
        <v>Boljević Stefan</v>
      </c>
      <c r="K13" s="63" t="str">
        <f>Cpredlog!U18</f>
        <v>D</v>
      </c>
      <c r="L13" s="104"/>
      <c r="M13" s="75" t="str">
        <f>Dpredlog!A18</f>
        <v>18/2017</v>
      </c>
      <c r="N13" s="10" t="str">
        <f>Dpredlog!B18</f>
        <v>Vučićević Iva</v>
      </c>
      <c r="O13" s="10" t="str">
        <f>Dpredlog!U18</f>
        <v>D</v>
      </c>
    </row>
    <row r="14" spans="5:15" ht="12.75">
      <c r="E14" s="64" t="str">
        <f>Bpredlog!A19</f>
        <v>13/2019</v>
      </c>
      <c r="F14" s="65" t="str">
        <f>Bpredlog!B19</f>
        <v>Kovačević Marko</v>
      </c>
      <c r="G14" s="63" t="str">
        <f>Bpredlog!U19</f>
        <v>D</v>
      </c>
      <c r="I14" s="6" t="str">
        <f>Cpredlog!A19</f>
        <v>12/2019</v>
      </c>
      <c r="J14" s="6" t="str">
        <f>Cpredlog!B19</f>
        <v>Mijanović Maja</v>
      </c>
      <c r="K14" s="63" t="str">
        <f>Cpredlog!U19</f>
        <v>F</v>
      </c>
      <c r="L14" s="104"/>
      <c r="M14" s="75" t="str">
        <f>Dpredlog!A19</f>
        <v>19/2017</v>
      </c>
      <c r="N14" s="10" t="str">
        <f>Dpredlog!B19</f>
        <v>Huremović Irvin</v>
      </c>
      <c r="O14" s="10" t="str">
        <f>Dpredlog!U19</f>
        <v>D</v>
      </c>
    </row>
    <row r="15" spans="5:15" ht="12.75">
      <c r="E15" s="64" t="str">
        <f>Bpredlog!A20</f>
        <v>14/2019</v>
      </c>
      <c r="F15" s="65" t="str">
        <f>Bpredlog!B20</f>
        <v>Bošković Andrija</v>
      </c>
      <c r="G15" s="63" t="str">
        <f>Bpredlog!U20</f>
        <v>D</v>
      </c>
      <c r="I15" s="6" t="str">
        <f>Cpredlog!A20</f>
        <v>13/2019</v>
      </c>
      <c r="J15" s="6" t="str">
        <f>Cpredlog!B20</f>
        <v>Ivanović Nikola</v>
      </c>
      <c r="K15" s="63" t="str">
        <f>Cpredlog!U20</f>
        <v>E</v>
      </c>
      <c r="L15" s="104"/>
      <c r="M15" s="75" t="str">
        <f>Dpredlog!A20</f>
        <v>22/2017</v>
      </c>
      <c r="N15" s="10" t="str">
        <f>Dpredlog!B20</f>
        <v>Muratović Ahmedin</v>
      </c>
      <c r="O15" s="10" t="str">
        <f>Dpredlog!U20</f>
        <v>C</v>
      </c>
    </row>
    <row r="16" spans="5:15" ht="12.75">
      <c r="E16" s="64" t="str">
        <f>Bpredlog!A21</f>
        <v>15/2019</v>
      </c>
      <c r="F16" s="65" t="str">
        <f>Bpredlog!B21</f>
        <v>Došljak Velibor</v>
      </c>
      <c r="G16" s="63" t="str">
        <f>Bpredlog!U21</f>
        <v>A</v>
      </c>
      <c r="I16" s="6" t="str">
        <f>Cpredlog!A21</f>
        <v>14/2019</v>
      </c>
      <c r="J16" s="6" t="str">
        <f>Cpredlog!B21</f>
        <v>Šoškić Božidar</v>
      </c>
      <c r="K16" s="63" t="str">
        <f>Cpredlog!U21</f>
        <v>D</v>
      </c>
      <c r="L16" s="104"/>
      <c r="M16" s="75" t="str">
        <f>Dpredlog!A21</f>
        <v>23/2017</v>
      </c>
      <c r="N16" s="10" t="str">
        <f>Dpredlog!B21</f>
        <v>Mrdak Jakša</v>
      </c>
      <c r="O16" s="10" t="str">
        <f>Dpredlog!U21</f>
        <v>D</v>
      </c>
    </row>
    <row r="17" spans="5:15" ht="12.75">
      <c r="E17" s="64" t="str">
        <f>Bpredlog!A22</f>
        <v>16/2019</v>
      </c>
      <c r="F17" s="65" t="str">
        <f>Bpredlog!B22</f>
        <v>Radević Šćepan</v>
      </c>
      <c r="G17" s="63" t="str">
        <f>Bpredlog!U22</f>
        <v>D</v>
      </c>
      <c r="I17" s="6" t="str">
        <f>Cpredlog!A22</f>
        <v>15/2019</v>
      </c>
      <c r="J17" s="6" t="str">
        <f>Cpredlog!B22</f>
        <v>Vujović Petar</v>
      </c>
      <c r="K17" s="63" t="str">
        <f>Cpredlog!U22</f>
        <v>C</v>
      </c>
      <c r="L17" s="104"/>
      <c r="M17" s="75" t="str">
        <f>Dpredlog!A22</f>
        <v>29/2017</v>
      </c>
      <c r="N17" s="10" t="str">
        <f>Dpredlog!B22</f>
        <v>Jaredić Luka</v>
      </c>
      <c r="O17" s="10" t="str">
        <f>Dpredlog!U22</f>
        <v>D</v>
      </c>
    </row>
    <row r="18" spans="5:15" ht="12.75">
      <c r="E18" s="64" t="str">
        <f>Bpredlog!A23</f>
        <v>17/2019</v>
      </c>
      <c r="F18" s="65" t="str">
        <f>Bpredlog!B23</f>
        <v>Isaković Mujo</v>
      </c>
      <c r="G18" s="63" t="str">
        <f>Bpredlog!U23</f>
        <v>D</v>
      </c>
      <c r="I18" s="6" t="str">
        <f>Cpredlog!A23</f>
        <v>16/2019</v>
      </c>
      <c r="J18" s="6" t="str">
        <f>Cpredlog!B23</f>
        <v>Zečević Stevan</v>
      </c>
      <c r="K18" s="63" t="str">
        <f>Cpredlog!U23</f>
        <v>D</v>
      </c>
      <c r="L18" s="104"/>
      <c r="M18" s="75" t="str">
        <f>Dpredlog!A23</f>
        <v>31/2017</v>
      </c>
      <c r="N18" s="10" t="str">
        <f>Dpredlog!B23</f>
        <v>Ljumović Pavle</v>
      </c>
      <c r="O18" s="10" t="str">
        <f>Dpredlog!U23</f>
        <v>D</v>
      </c>
    </row>
    <row r="19" spans="5:15" ht="12.75">
      <c r="E19" s="64" t="str">
        <f>Bpredlog!A24</f>
        <v>18/2019</v>
      </c>
      <c r="F19" s="65" t="str">
        <f>Bpredlog!B24</f>
        <v>Đorojević Irena</v>
      </c>
      <c r="G19" s="63" t="str">
        <f>Bpredlog!U24</f>
        <v>D</v>
      </c>
      <c r="I19" s="6" t="str">
        <f>Cpredlog!A24</f>
        <v>17/2019</v>
      </c>
      <c r="J19" s="6" t="str">
        <f>Cpredlog!B24</f>
        <v>Božović Ivona</v>
      </c>
      <c r="K19" s="63" t="str">
        <f>Cpredlog!U24</f>
        <v>D</v>
      </c>
      <c r="L19" s="104"/>
      <c r="M19" s="75" t="str">
        <f>Dpredlog!A24</f>
        <v>38/2017</v>
      </c>
      <c r="N19" s="10" t="str">
        <f>Dpredlog!B24</f>
        <v>Ličina Enis</v>
      </c>
      <c r="O19" s="10" t="str">
        <f>Dpredlog!U24</f>
        <v>D</v>
      </c>
    </row>
    <row r="20" spans="5:15" ht="12.75">
      <c r="E20" s="64"/>
      <c r="F20" s="65"/>
      <c r="G20" s="63"/>
      <c r="I20" s="6" t="str">
        <f>Cpredlog!A25</f>
        <v>18/2019</v>
      </c>
      <c r="J20" s="6" t="str">
        <f>Cpredlog!B25</f>
        <v>Čabarkapa Goran</v>
      </c>
      <c r="K20" s="63" t="str">
        <f>Cpredlog!U25</f>
        <v>D</v>
      </c>
      <c r="L20" s="104"/>
      <c r="M20" s="75" t="str">
        <f>Dpredlog!A25</f>
        <v>1/2016</v>
      </c>
      <c r="N20" s="10" t="str">
        <f>Dpredlog!B25</f>
        <v>Brakočević Jovana</v>
      </c>
      <c r="O20" s="10" t="str">
        <f>Dpredlog!U25</f>
        <v>D</v>
      </c>
    </row>
    <row r="21" spans="5:15" ht="12.75">
      <c r="E21" s="64"/>
      <c r="F21" s="65"/>
      <c r="G21" s="63"/>
      <c r="I21" s="6" t="str">
        <f>Cpredlog!A26</f>
        <v>19/2019</v>
      </c>
      <c r="J21" s="6" t="str">
        <f>Cpredlog!B26</f>
        <v>Veletić Marijana</v>
      </c>
      <c r="K21" s="63" t="str">
        <f>Cpredlog!U26</f>
        <v>C</v>
      </c>
      <c r="L21" s="104"/>
      <c r="M21" s="75" t="str">
        <f>Dpredlog!A26</f>
        <v>10/2016</v>
      </c>
      <c r="N21" s="10" t="str">
        <f>Dpredlog!B26</f>
        <v>Marniković Robert</v>
      </c>
      <c r="O21" s="10" t="str">
        <f>Dpredlog!U26</f>
        <v>D</v>
      </c>
    </row>
    <row r="22" spans="5:15" ht="12.75">
      <c r="E22" s="64"/>
      <c r="F22" s="65"/>
      <c r="G22" s="63"/>
      <c r="I22" s="6" t="str">
        <f>Cpredlog!A27</f>
        <v>20/2019</v>
      </c>
      <c r="J22" s="6" t="str">
        <f>Cpredlog!B27</f>
        <v>Stanić Dejana</v>
      </c>
      <c r="K22" s="63" t="str">
        <f>Cpredlog!U27</f>
        <v>A</v>
      </c>
      <c r="L22" s="104"/>
      <c r="M22" s="75" t="str">
        <f>Dpredlog!A27</f>
        <v>40/2016</v>
      </c>
      <c r="N22" s="10" t="str">
        <f>Dpredlog!B27</f>
        <v>Ostojić Sofija</v>
      </c>
      <c r="O22" s="10" t="str">
        <f>Dpredlog!U27</f>
        <v>D</v>
      </c>
    </row>
    <row r="23" spans="5:15" ht="12.75">
      <c r="E23" s="64"/>
      <c r="F23" s="65"/>
      <c r="G23" s="63"/>
      <c r="I23" s="6"/>
      <c r="J23" s="6"/>
      <c r="K23" s="63"/>
      <c r="L23" s="104"/>
      <c r="M23" s="75" t="str">
        <f>Dpredlog!A28</f>
        <v>1/2014</v>
      </c>
      <c r="N23" s="10" t="str">
        <f>Dpredlog!B28</f>
        <v>Banović Igor</v>
      </c>
      <c r="O23" s="10" t="str">
        <f>Dpredlog!U28</f>
        <v>D</v>
      </c>
    </row>
    <row r="24" spans="5:18" ht="12.75">
      <c r="E24" s="64"/>
      <c r="F24" s="65"/>
      <c r="G24" s="63"/>
      <c r="I24" s="6"/>
      <c r="J24" s="6"/>
      <c r="K24" s="63"/>
      <c r="L24" s="104"/>
      <c r="M24" s="75"/>
      <c r="N24" s="10"/>
      <c r="O24" s="10"/>
      <c r="P24" s="72"/>
      <c r="Q24" s="72"/>
      <c r="R24" s="72"/>
    </row>
    <row r="25" spans="5:20" ht="12.75">
      <c r="E25" s="64"/>
      <c r="F25" s="65"/>
      <c r="G25" s="63"/>
      <c r="H25" s="72"/>
      <c r="I25" s="6"/>
      <c r="J25" s="6"/>
      <c r="K25" s="63"/>
      <c r="L25" s="104"/>
      <c r="M25" s="75"/>
      <c r="N25" s="10"/>
      <c r="O25" s="10"/>
      <c r="T25" s="72"/>
    </row>
    <row r="26" spans="5:20" ht="12.75">
      <c r="E26" s="64"/>
      <c r="F26" s="65"/>
      <c r="G26" s="63"/>
      <c r="H26" s="72"/>
      <c r="I26" s="6"/>
      <c r="J26" s="6"/>
      <c r="K26" s="63"/>
      <c r="L26" s="104"/>
      <c r="M26" s="75"/>
      <c r="N26" s="10"/>
      <c r="O26" s="10"/>
      <c r="T26" s="72"/>
    </row>
    <row r="27" spans="5:20" ht="12.75">
      <c r="E27" s="64"/>
      <c r="F27" s="65"/>
      <c r="G27" s="63"/>
      <c r="H27" s="72"/>
      <c r="I27" s="6"/>
      <c r="J27" s="6"/>
      <c r="K27" s="63"/>
      <c r="L27" s="104"/>
      <c r="M27" s="75"/>
      <c r="N27" s="10"/>
      <c r="O27" s="10"/>
      <c r="T27" s="72"/>
    </row>
    <row r="28" spans="5:20" ht="12.75">
      <c r="E28" s="64"/>
      <c r="F28" s="65"/>
      <c r="G28" s="63"/>
      <c r="H28" s="72"/>
      <c r="I28" s="6"/>
      <c r="J28" s="6"/>
      <c r="K28" s="63"/>
      <c r="L28" s="104"/>
      <c r="M28" s="75"/>
      <c r="N28" s="10"/>
      <c r="O28" s="10"/>
      <c r="T28" s="72"/>
    </row>
    <row r="29" spans="5:20" ht="12.75">
      <c r="E29" s="64"/>
      <c r="F29" s="65"/>
      <c r="G29" s="63"/>
      <c r="H29" s="72"/>
      <c r="I29" s="6"/>
      <c r="J29" s="6"/>
      <c r="K29" s="63"/>
      <c r="L29" s="104"/>
      <c r="M29" s="75"/>
      <c r="N29" s="10"/>
      <c r="O29" s="10"/>
      <c r="T29" s="72"/>
    </row>
    <row r="30" spans="5:15" ht="12.75">
      <c r="E30" s="64"/>
      <c r="F30" s="65"/>
      <c r="G30" s="63"/>
      <c r="H30" s="72"/>
      <c r="I30" s="6"/>
      <c r="J30" s="6"/>
      <c r="K30" s="63"/>
      <c r="L30" s="104"/>
      <c r="M30" s="75"/>
      <c r="N30" s="10"/>
      <c r="O30" s="10"/>
    </row>
    <row r="31" spans="5:15" ht="12.75">
      <c r="E31" s="64"/>
      <c r="F31" s="65"/>
      <c r="G31" s="63"/>
      <c r="I31" s="6"/>
      <c r="J31" s="6"/>
      <c r="K31" s="63"/>
      <c r="L31" s="104"/>
      <c r="M31" s="75"/>
      <c r="N31" s="10"/>
      <c r="O31" s="10"/>
    </row>
    <row r="32" spans="5:15" ht="12.75">
      <c r="E32" s="64"/>
      <c r="F32" s="65"/>
      <c r="G32" s="63"/>
      <c r="I32" s="6"/>
      <c r="J32" s="6"/>
      <c r="K32" s="63"/>
      <c r="L32" s="104"/>
      <c r="M32" s="75"/>
      <c r="N32" s="10"/>
      <c r="O32" s="10"/>
    </row>
  </sheetData>
  <sheetProtection/>
  <mergeCells count="4">
    <mergeCell ref="A1:C1"/>
    <mergeCell ref="E1:G1"/>
    <mergeCell ref="I1:K1"/>
    <mergeCell ref="M1:O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31"/>
  <sheetViews>
    <sheetView zoomScalePageLayoutView="0" workbookViewId="0" topLeftCell="A1">
      <selection activeCell="E12" sqref="E12"/>
    </sheetView>
  </sheetViews>
  <sheetFormatPr defaultColWidth="9.140625" defaultRowHeight="12.75"/>
  <cols>
    <col min="2" max="2" width="6.57421875" style="0" bestFit="1" customWidth="1"/>
    <col min="3" max="3" width="15.421875" style="0" bestFit="1" customWidth="1"/>
    <col min="4" max="4" width="15.421875" style="0" customWidth="1"/>
    <col min="6" max="6" width="7.57421875" style="0" bestFit="1" customWidth="1"/>
    <col min="7" max="7" width="16.8515625" style="0" bestFit="1" customWidth="1"/>
    <col min="8" max="8" width="7.7109375" style="0" customWidth="1"/>
    <col min="10" max="10" width="7.57421875" style="0" bestFit="1" customWidth="1"/>
    <col min="11" max="11" width="16.57421875" style="0" bestFit="1" customWidth="1"/>
    <col min="12" max="12" width="5.421875" style="0" customWidth="1"/>
    <col min="14" max="14" width="7.57421875" style="0" bestFit="1" customWidth="1"/>
    <col min="15" max="15" width="16.8515625" style="0" bestFit="1" customWidth="1"/>
  </cols>
  <sheetData>
    <row r="2" spans="1:15" ht="12.75">
      <c r="A2" s="109">
        <v>1</v>
      </c>
      <c r="B2" t="s">
        <v>227</v>
      </c>
      <c r="C2" t="s">
        <v>228</v>
      </c>
      <c r="E2" s="109">
        <v>1</v>
      </c>
      <c r="F2" t="s">
        <v>287</v>
      </c>
      <c r="G2" t="s">
        <v>288</v>
      </c>
      <c r="I2" s="109">
        <v>1</v>
      </c>
      <c r="J2" t="s">
        <v>248</v>
      </c>
      <c r="K2" t="s">
        <v>250</v>
      </c>
      <c r="M2" s="109">
        <v>1</v>
      </c>
      <c r="N2" t="s">
        <v>323</v>
      </c>
      <c r="O2" t="s">
        <v>324</v>
      </c>
    </row>
    <row r="3" spans="1:15" ht="12.75">
      <c r="A3" s="109"/>
      <c r="B3" t="s">
        <v>233</v>
      </c>
      <c r="C3" t="s">
        <v>234</v>
      </c>
      <c r="E3" s="109">
        <v>1</v>
      </c>
      <c r="F3" t="s">
        <v>248</v>
      </c>
      <c r="G3" t="s">
        <v>249</v>
      </c>
      <c r="I3" s="109">
        <v>1</v>
      </c>
      <c r="J3" t="s">
        <v>278</v>
      </c>
      <c r="K3" t="s">
        <v>279</v>
      </c>
      <c r="M3">
        <v>1</v>
      </c>
      <c r="N3" t="s">
        <v>274</v>
      </c>
      <c r="O3" t="s">
        <v>275</v>
      </c>
    </row>
    <row r="4" spans="5:15" ht="12.75">
      <c r="E4" s="109">
        <v>1</v>
      </c>
      <c r="F4" t="s">
        <v>307</v>
      </c>
      <c r="G4" t="s">
        <v>308</v>
      </c>
      <c r="I4" s="109">
        <v>1</v>
      </c>
      <c r="J4" t="s">
        <v>302</v>
      </c>
      <c r="K4" t="s">
        <v>309</v>
      </c>
      <c r="M4" s="109">
        <v>1</v>
      </c>
      <c r="N4" t="s">
        <v>313</v>
      </c>
      <c r="O4" t="s">
        <v>314</v>
      </c>
    </row>
    <row r="5" spans="5:15" ht="12.75">
      <c r="E5" s="109">
        <v>1</v>
      </c>
      <c r="F5" t="s">
        <v>292</v>
      </c>
      <c r="G5" t="s">
        <v>293</v>
      </c>
      <c r="I5" s="109">
        <v>1</v>
      </c>
      <c r="J5" t="s">
        <v>307</v>
      </c>
      <c r="K5" t="s">
        <v>312</v>
      </c>
      <c r="L5" t="s">
        <v>327</v>
      </c>
      <c r="M5" s="109">
        <v>1</v>
      </c>
      <c r="N5" t="s">
        <v>246</v>
      </c>
      <c r="O5" t="s">
        <v>247</v>
      </c>
    </row>
    <row r="6" spans="5:15" ht="12.75">
      <c r="E6" s="109">
        <v>1</v>
      </c>
      <c r="F6" t="s">
        <v>302</v>
      </c>
      <c r="G6" t="s">
        <v>303</v>
      </c>
      <c r="I6" s="109">
        <v>1</v>
      </c>
      <c r="J6" t="s">
        <v>262</v>
      </c>
      <c r="K6" s="110" t="s">
        <v>325</v>
      </c>
      <c r="M6" s="109">
        <v>1</v>
      </c>
      <c r="N6" t="s">
        <v>231</v>
      </c>
      <c r="O6" t="s">
        <v>232</v>
      </c>
    </row>
    <row r="7" spans="5:15" ht="12.75">
      <c r="E7" s="109">
        <v>1</v>
      </c>
      <c r="F7" t="s">
        <v>233</v>
      </c>
      <c r="G7" t="s">
        <v>239</v>
      </c>
      <c r="I7" s="109">
        <v>1</v>
      </c>
      <c r="J7" t="s">
        <v>266</v>
      </c>
      <c r="K7" t="s">
        <v>268</v>
      </c>
      <c r="M7" s="109">
        <v>1</v>
      </c>
      <c r="N7" t="s">
        <v>285</v>
      </c>
      <c r="O7" t="s">
        <v>286</v>
      </c>
    </row>
    <row r="8" spans="5:15" ht="12.75">
      <c r="E8" s="109">
        <v>1</v>
      </c>
      <c r="F8" t="s">
        <v>227</v>
      </c>
      <c r="G8" t="s">
        <v>229</v>
      </c>
      <c r="I8" s="109">
        <v>1</v>
      </c>
      <c r="J8" t="s">
        <v>243</v>
      </c>
      <c r="K8" t="s">
        <v>245</v>
      </c>
      <c r="M8" s="109">
        <v>1</v>
      </c>
      <c r="N8" t="s">
        <v>300</v>
      </c>
      <c r="O8" t="s">
        <v>301</v>
      </c>
    </row>
    <row r="9" spans="5:15" ht="12.75">
      <c r="E9" s="109">
        <v>1</v>
      </c>
      <c r="F9" t="s">
        <v>271</v>
      </c>
      <c r="G9" t="s">
        <v>272</v>
      </c>
      <c r="I9" s="109">
        <v>1</v>
      </c>
      <c r="J9" t="s">
        <v>227</v>
      </c>
      <c r="K9" t="s">
        <v>230</v>
      </c>
      <c r="M9" s="109">
        <v>1</v>
      </c>
      <c r="N9" t="s">
        <v>310</v>
      </c>
      <c r="O9" t="s">
        <v>311</v>
      </c>
    </row>
    <row r="10" spans="5:15" ht="12.75">
      <c r="E10" s="109">
        <v>1</v>
      </c>
      <c r="F10" t="s">
        <v>282</v>
      </c>
      <c r="G10" t="s">
        <v>283</v>
      </c>
      <c r="I10" s="109">
        <v>1</v>
      </c>
      <c r="J10" t="s">
        <v>253</v>
      </c>
      <c r="K10" t="s">
        <v>255</v>
      </c>
      <c r="M10" s="109">
        <v>1</v>
      </c>
      <c r="N10" t="s">
        <v>305</v>
      </c>
      <c r="O10" t="s">
        <v>306</v>
      </c>
    </row>
    <row r="11" spans="5:15" ht="12.75">
      <c r="E11" s="109">
        <v>1</v>
      </c>
      <c r="F11" t="s">
        <v>258</v>
      </c>
      <c r="G11" t="s">
        <v>259</v>
      </c>
      <c r="I11" s="109"/>
      <c r="J11" t="s">
        <v>282</v>
      </c>
      <c r="K11" t="s">
        <v>289</v>
      </c>
      <c r="M11" s="109">
        <v>1</v>
      </c>
      <c r="N11" t="s">
        <v>317</v>
      </c>
      <c r="O11" t="s">
        <v>318</v>
      </c>
    </row>
    <row r="12" spans="5:15" ht="12.75">
      <c r="E12" s="109">
        <v>1</v>
      </c>
      <c r="F12" t="s">
        <v>262</v>
      </c>
      <c r="G12" t="s">
        <v>263</v>
      </c>
      <c r="I12" s="109">
        <v>1</v>
      </c>
      <c r="J12" t="s">
        <v>258</v>
      </c>
      <c r="K12" t="s">
        <v>260</v>
      </c>
      <c r="M12" s="109">
        <v>1</v>
      </c>
      <c r="N12" t="s">
        <v>241</v>
      </c>
      <c r="O12" t="s">
        <v>242</v>
      </c>
    </row>
    <row r="13" spans="5:15" ht="12.75">
      <c r="E13" s="109">
        <v>1</v>
      </c>
      <c r="F13" t="s">
        <v>297</v>
      </c>
      <c r="G13" t="s">
        <v>298</v>
      </c>
      <c r="J13" t="s">
        <v>276</v>
      </c>
      <c r="K13" t="s">
        <v>284</v>
      </c>
      <c r="L13" t="s">
        <v>328</v>
      </c>
      <c r="M13" s="109">
        <v>1</v>
      </c>
      <c r="N13" t="s">
        <v>295</v>
      </c>
      <c r="O13" t="s">
        <v>296</v>
      </c>
    </row>
    <row r="14" spans="5:15" ht="12.75">
      <c r="E14" s="109">
        <v>1</v>
      </c>
      <c r="F14" t="s">
        <v>253</v>
      </c>
      <c r="G14" t="s">
        <v>254</v>
      </c>
      <c r="I14" s="109">
        <v>1</v>
      </c>
      <c r="J14" t="s">
        <v>233</v>
      </c>
      <c r="K14" t="s">
        <v>240</v>
      </c>
      <c r="M14" s="109">
        <v>1</v>
      </c>
      <c r="N14" t="s">
        <v>290</v>
      </c>
      <c r="O14" t="s">
        <v>291</v>
      </c>
    </row>
    <row r="15" spans="5:15" ht="12.75">
      <c r="E15" s="109">
        <v>1</v>
      </c>
      <c r="F15" t="s">
        <v>235</v>
      </c>
      <c r="G15" t="s">
        <v>236</v>
      </c>
      <c r="I15" s="109">
        <v>1</v>
      </c>
      <c r="J15" t="s">
        <v>235</v>
      </c>
      <c r="K15" t="s">
        <v>237</v>
      </c>
      <c r="M15" s="109">
        <v>1</v>
      </c>
      <c r="N15" t="s">
        <v>321</v>
      </c>
      <c r="O15" t="s">
        <v>322</v>
      </c>
    </row>
    <row r="16" spans="5:15" ht="12.75">
      <c r="E16" s="109">
        <v>1</v>
      </c>
      <c r="F16" t="s">
        <v>276</v>
      </c>
      <c r="G16" t="s">
        <v>277</v>
      </c>
      <c r="I16" s="109">
        <v>1</v>
      </c>
      <c r="J16" t="s">
        <v>287</v>
      </c>
      <c r="K16" t="s">
        <v>294</v>
      </c>
      <c r="M16" s="109">
        <v>1</v>
      </c>
      <c r="N16" t="s">
        <v>269</v>
      </c>
      <c r="O16" t="s">
        <v>270</v>
      </c>
    </row>
    <row r="17" spans="5:15" ht="12.75">
      <c r="E17" s="109">
        <v>1</v>
      </c>
      <c r="F17" t="s">
        <v>243</v>
      </c>
      <c r="G17" t="s">
        <v>244</v>
      </c>
      <c r="I17" s="109">
        <v>1</v>
      </c>
      <c r="J17" t="s">
        <v>319</v>
      </c>
      <c r="K17" t="s">
        <v>320</v>
      </c>
      <c r="M17" s="109">
        <v>1</v>
      </c>
      <c r="N17" t="s">
        <v>251</v>
      </c>
      <c r="O17" t="s">
        <v>252</v>
      </c>
    </row>
    <row r="18" spans="5:15" ht="12.75">
      <c r="E18" s="109">
        <v>1</v>
      </c>
      <c r="F18" t="s">
        <v>266</v>
      </c>
      <c r="G18" t="s">
        <v>267</v>
      </c>
      <c r="I18" s="109">
        <v>1</v>
      </c>
      <c r="J18" t="s">
        <v>315</v>
      </c>
      <c r="K18" t="s">
        <v>316</v>
      </c>
      <c r="M18" s="109">
        <v>1</v>
      </c>
      <c r="N18" t="s">
        <v>256</v>
      </c>
      <c r="O18" t="s">
        <v>257</v>
      </c>
    </row>
    <row r="19" spans="9:15" ht="12.75">
      <c r="I19" s="109">
        <v>1</v>
      </c>
      <c r="J19" t="s">
        <v>292</v>
      </c>
      <c r="K19" t="s">
        <v>299</v>
      </c>
      <c r="M19" s="109">
        <v>1</v>
      </c>
      <c r="N19" t="s">
        <v>83</v>
      </c>
      <c r="O19" t="s">
        <v>261</v>
      </c>
    </row>
    <row r="20" spans="9:15" ht="12.75">
      <c r="I20" s="109">
        <v>1</v>
      </c>
      <c r="J20" t="s">
        <v>297</v>
      </c>
      <c r="K20" t="s">
        <v>304</v>
      </c>
      <c r="M20" s="109">
        <v>1</v>
      </c>
      <c r="N20" t="s">
        <v>264</v>
      </c>
      <c r="O20" t="s">
        <v>265</v>
      </c>
    </row>
    <row r="21" spans="9:16" ht="12.75">
      <c r="I21" s="109">
        <v>1</v>
      </c>
      <c r="J21" t="s">
        <v>271</v>
      </c>
      <c r="K21" t="s">
        <v>273</v>
      </c>
      <c r="N21" t="s">
        <v>81</v>
      </c>
      <c r="O21" t="s">
        <v>238</v>
      </c>
      <c r="P21" t="s">
        <v>328</v>
      </c>
    </row>
    <row r="22" spans="13:16" ht="12.75">
      <c r="M22" s="109">
        <v>1</v>
      </c>
      <c r="N22" t="s">
        <v>280</v>
      </c>
      <c r="O22" t="s">
        <v>281</v>
      </c>
      <c r="P22" s="110" t="s">
        <v>326</v>
      </c>
    </row>
    <row r="23" spans="1:13" ht="12.75">
      <c r="A23">
        <f>SUM(B23:M23)</f>
        <v>56</v>
      </c>
      <c r="B23">
        <f>SUM(A2:A3)</f>
        <v>1</v>
      </c>
      <c r="E23">
        <f>SUM(E2:E18)</f>
        <v>17</v>
      </c>
      <c r="I23">
        <f>SUM(I2:I21)</f>
        <v>18</v>
      </c>
      <c r="M23">
        <f>SUM(M2:M22)</f>
        <v>20</v>
      </c>
    </row>
    <row r="24" spans="2:13" ht="12.75">
      <c r="B24">
        <v>2</v>
      </c>
      <c r="E24">
        <v>17</v>
      </c>
      <c r="I24">
        <v>20</v>
      </c>
      <c r="M24">
        <v>21</v>
      </c>
    </row>
    <row r="25" spans="1:13" ht="12.75">
      <c r="A25">
        <f>SUM(B25:M25)-2</f>
        <v>2</v>
      </c>
      <c r="B25">
        <f>B24-B23</f>
        <v>1</v>
      </c>
      <c r="E25">
        <f>E24-E23</f>
        <v>0</v>
      </c>
      <c r="I25">
        <f>I24-I23</f>
        <v>2</v>
      </c>
      <c r="M25">
        <f>M24-M23</f>
        <v>1</v>
      </c>
    </row>
    <row r="27" ht="12.75">
      <c r="A27">
        <f>SUM(A23:A25)</f>
        <v>58</v>
      </c>
    </row>
    <row r="31" spans="11:15" ht="12.75">
      <c r="K31" t="str">
        <f>K13</f>
        <v>Mijanović Maja</v>
      </c>
      <c r="O31" t="s">
        <v>238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I2" sqref="I2:J2"/>
    </sheetView>
  </sheetViews>
  <sheetFormatPr defaultColWidth="9.140625" defaultRowHeight="12.75"/>
  <cols>
    <col min="2" max="2" width="10.28125" style="0" bestFit="1" customWidth="1"/>
    <col min="3" max="3" width="17.7109375" style="0" bestFit="1" customWidth="1"/>
    <col min="10" max="10" width="20.8515625" style="0" customWidth="1"/>
  </cols>
  <sheetData>
    <row r="1" spans="1:7" ht="12.75">
      <c r="A1" t="s">
        <v>61</v>
      </c>
      <c r="B1" t="s">
        <v>62</v>
      </c>
      <c r="C1" t="s">
        <v>63</v>
      </c>
      <c r="D1" t="s">
        <v>64</v>
      </c>
      <c r="E1" t="s">
        <v>65</v>
      </c>
      <c r="F1" t="s">
        <v>66</v>
      </c>
      <c r="G1" t="s">
        <v>67</v>
      </c>
    </row>
    <row r="2" spans="1:10" ht="12.75">
      <c r="A2" t="s">
        <v>69</v>
      </c>
      <c r="B2" t="s">
        <v>113</v>
      </c>
      <c r="C2" t="s">
        <v>119</v>
      </c>
      <c r="D2" t="s">
        <v>120</v>
      </c>
      <c r="E2" t="s">
        <v>68</v>
      </c>
      <c r="F2" t="s">
        <v>69</v>
      </c>
      <c r="G2" t="s">
        <v>70</v>
      </c>
      <c r="I2" t="str">
        <f>CONCATENATE(A2,"/",RIGHT(B2,4))</f>
        <v>1/2019</v>
      </c>
      <c r="J2" t="str">
        <f>CONCATENATE(D2," ",C2)</f>
        <v>Jovović Milena</v>
      </c>
    </row>
    <row r="3" spans="1:10" ht="12.75">
      <c r="A3" t="s">
        <v>71</v>
      </c>
      <c r="B3" t="s">
        <v>113</v>
      </c>
      <c r="C3" t="s">
        <v>121</v>
      </c>
      <c r="D3" t="s">
        <v>122</v>
      </c>
      <c r="E3" t="s">
        <v>68</v>
      </c>
      <c r="F3" t="s">
        <v>69</v>
      </c>
      <c r="G3" t="s">
        <v>70</v>
      </c>
      <c r="I3" t="str">
        <f aca="true" t="shared" si="0" ref="I3:I18">CONCATENATE(A3,"/",RIGHT(B3,4))</f>
        <v>2/2019</v>
      </c>
      <c r="J3" t="str">
        <f aca="true" t="shared" si="1" ref="J3:J18">CONCATENATE(D3," ",C3)</f>
        <v>Vujičić Sandra</v>
      </c>
    </row>
    <row r="4" spans="1:10" ht="12.75">
      <c r="A4" t="s">
        <v>116</v>
      </c>
      <c r="B4" t="s">
        <v>113</v>
      </c>
      <c r="C4" t="s">
        <v>123</v>
      </c>
      <c r="D4" t="s">
        <v>124</v>
      </c>
      <c r="E4" t="s">
        <v>68</v>
      </c>
      <c r="F4" t="s">
        <v>69</v>
      </c>
      <c r="G4" t="s">
        <v>70</v>
      </c>
      <c r="I4" t="str">
        <f t="shared" si="0"/>
        <v>3/2019</v>
      </c>
      <c r="J4" t="str">
        <f t="shared" si="1"/>
        <v>Jovanović Jelena</v>
      </c>
    </row>
    <row r="5" spans="1:10" ht="12.75">
      <c r="A5" t="s">
        <v>125</v>
      </c>
      <c r="B5" t="s">
        <v>113</v>
      </c>
      <c r="C5" t="s">
        <v>126</v>
      </c>
      <c r="D5" t="s">
        <v>127</v>
      </c>
      <c r="E5" t="s">
        <v>68</v>
      </c>
      <c r="F5" t="s">
        <v>69</v>
      </c>
      <c r="G5" t="s">
        <v>70</v>
      </c>
      <c r="I5" t="str">
        <f t="shared" si="0"/>
        <v>4/2019</v>
      </c>
      <c r="J5" t="str">
        <f t="shared" si="1"/>
        <v>Vujović Aleksandar</v>
      </c>
    </row>
    <row r="6" spans="1:10" ht="12.75">
      <c r="A6" t="s">
        <v>72</v>
      </c>
      <c r="B6" t="s">
        <v>113</v>
      </c>
      <c r="C6" t="s">
        <v>128</v>
      </c>
      <c r="D6" t="s">
        <v>129</v>
      </c>
      <c r="E6" t="s">
        <v>68</v>
      </c>
      <c r="F6" t="s">
        <v>69</v>
      </c>
      <c r="G6" t="s">
        <v>70</v>
      </c>
      <c r="I6" t="str">
        <f t="shared" si="0"/>
        <v>5/2019</v>
      </c>
      <c r="J6" t="str">
        <f t="shared" si="1"/>
        <v>Ćorović Velimir</v>
      </c>
    </row>
    <row r="7" spans="1:10" ht="12.75">
      <c r="A7" t="s">
        <v>73</v>
      </c>
      <c r="B7" t="s">
        <v>113</v>
      </c>
      <c r="C7" t="s">
        <v>130</v>
      </c>
      <c r="D7" t="s">
        <v>131</v>
      </c>
      <c r="E7" t="s">
        <v>68</v>
      </c>
      <c r="F7" t="s">
        <v>69</v>
      </c>
      <c r="G7" t="s">
        <v>70</v>
      </c>
      <c r="I7" t="str">
        <f t="shared" si="0"/>
        <v>6/2019</v>
      </c>
      <c r="J7" t="str">
        <f t="shared" si="1"/>
        <v>Šćekić Lazar</v>
      </c>
    </row>
    <row r="8" spans="1:10" ht="12.75">
      <c r="A8" t="s">
        <v>132</v>
      </c>
      <c r="B8" t="s">
        <v>113</v>
      </c>
      <c r="C8" t="s">
        <v>133</v>
      </c>
      <c r="D8" t="s">
        <v>134</v>
      </c>
      <c r="E8" t="s">
        <v>68</v>
      </c>
      <c r="F8" t="s">
        <v>69</v>
      </c>
      <c r="G8" t="s">
        <v>70</v>
      </c>
      <c r="I8" t="str">
        <f t="shared" si="0"/>
        <v>7/2019</v>
      </c>
      <c r="J8" t="str">
        <f t="shared" si="1"/>
        <v>Lončar Sanja</v>
      </c>
    </row>
    <row r="9" spans="1:10" ht="12.75">
      <c r="A9" t="s">
        <v>74</v>
      </c>
      <c r="B9" t="s">
        <v>113</v>
      </c>
      <c r="C9" t="s">
        <v>135</v>
      </c>
      <c r="D9" t="s">
        <v>136</v>
      </c>
      <c r="E9" t="s">
        <v>68</v>
      </c>
      <c r="F9" t="s">
        <v>69</v>
      </c>
      <c r="G9" t="s">
        <v>70</v>
      </c>
      <c r="I9" t="str">
        <f t="shared" si="0"/>
        <v>8/2019</v>
      </c>
      <c r="J9" t="str">
        <f t="shared" si="1"/>
        <v>Piper Ivanka</v>
      </c>
    </row>
    <row r="10" spans="1:10" ht="12.75">
      <c r="A10" t="s">
        <v>75</v>
      </c>
      <c r="B10" t="s">
        <v>113</v>
      </c>
      <c r="C10" t="s">
        <v>137</v>
      </c>
      <c r="D10" t="s">
        <v>138</v>
      </c>
      <c r="E10" t="s">
        <v>68</v>
      </c>
      <c r="F10" t="s">
        <v>69</v>
      </c>
      <c r="G10" t="s">
        <v>70</v>
      </c>
      <c r="I10" t="str">
        <f t="shared" si="0"/>
        <v>9/2019</v>
      </c>
      <c r="J10" t="str">
        <f t="shared" si="1"/>
        <v>Zlajić Kristina</v>
      </c>
    </row>
    <row r="11" spans="1:10" ht="12.75">
      <c r="A11" t="s">
        <v>139</v>
      </c>
      <c r="B11" t="s">
        <v>113</v>
      </c>
      <c r="C11" t="s">
        <v>140</v>
      </c>
      <c r="D11" t="s">
        <v>141</v>
      </c>
      <c r="E11" t="s">
        <v>68</v>
      </c>
      <c r="F11" t="s">
        <v>69</v>
      </c>
      <c r="G11" t="s">
        <v>70</v>
      </c>
      <c r="I11" t="str">
        <f t="shared" si="0"/>
        <v>10/2019</v>
      </c>
      <c r="J11" t="str">
        <f t="shared" si="1"/>
        <v>Kolić Lejla</v>
      </c>
    </row>
    <row r="12" spans="1:10" ht="12.75">
      <c r="A12" t="s">
        <v>142</v>
      </c>
      <c r="B12" t="s">
        <v>113</v>
      </c>
      <c r="C12" t="s">
        <v>143</v>
      </c>
      <c r="D12" t="s">
        <v>144</v>
      </c>
      <c r="E12" t="s">
        <v>68</v>
      </c>
      <c r="F12" t="s">
        <v>69</v>
      </c>
      <c r="G12" t="s">
        <v>70</v>
      </c>
      <c r="I12" t="str">
        <f t="shared" si="0"/>
        <v>12/2019</v>
      </c>
      <c r="J12" t="str">
        <f t="shared" si="1"/>
        <v>Vujisić Andrea</v>
      </c>
    </row>
    <row r="13" spans="1:10" ht="12.75">
      <c r="A13" t="s">
        <v>76</v>
      </c>
      <c r="B13" t="s">
        <v>113</v>
      </c>
      <c r="C13" t="s">
        <v>145</v>
      </c>
      <c r="D13" t="s">
        <v>146</v>
      </c>
      <c r="E13" t="s">
        <v>68</v>
      </c>
      <c r="F13" t="s">
        <v>69</v>
      </c>
      <c r="G13" t="s">
        <v>70</v>
      </c>
      <c r="I13" t="str">
        <f t="shared" si="0"/>
        <v>13/2019</v>
      </c>
      <c r="J13" t="str">
        <f t="shared" si="1"/>
        <v>Kovačević Marko</v>
      </c>
    </row>
    <row r="14" spans="1:10" ht="12.75">
      <c r="A14" t="s">
        <v>147</v>
      </c>
      <c r="B14" t="s">
        <v>113</v>
      </c>
      <c r="C14" t="s">
        <v>148</v>
      </c>
      <c r="D14" t="s">
        <v>109</v>
      </c>
      <c r="E14" t="s">
        <v>68</v>
      </c>
      <c r="F14" t="s">
        <v>69</v>
      </c>
      <c r="G14" t="s">
        <v>70</v>
      </c>
      <c r="I14" t="str">
        <f t="shared" si="0"/>
        <v>14/2019</v>
      </c>
      <c r="J14" t="str">
        <f t="shared" si="1"/>
        <v>Bošković Andrija</v>
      </c>
    </row>
    <row r="15" spans="1:10" ht="12.75">
      <c r="A15" t="s">
        <v>149</v>
      </c>
      <c r="B15" t="s">
        <v>113</v>
      </c>
      <c r="C15" t="s">
        <v>150</v>
      </c>
      <c r="D15" t="s">
        <v>151</v>
      </c>
      <c r="E15" t="s">
        <v>68</v>
      </c>
      <c r="F15" t="s">
        <v>69</v>
      </c>
      <c r="G15" t="s">
        <v>70</v>
      </c>
      <c r="I15" t="str">
        <f t="shared" si="0"/>
        <v>15/2019</v>
      </c>
      <c r="J15" t="str">
        <f t="shared" si="1"/>
        <v>Došljak Velibor</v>
      </c>
    </row>
    <row r="16" spans="1:10" ht="12.75">
      <c r="A16" t="s">
        <v>110</v>
      </c>
      <c r="B16" t="s">
        <v>113</v>
      </c>
      <c r="C16" t="s">
        <v>152</v>
      </c>
      <c r="D16" t="s">
        <v>153</v>
      </c>
      <c r="E16" t="s">
        <v>68</v>
      </c>
      <c r="F16" t="s">
        <v>69</v>
      </c>
      <c r="G16" t="s">
        <v>70</v>
      </c>
      <c r="I16" t="str">
        <f t="shared" si="0"/>
        <v>16/2019</v>
      </c>
      <c r="J16" t="str">
        <f t="shared" si="1"/>
        <v>Radević Šćepan</v>
      </c>
    </row>
    <row r="17" spans="1:10" ht="12.75">
      <c r="A17" t="s">
        <v>154</v>
      </c>
      <c r="B17" t="s">
        <v>113</v>
      </c>
      <c r="C17" t="s">
        <v>155</v>
      </c>
      <c r="D17" t="s">
        <v>156</v>
      </c>
      <c r="E17" t="s">
        <v>68</v>
      </c>
      <c r="F17" t="s">
        <v>69</v>
      </c>
      <c r="G17" t="s">
        <v>70</v>
      </c>
      <c r="I17" t="str">
        <f t="shared" si="0"/>
        <v>17/2019</v>
      </c>
      <c r="J17" t="str">
        <f t="shared" si="1"/>
        <v>Isaković Mujo</v>
      </c>
    </row>
    <row r="18" spans="1:10" ht="12.75">
      <c r="A18" t="s">
        <v>105</v>
      </c>
      <c r="B18" t="s">
        <v>113</v>
      </c>
      <c r="C18" t="s">
        <v>157</v>
      </c>
      <c r="D18" t="s">
        <v>158</v>
      </c>
      <c r="E18" t="s">
        <v>68</v>
      </c>
      <c r="F18" t="s">
        <v>69</v>
      </c>
      <c r="G18" t="s">
        <v>70</v>
      </c>
      <c r="I18" t="str">
        <f t="shared" si="0"/>
        <v>18/2019</v>
      </c>
      <c r="J18" t="str">
        <f t="shared" si="1"/>
        <v>Đorojević Irena</v>
      </c>
    </row>
    <row r="19" spans="1:7" ht="15">
      <c r="A19" s="81"/>
      <c r="B19" s="81"/>
      <c r="C19" s="81"/>
      <c r="D19" s="81"/>
      <c r="E19" s="77"/>
      <c r="F19" s="77"/>
      <c r="G19" s="77"/>
    </row>
    <row r="20" spans="1:4" ht="15">
      <c r="A20" s="81"/>
      <c r="B20" s="81"/>
      <c r="C20" s="81"/>
      <c r="D20" s="81"/>
    </row>
    <row r="21" spans="1:4" ht="15">
      <c r="A21" s="81"/>
      <c r="B21" s="81"/>
      <c r="C21" s="81"/>
      <c r="D21" s="81"/>
    </row>
    <row r="22" spans="1:4" ht="15">
      <c r="A22" s="81"/>
      <c r="B22" s="81"/>
      <c r="C22" s="81"/>
      <c r="D22" s="8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H24" sqref="H24"/>
    </sheetView>
  </sheetViews>
  <sheetFormatPr defaultColWidth="9.140625" defaultRowHeight="12.75"/>
  <cols>
    <col min="2" max="2" width="10.28125" style="0" bestFit="1" customWidth="1"/>
    <col min="3" max="3" width="17.57421875" style="0" bestFit="1" customWidth="1"/>
    <col min="4" max="4" width="11.140625" style="0" bestFit="1" customWidth="1"/>
    <col min="10" max="10" width="20.7109375" style="0" customWidth="1"/>
  </cols>
  <sheetData>
    <row r="1" spans="1:7" ht="12.75">
      <c r="A1" t="s">
        <v>61</v>
      </c>
      <c r="B1" t="s">
        <v>62</v>
      </c>
      <c r="C1" t="s">
        <v>63</v>
      </c>
      <c r="D1" t="s">
        <v>64</v>
      </c>
      <c r="E1" t="s">
        <v>65</v>
      </c>
      <c r="F1" t="s">
        <v>66</v>
      </c>
      <c r="G1" t="s">
        <v>67</v>
      </c>
    </row>
    <row r="2" spans="1:10" ht="12.75">
      <c r="A2" t="s">
        <v>69</v>
      </c>
      <c r="B2" t="s">
        <v>113</v>
      </c>
      <c r="C2" t="s">
        <v>159</v>
      </c>
      <c r="D2" t="s">
        <v>160</v>
      </c>
      <c r="E2" t="s">
        <v>68</v>
      </c>
      <c r="F2" t="s">
        <v>69</v>
      </c>
      <c r="G2" t="s">
        <v>70</v>
      </c>
      <c r="I2" t="str">
        <f>CONCATENATE(A2,"/",RIGHT(B2,4))</f>
        <v>1/2019</v>
      </c>
      <c r="J2" t="str">
        <f>CONCATENATE(D2," ",C2)</f>
        <v>Gigović Nevena</v>
      </c>
    </row>
    <row r="3" spans="1:10" ht="12.75">
      <c r="A3" t="s">
        <v>71</v>
      </c>
      <c r="B3" t="s">
        <v>113</v>
      </c>
      <c r="C3" t="s">
        <v>123</v>
      </c>
      <c r="D3" t="s">
        <v>161</v>
      </c>
      <c r="E3" t="s">
        <v>68</v>
      </c>
      <c r="F3" t="s">
        <v>69</v>
      </c>
      <c r="G3" t="s">
        <v>70</v>
      </c>
      <c r="I3" t="str">
        <f aca="true" t="shared" si="0" ref="I3:I21">CONCATENATE(A3,"/",RIGHT(B3,4))</f>
        <v>2/2019</v>
      </c>
      <c r="J3" t="str">
        <f aca="true" t="shared" si="1" ref="J3:J21">CONCATENATE(D3," ",C3)</f>
        <v>Nedović Jelena</v>
      </c>
    </row>
    <row r="4" spans="1:10" ht="12.75">
      <c r="A4" t="s">
        <v>116</v>
      </c>
      <c r="B4" t="s">
        <v>113</v>
      </c>
      <c r="C4" t="s">
        <v>80</v>
      </c>
      <c r="D4" t="s">
        <v>162</v>
      </c>
      <c r="E4" t="s">
        <v>68</v>
      </c>
      <c r="F4" t="s">
        <v>69</v>
      </c>
      <c r="G4" t="s">
        <v>70</v>
      </c>
      <c r="I4" t="str">
        <f t="shared" si="0"/>
        <v>3/2019</v>
      </c>
      <c r="J4" t="str">
        <f t="shared" si="1"/>
        <v>Milosavljević Petar</v>
      </c>
    </row>
    <row r="5" spans="1:10" ht="12.75">
      <c r="A5" t="s">
        <v>125</v>
      </c>
      <c r="B5" t="s">
        <v>113</v>
      </c>
      <c r="C5" t="s">
        <v>163</v>
      </c>
      <c r="D5" t="s">
        <v>164</v>
      </c>
      <c r="E5" t="s">
        <v>68</v>
      </c>
      <c r="F5" t="s">
        <v>69</v>
      </c>
      <c r="G5" t="s">
        <v>70</v>
      </c>
      <c r="I5" t="str">
        <f t="shared" si="0"/>
        <v>4/2019</v>
      </c>
      <c r="J5" t="str">
        <f t="shared" si="1"/>
        <v>Drpljanin Mervan</v>
      </c>
    </row>
    <row r="6" spans="1:10" ht="12.75">
      <c r="A6" t="s">
        <v>72</v>
      </c>
      <c r="B6" t="s">
        <v>113</v>
      </c>
      <c r="C6" t="s">
        <v>86</v>
      </c>
      <c r="D6" t="s">
        <v>165</v>
      </c>
      <c r="E6" t="s">
        <v>68</v>
      </c>
      <c r="F6" t="s">
        <v>69</v>
      </c>
      <c r="G6" t="s">
        <v>70</v>
      </c>
      <c r="I6" t="str">
        <f t="shared" si="0"/>
        <v>5/2019</v>
      </c>
      <c r="J6" t="str">
        <f t="shared" si="1"/>
        <v>Aligrudić Pavle</v>
      </c>
    </row>
    <row r="7" spans="1:10" ht="12.75">
      <c r="A7" t="s">
        <v>73</v>
      </c>
      <c r="B7" t="s">
        <v>113</v>
      </c>
      <c r="C7" t="s">
        <v>166</v>
      </c>
      <c r="D7" t="s">
        <v>167</v>
      </c>
      <c r="E7" t="s">
        <v>68</v>
      </c>
      <c r="F7" t="s">
        <v>69</v>
      </c>
      <c r="G7" t="s">
        <v>70</v>
      </c>
      <c r="I7" t="str">
        <f t="shared" si="0"/>
        <v>6/2019</v>
      </c>
      <c r="J7" t="str">
        <f t="shared" si="1"/>
        <v>Gledović Radoman</v>
      </c>
    </row>
    <row r="8" spans="1:10" ht="12.75">
      <c r="A8" t="s">
        <v>132</v>
      </c>
      <c r="B8" t="s">
        <v>113</v>
      </c>
      <c r="C8" t="s">
        <v>168</v>
      </c>
      <c r="D8" t="s">
        <v>169</v>
      </c>
      <c r="E8" t="s">
        <v>68</v>
      </c>
      <c r="F8" t="s">
        <v>69</v>
      </c>
      <c r="G8" t="s">
        <v>70</v>
      </c>
      <c r="I8" t="str">
        <f t="shared" si="0"/>
        <v>7/2019</v>
      </c>
      <c r="J8" t="str">
        <f t="shared" si="1"/>
        <v>Marković Danijela</v>
      </c>
    </row>
    <row r="9" spans="1:10" ht="12.75">
      <c r="A9" t="s">
        <v>74</v>
      </c>
      <c r="B9" t="s">
        <v>113</v>
      </c>
      <c r="C9" t="s">
        <v>80</v>
      </c>
      <c r="D9" t="s">
        <v>170</v>
      </c>
      <c r="E9" t="s">
        <v>68</v>
      </c>
      <c r="F9" t="s">
        <v>69</v>
      </c>
      <c r="G9" t="s">
        <v>70</v>
      </c>
      <c r="I9" t="str">
        <f t="shared" si="0"/>
        <v>8/2019</v>
      </c>
      <c r="J9" t="str">
        <f t="shared" si="1"/>
        <v>Ćetković Petar</v>
      </c>
    </row>
    <row r="10" spans="1:10" ht="12.75">
      <c r="A10" t="s">
        <v>75</v>
      </c>
      <c r="B10" t="s">
        <v>113</v>
      </c>
      <c r="C10" t="s">
        <v>104</v>
      </c>
      <c r="D10" t="s">
        <v>171</v>
      </c>
      <c r="E10" t="s">
        <v>68</v>
      </c>
      <c r="F10" t="s">
        <v>69</v>
      </c>
      <c r="G10" t="s">
        <v>70</v>
      </c>
      <c r="I10" t="str">
        <f t="shared" si="0"/>
        <v>9/2019</v>
      </c>
      <c r="J10" t="str">
        <f t="shared" si="1"/>
        <v>Ćuković Aleksa</v>
      </c>
    </row>
    <row r="11" spans="1:10" ht="12.75">
      <c r="A11" t="s">
        <v>139</v>
      </c>
      <c r="B11" t="s">
        <v>113</v>
      </c>
      <c r="C11" t="s">
        <v>172</v>
      </c>
      <c r="D11" t="s">
        <v>173</v>
      </c>
      <c r="E11" t="s">
        <v>68</v>
      </c>
      <c r="F11" t="s">
        <v>69</v>
      </c>
      <c r="G11" t="s">
        <v>70</v>
      </c>
      <c r="I11" t="str">
        <f t="shared" si="0"/>
        <v>10/2019</v>
      </c>
      <c r="J11" t="str">
        <f t="shared" si="1"/>
        <v>Živković Ana</v>
      </c>
    </row>
    <row r="12" spans="1:10" ht="12.75">
      <c r="A12" t="s">
        <v>174</v>
      </c>
      <c r="B12" t="s">
        <v>113</v>
      </c>
      <c r="C12" t="s">
        <v>91</v>
      </c>
      <c r="D12" t="s">
        <v>175</v>
      </c>
      <c r="E12" t="s">
        <v>68</v>
      </c>
      <c r="F12" t="s">
        <v>69</v>
      </c>
      <c r="G12" t="s">
        <v>70</v>
      </c>
      <c r="I12" t="str">
        <f t="shared" si="0"/>
        <v>11/2019</v>
      </c>
      <c r="J12" t="str">
        <f t="shared" si="1"/>
        <v>Boljević Stefan</v>
      </c>
    </row>
    <row r="13" spans="1:10" ht="12.75">
      <c r="A13" t="s">
        <v>142</v>
      </c>
      <c r="B13" t="s">
        <v>113</v>
      </c>
      <c r="C13" t="s">
        <v>176</v>
      </c>
      <c r="D13" t="s">
        <v>177</v>
      </c>
      <c r="E13" t="s">
        <v>68</v>
      </c>
      <c r="F13" t="s">
        <v>69</v>
      </c>
      <c r="G13" t="s">
        <v>70</v>
      </c>
      <c r="I13" t="str">
        <f t="shared" si="0"/>
        <v>12/2019</v>
      </c>
      <c r="J13" t="str">
        <f t="shared" si="1"/>
        <v>Mijanović Maja</v>
      </c>
    </row>
    <row r="14" spans="1:10" ht="12.75">
      <c r="A14" t="s">
        <v>76</v>
      </c>
      <c r="B14" t="s">
        <v>113</v>
      </c>
      <c r="C14" t="s">
        <v>98</v>
      </c>
      <c r="D14" t="s">
        <v>178</v>
      </c>
      <c r="E14" t="s">
        <v>68</v>
      </c>
      <c r="F14" t="s">
        <v>69</v>
      </c>
      <c r="G14" t="s">
        <v>70</v>
      </c>
      <c r="I14" t="str">
        <f t="shared" si="0"/>
        <v>13/2019</v>
      </c>
      <c r="J14" t="str">
        <f t="shared" si="1"/>
        <v>Ivanović Nikola</v>
      </c>
    </row>
    <row r="15" spans="1:10" ht="12.75">
      <c r="A15" t="s">
        <v>147</v>
      </c>
      <c r="B15" t="s">
        <v>113</v>
      </c>
      <c r="C15" t="s">
        <v>179</v>
      </c>
      <c r="D15" t="s">
        <v>180</v>
      </c>
      <c r="E15" t="s">
        <v>68</v>
      </c>
      <c r="F15" t="s">
        <v>69</v>
      </c>
      <c r="G15" t="s">
        <v>70</v>
      </c>
      <c r="I15" t="str">
        <f t="shared" si="0"/>
        <v>14/2019</v>
      </c>
      <c r="J15" t="str">
        <f t="shared" si="1"/>
        <v>Šoškić Božidar</v>
      </c>
    </row>
    <row r="16" spans="1:10" ht="12.75">
      <c r="A16" t="s">
        <v>149</v>
      </c>
      <c r="B16" t="s">
        <v>113</v>
      </c>
      <c r="C16" t="s">
        <v>80</v>
      </c>
      <c r="D16" t="s">
        <v>127</v>
      </c>
      <c r="E16" t="s">
        <v>68</v>
      </c>
      <c r="F16" t="s">
        <v>69</v>
      </c>
      <c r="G16" t="s">
        <v>70</v>
      </c>
      <c r="I16" t="str">
        <f t="shared" si="0"/>
        <v>15/2019</v>
      </c>
      <c r="J16" t="str">
        <f t="shared" si="1"/>
        <v>Vujović Petar</v>
      </c>
    </row>
    <row r="17" spans="1:10" ht="12.75">
      <c r="A17" t="s">
        <v>110</v>
      </c>
      <c r="B17" t="s">
        <v>113</v>
      </c>
      <c r="C17" t="s">
        <v>181</v>
      </c>
      <c r="D17" t="s">
        <v>182</v>
      </c>
      <c r="E17" t="s">
        <v>68</v>
      </c>
      <c r="F17" t="s">
        <v>69</v>
      </c>
      <c r="G17" t="s">
        <v>70</v>
      </c>
      <c r="I17" t="str">
        <f t="shared" si="0"/>
        <v>16/2019</v>
      </c>
      <c r="J17" t="str">
        <f t="shared" si="1"/>
        <v>Zečević Stevan</v>
      </c>
    </row>
    <row r="18" spans="1:10" ht="12.75">
      <c r="A18" t="s">
        <v>154</v>
      </c>
      <c r="B18" t="s">
        <v>113</v>
      </c>
      <c r="C18" t="s">
        <v>183</v>
      </c>
      <c r="D18" t="s">
        <v>184</v>
      </c>
      <c r="E18" t="s">
        <v>68</v>
      </c>
      <c r="F18" t="s">
        <v>69</v>
      </c>
      <c r="G18" t="s">
        <v>70</v>
      </c>
      <c r="I18" t="str">
        <f t="shared" si="0"/>
        <v>17/2019</v>
      </c>
      <c r="J18" t="str">
        <f t="shared" si="1"/>
        <v>Božović Ivona</v>
      </c>
    </row>
    <row r="19" spans="1:10" ht="12.75">
      <c r="A19" t="s">
        <v>105</v>
      </c>
      <c r="B19" t="s">
        <v>113</v>
      </c>
      <c r="C19" t="s">
        <v>185</v>
      </c>
      <c r="D19" t="s">
        <v>186</v>
      </c>
      <c r="E19" t="s">
        <v>68</v>
      </c>
      <c r="F19" t="s">
        <v>69</v>
      </c>
      <c r="G19" t="s">
        <v>70</v>
      </c>
      <c r="I19" t="str">
        <f t="shared" si="0"/>
        <v>18/2019</v>
      </c>
      <c r="J19" t="str">
        <f t="shared" si="1"/>
        <v>Čabarkapa Goran</v>
      </c>
    </row>
    <row r="20" spans="1:10" ht="12.75">
      <c r="A20" t="s">
        <v>187</v>
      </c>
      <c r="B20" t="s">
        <v>113</v>
      </c>
      <c r="C20" t="s">
        <v>188</v>
      </c>
      <c r="D20" t="s">
        <v>189</v>
      </c>
      <c r="E20" t="s">
        <v>68</v>
      </c>
      <c r="F20" t="s">
        <v>69</v>
      </c>
      <c r="G20" t="s">
        <v>70</v>
      </c>
      <c r="I20" t="str">
        <f t="shared" si="0"/>
        <v>19/2019</v>
      </c>
      <c r="J20" t="str">
        <f t="shared" si="1"/>
        <v>Veletić Marijana</v>
      </c>
    </row>
    <row r="21" spans="1:10" ht="12.75">
      <c r="A21" t="s">
        <v>190</v>
      </c>
      <c r="B21" t="s">
        <v>113</v>
      </c>
      <c r="C21" t="s">
        <v>191</v>
      </c>
      <c r="D21" t="s">
        <v>192</v>
      </c>
      <c r="E21" t="s">
        <v>68</v>
      </c>
      <c r="F21" t="s">
        <v>69</v>
      </c>
      <c r="G21" t="s">
        <v>70</v>
      </c>
      <c r="I21" t="str">
        <f t="shared" si="0"/>
        <v>20/2019</v>
      </c>
      <c r="J21" t="str">
        <f t="shared" si="1"/>
        <v>Stanić Dejana</v>
      </c>
    </row>
    <row r="22" spans="1:4" ht="15">
      <c r="A22" s="82"/>
      <c r="B22" s="82"/>
      <c r="C22" s="82"/>
      <c r="D22" s="82"/>
    </row>
    <row r="23" spans="1:4" ht="15">
      <c r="A23" s="82"/>
      <c r="B23" s="82"/>
      <c r="C23" s="82"/>
      <c r="D23" s="82"/>
    </row>
    <row r="24" spans="1:4" ht="15">
      <c r="A24" s="82"/>
      <c r="B24" s="82"/>
      <c r="C24" s="82"/>
      <c r="D24" s="82"/>
    </row>
    <row r="25" spans="1:4" ht="15">
      <c r="A25" s="82"/>
      <c r="B25" s="82"/>
      <c r="C25" s="82"/>
      <c r="D25" s="82"/>
    </row>
    <row r="26" spans="1:4" ht="15">
      <c r="A26" s="82"/>
      <c r="B26" s="82"/>
      <c r="C26" s="82"/>
      <c r="D26" s="82"/>
    </row>
    <row r="27" spans="1:4" ht="15">
      <c r="A27" s="82"/>
      <c r="B27" s="82"/>
      <c r="C27" s="82"/>
      <c r="D27" s="82"/>
    </row>
    <row r="28" spans="1:4" ht="15">
      <c r="A28" s="82"/>
      <c r="B28" s="82"/>
      <c r="C28" s="82"/>
      <c r="D28" s="82"/>
    </row>
    <row r="29" spans="1:4" ht="15">
      <c r="A29" s="82"/>
      <c r="B29" s="82"/>
      <c r="C29" s="82"/>
      <c r="D29" s="82"/>
    </row>
    <row r="30" spans="1:4" ht="15">
      <c r="A30" s="82"/>
      <c r="B30" s="82"/>
      <c r="C30" s="82"/>
      <c r="D30" s="8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4">
      <selection activeCell="P8" sqref="P8"/>
    </sheetView>
  </sheetViews>
  <sheetFormatPr defaultColWidth="9.140625" defaultRowHeight="12.75"/>
  <cols>
    <col min="1" max="1" width="6.421875" style="83" bestFit="1" customWidth="1"/>
    <col min="2" max="2" width="10.28125" style="83" bestFit="1" customWidth="1"/>
    <col min="3" max="3" width="12.57421875" style="83" customWidth="1"/>
    <col min="4" max="4" width="10.421875" style="83" customWidth="1"/>
    <col min="5" max="5" width="3.7109375" style="83" bestFit="1" customWidth="1"/>
    <col min="6" max="6" width="3.8515625" style="83" bestFit="1" customWidth="1"/>
    <col min="7" max="7" width="5.00390625" style="83" bestFit="1" customWidth="1"/>
    <col min="8" max="9" width="9.140625" style="83" customWidth="1"/>
    <col min="10" max="10" width="9.8515625" style="83" customWidth="1"/>
    <col min="11" max="11" width="21.8515625" style="83" customWidth="1"/>
    <col min="12" max="18" width="9.140625" style="83" customWidth="1"/>
    <col min="19" max="19" width="20.140625" style="83" customWidth="1"/>
    <col min="20" max="16384" width="9.140625" style="83" customWidth="1"/>
  </cols>
  <sheetData>
    <row r="1" spans="1:14" ht="12.75">
      <c r="A1" t="s">
        <v>61</v>
      </c>
      <c r="B1" t="s">
        <v>62</v>
      </c>
      <c r="C1" t="s">
        <v>63</v>
      </c>
      <c r="D1" t="s">
        <v>64</v>
      </c>
      <c r="E1" t="s">
        <v>65</v>
      </c>
      <c r="F1" t="s">
        <v>66</v>
      </c>
      <c r="G1" t="s">
        <v>67</v>
      </c>
      <c r="N1" s="84" t="s">
        <v>84</v>
      </c>
    </row>
    <row r="2" spans="1:14" ht="12.75">
      <c r="A2" t="s">
        <v>101</v>
      </c>
      <c r="B2" t="s">
        <v>113</v>
      </c>
      <c r="C2" t="s">
        <v>193</v>
      </c>
      <c r="D2" t="s">
        <v>194</v>
      </c>
      <c r="E2" t="s">
        <v>82</v>
      </c>
      <c r="F2" t="s">
        <v>69</v>
      </c>
      <c r="G2" t="s">
        <v>79</v>
      </c>
      <c r="J2" s="83" t="str">
        <f>CONCATENATE(A2,"/",RIGHT(B2,4))</f>
        <v>38/2019</v>
      </c>
      <c r="K2" s="83" t="str">
        <f>CONCATENATE(D2," ",C2)</f>
        <v>Drešaj Mimoza</v>
      </c>
      <c r="N2" s="84" t="s">
        <v>224</v>
      </c>
    </row>
    <row r="3" spans="1:11" ht="12.75">
      <c r="A3" t="s">
        <v>195</v>
      </c>
      <c r="B3" t="s">
        <v>97</v>
      </c>
      <c r="C3" t="s">
        <v>145</v>
      </c>
      <c r="D3" t="s">
        <v>196</v>
      </c>
      <c r="E3" t="s">
        <v>68</v>
      </c>
      <c r="F3" t="s">
        <v>69</v>
      </c>
      <c r="G3" t="s">
        <v>79</v>
      </c>
      <c r="J3" s="83" t="str">
        <f aca="true" t="shared" si="0" ref="J3:J22">CONCATENATE(A3,"/",RIGHT(B3,4))</f>
        <v>21/2018</v>
      </c>
      <c r="K3" s="83" t="str">
        <f aca="true" t="shared" si="1" ref="K3:K18">CONCATENATE(D3," ",C3)</f>
        <v>Vreteničić Marko</v>
      </c>
    </row>
    <row r="4" spans="1:11" ht="12.75">
      <c r="A4" t="s">
        <v>101</v>
      </c>
      <c r="B4" t="s">
        <v>97</v>
      </c>
      <c r="C4" t="s">
        <v>168</v>
      </c>
      <c r="D4" t="s">
        <v>197</v>
      </c>
      <c r="E4" t="s">
        <v>82</v>
      </c>
      <c r="F4" t="s">
        <v>69</v>
      </c>
      <c r="G4" t="s">
        <v>79</v>
      </c>
      <c r="J4" s="83" t="str">
        <f t="shared" si="0"/>
        <v>38/2018</v>
      </c>
      <c r="K4" s="83" t="str">
        <f t="shared" si="1"/>
        <v>Matanović Danijela</v>
      </c>
    </row>
    <row r="5" spans="1:11" ht="12.75">
      <c r="A5" t="s">
        <v>92</v>
      </c>
      <c r="B5" t="s">
        <v>97</v>
      </c>
      <c r="C5" t="s">
        <v>99</v>
      </c>
      <c r="D5" t="s">
        <v>100</v>
      </c>
      <c r="E5" t="s">
        <v>82</v>
      </c>
      <c r="F5" t="s">
        <v>71</v>
      </c>
      <c r="G5" t="s">
        <v>79</v>
      </c>
      <c r="J5" s="83" t="str">
        <f t="shared" si="0"/>
        <v>39/2018</v>
      </c>
      <c r="K5" s="83" t="str">
        <f t="shared" si="1"/>
        <v>Ćupić Miloš</v>
      </c>
    </row>
    <row r="6" spans="1:11" ht="12.75">
      <c r="A6" t="s">
        <v>116</v>
      </c>
      <c r="B6" t="s">
        <v>79</v>
      </c>
      <c r="C6" t="s">
        <v>198</v>
      </c>
      <c r="D6" t="s">
        <v>106</v>
      </c>
      <c r="E6" t="s">
        <v>82</v>
      </c>
      <c r="F6" t="s">
        <v>69</v>
      </c>
      <c r="G6" t="s">
        <v>79</v>
      </c>
      <c r="J6" s="83" t="str">
        <f t="shared" si="0"/>
        <v>3/2017</v>
      </c>
      <c r="K6" s="83" t="str">
        <f t="shared" si="1"/>
        <v>Perović Đorđe</v>
      </c>
    </row>
    <row r="7" spans="1:11" ht="12.75">
      <c r="A7" t="s">
        <v>125</v>
      </c>
      <c r="B7" t="s">
        <v>79</v>
      </c>
      <c r="C7" t="s">
        <v>87</v>
      </c>
      <c r="D7" t="s">
        <v>199</v>
      </c>
      <c r="E7" t="s">
        <v>82</v>
      </c>
      <c r="F7" t="s">
        <v>69</v>
      </c>
      <c r="G7" t="s">
        <v>79</v>
      </c>
      <c r="J7" s="83" t="str">
        <f t="shared" si="0"/>
        <v>4/2017</v>
      </c>
      <c r="K7" s="83" t="str">
        <f t="shared" si="1"/>
        <v>Rakočević Luka</v>
      </c>
    </row>
    <row r="8" spans="1:11" ht="12.75">
      <c r="A8" t="s">
        <v>72</v>
      </c>
      <c r="B8" t="s">
        <v>79</v>
      </c>
      <c r="C8" t="s">
        <v>114</v>
      </c>
      <c r="D8" t="s">
        <v>200</v>
      </c>
      <c r="E8" t="s">
        <v>68</v>
      </c>
      <c r="F8" t="s">
        <v>69</v>
      </c>
      <c r="G8" t="s">
        <v>79</v>
      </c>
      <c r="J8" s="83" t="str">
        <f t="shared" si="0"/>
        <v>5/2017</v>
      </c>
      <c r="K8" s="83" t="str">
        <f t="shared" si="1"/>
        <v>Stanković Filip</v>
      </c>
    </row>
    <row r="9" spans="1:11" ht="12.75">
      <c r="A9" t="s">
        <v>174</v>
      </c>
      <c r="B9" t="s">
        <v>79</v>
      </c>
      <c r="C9" t="s">
        <v>201</v>
      </c>
      <c r="D9" t="s">
        <v>202</v>
      </c>
      <c r="E9" t="s">
        <v>82</v>
      </c>
      <c r="F9" t="s">
        <v>69</v>
      </c>
      <c r="G9" t="s">
        <v>79</v>
      </c>
      <c r="J9" s="83" t="str">
        <f t="shared" si="0"/>
        <v>11/2017</v>
      </c>
      <c r="K9" s="83" t="str">
        <f t="shared" si="1"/>
        <v>Šubarić Jovana</v>
      </c>
    </row>
    <row r="10" spans="1:11" ht="12.75">
      <c r="A10" t="s">
        <v>76</v>
      </c>
      <c r="B10" t="s">
        <v>79</v>
      </c>
      <c r="C10" t="s">
        <v>203</v>
      </c>
      <c r="D10" t="s">
        <v>204</v>
      </c>
      <c r="E10" t="s">
        <v>68</v>
      </c>
      <c r="F10" t="s">
        <v>69</v>
      </c>
      <c r="G10" t="s">
        <v>79</v>
      </c>
      <c r="J10" s="83" t="str">
        <f t="shared" si="0"/>
        <v>13/2017</v>
      </c>
      <c r="K10" s="83" t="str">
        <f t="shared" si="1"/>
        <v>Pejović Ognjen</v>
      </c>
    </row>
    <row r="11" spans="1:11" ht="12.75">
      <c r="A11" t="s">
        <v>154</v>
      </c>
      <c r="B11" t="s">
        <v>79</v>
      </c>
      <c r="C11" t="s">
        <v>87</v>
      </c>
      <c r="D11" t="s">
        <v>205</v>
      </c>
      <c r="E11" t="s">
        <v>82</v>
      </c>
      <c r="F11" t="s">
        <v>69</v>
      </c>
      <c r="G11" t="s">
        <v>79</v>
      </c>
      <c r="J11" s="83" t="str">
        <f t="shared" si="0"/>
        <v>17/2017</v>
      </c>
      <c r="K11" s="83" t="str">
        <f t="shared" si="1"/>
        <v>Bracović Luka</v>
      </c>
    </row>
    <row r="12" spans="1:11" ht="12.75">
      <c r="A12" t="s">
        <v>105</v>
      </c>
      <c r="B12" t="s">
        <v>79</v>
      </c>
      <c r="C12" t="s">
        <v>206</v>
      </c>
      <c r="D12" t="s">
        <v>207</v>
      </c>
      <c r="E12" t="s">
        <v>68</v>
      </c>
      <c r="F12" t="s">
        <v>69</v>
      </c>
      <c r="G12" t="s">
        <v>79</v>
      </c>
      <c r="J12" s="83" t="str">
        <f t="shared" si="0"/>
        <v>18/2017</v>
      </c>
      <c r="K12" s="83" t="str">
        <f t="shared" si="1"/>
        <v>Vučićević Iva</v>
      </c>
    </row>
    <row r="13" spans="1:11" ht="12.75">
      <c r="A13" t="s">
        <v>187</v>
      </c>
      <c r="B13" t="s">
        <v>79</v>
      </c>
      <c r="C13" t="s">
        <v>208</v>
      </c>
      <c r="D13" t="s">
        <v>209</v>
      </c>
      <c r="E13" t="s">
        <v>68</v>
      </c>
      <c r="F13" t="s">
        <v>69</v>
      </c>
      <c r="G13" t="s">
        <v>79</v>
      </c>
      <c r="J13" s="83" t="str">
        <f t="shared" si="0"/>
        <v>19/2017</v>
      </c>
      <c r="K13" s="83" t="str">
        <f t="shared" si="1"/>
        <v>Huremović Irvin</v>
      </c>
    </row>
    <row r="14" spans="1:11" ht="12.75">
      <c r="A14" t="s">
        <v>107</v>
      </c>
      <c r="B14" t="s">
        <v>79</v>
      </c>
      <c r="C14" t="s">
        <v>210</v>
      </c>
      <c r="D14" t="s">
        <v>211</v>
      </c>
      <c r="E14" t="s">
        <v>68</v>
      </c>
      <c r="F14" t="s">
        <v>69</v>
      </c>
      <c r="G14" t="s">
        <v>79</v>
      </c>
      <c r="J14" s="83" t="str">
        <f t="shared" si="0"/>
        <v>22/2017</v>
      </c>
      <c r="K14" s="83" t="str">
        <f t="shared" si="1"/>
        <v>Muratović Ahmedin</v>
      </c>
    </row>
    <row r="15" spans="1:11" ht="12.75">
      <c r="A15" t="s">
        <v>108</v>
      </c>
      <c r="B15" t="s">
        <v>79</v>
      </c>
      <c r="C15" t="s">
        <v>212</v>
      </c>
      <c r="D15" t="s">
        <v>213</v>
      </c>
      <c r="E15" t="s">
        <v>68</v>
      </c>
      <c r="F15" t="s">
        <v>69</v>
      </c>
      <c r="G15" t="s">
        <v>79</v>
      </c>
      <c r="J15" s="83" t="str">
        <f t="shared" si="0"/>
        <v>23/2017</v>
      </c>
      <c r="K15" s="83" t="str">
        <f t="shared" si="1"/>
        <v>Mrdak Jakša</v>
      </c>
    </row>
    <row r="16" spans="1:11" ht="12.75">
      <c r="A16" t="s">
        <v>214</v>
      </c>
      <c r="B16" t="s">
        <v>79</v>
      </c>
      <c r="C16" t="s">
        <v>87</v>
      </c>
      <c r="D16" t="s">
        <v>215</v>
      </c>
      <c r="E16" t="s">
        <v>82</v>
      </c>
      <c r="F16" t="s">
        <v>69</v>
      </c>
      <c r="G16" t="s">
        <v>79</v>
      </c>
      <c r="J16" s="83" t="str">
        <f t="shared" si="0"/>
        <v>29/2017</v>
      </c>
      <c r="K16" s="83" t="str">
        <f t="shared" si="1"/>
        <v>Jaredić Luka</v>
      </c>
    </row>
    <row r="17" spans="1:11" ht="12.75">
      <c r="A17" t="s">
        <v>216</v>
      </c>
      <c r="B17" t="s">
        <v>79</v>
      </c>
      <c r="C17" t="s">
        <v>86</v>
      </c>
      <c r="D17" t="s">
        <v>217</v>
      </c>
      <c r="E17" t="s">
        <v>82</v>
      </c>
      <c r="F17" t="s">
        <v>69</v>
      </c>
      <c r="G17" t="s">
        <v>79</v>
      </c>
      <c r="J17" s="83" t="str">
        <f t="shared" si="0"/>
        <v>31/2017</v>
      </c>
      <c r="K17" s="83" t="str">
        <f t="shared" si="1"/>
        <v>Ljumović Pavle</v>
      </c>
    </row>
    <row r="18" spans="1:11" ht="12.75">
      <c r="A18" t="s">
        <v>101</v>
      </c>
      <c r="B18" t="s">
        <v>79</v>
      </c>
      <c r="C18" t="s">
        <v>102</v>
      </c>
      <c r="D18" t="s">
        <v>103</v>
      </c>
      <c r="E18" t="s">
        <v>82</v>
      </c>
      <c r="F18" t="s">
        <v>71</v>
      </c>
      <c r="G18" t="s">
        <v>70</v>
      </c>
      <c r="J18" s="83" t="str">
        <f t="shared" si="0"/>
        <v>38/2017</v>
      </c>
      <c r="K18" s="83" t="str">
        <f t="shared" si="1"/>
        <v>Ličina Enis</v>
      </c>
    </row>
    <row r="19" spans="1:11" ht="12.75">
      <c r="A19" t="s">
        <v>69</v>
      </c>
      <c r="B19" t="s">
        <v>85</v>
      </c>
      <c r="C19" t="s">
        <v>201</v>
      </c>
      <c r="D19" t="s">
        <v>218</v>
      </c>
      <c r="E19" t="s">
        <v>82</v>
      </c>
      <c r="F19" t="s">
        <v>69</v>
      </c>
      <c r="G19" t="s">
        <v>70</v>
      </c>
      <c r="J19" s="83" t="str">
        <f t="shared" si="0"/>
        <v>1/2016</v>
      </c>
      <c r="K19" s="83" t="str">
        <f>CONCATENATE(D19," ",C19)</f>
        <v>Brakočević Jovana</v>
      </c>
    </row>
    <row r="20" spans="1:11" ht="12.75">
      <c r="A20" t="s">
        <v>139</v>
      </c>
      <c r="B20" t="s">
        <v>85</v>
      </c>
      <c r="C20" t="s">
        <v>219</v>
      </c>
      <c r="D20" t="s">
        <v>220</v>
      </c>
      <c r="E20" t="s">
        <v>82</v>
      </c>
      <c r="F20" t="s">
        <v>71</v>
      </c>
      <c r="G20" t="s">
        <v>70</v>
      </c>
      <c r="J20" s="83" t="str">
        <f t="shared" si="0"/>
        <v>10/2016</v>
      </c>
      <c r="K20" s="83" t="str">
        <f>CONCATENATE(D20," ",C20)</f>
        <v>Marniković Robert</v>
      </c>
    </row>
    <row r="21" spans="1:11" ht="12.75">
      <c r="A21" t="s">
        <v>221</v>
      </c>
      <c r="B21" t="s">
        <v>85</v>
      </c>
      <c r="C21" t="s">
        <v>222</v>
      </c>
      <c r="D21" t="s">
        <v>223</v>
      </c>
      <c r="E21" t="s">
        <v>82</v>
      </c>
      <c r="F21" t="s">
        <v>69</v>
      </c>
      <c r="G21" t="s">
        <v>70</v>
      </c>
      <c r="J21" s="83" t="str">
        <f t="shared" si="0"/>
        <v>40/2016</v>
      </c>
      <c r="K21" s="83" t="str">
        <f>CONCATENATE(D21," ",C21)</f>
        <v>Ostojić Sofija</v>
      </c>
    </row>
    <row r="22" spans="1:11" ht="12.75">
      <c r="A22" t="s">
        <v>69</v>
      </c>
      <c r="B22" t="s">
        <v>88</v>
      </c>
      <c r="C22" t="s">
        <v>89</v>
      </c>
      <c r="D22" t="s">
        <v>90</v>
      </c>
      <c r="E22" t="s">
        <v>82</v>
      </c>
      <c r="F22" t="s">
        <v>116</v>
      </c>
      <c r="G22" t="s">
        <v>70</v>
      </c>
      <c r="J22" s="83" t="str">
        <f t="shared" si="0"/>
        <v>1/2014</v>
      </c>
      <c r="K22" s="83" t="str">
        <f>CONCATENATE(D22," ",C22)</f>
        <v>Banović Igor</v>
      </c>
    </row>
    <row r="23" spans="1:7" ht="15">
      <c r="A23" s="107"/>
      <c r="B23" s="107"/>
      <c r="C23" s="107"/>
      <c r="D23" s="107"/>
      <c r="E23" s="107"/>
      <c r="F23" s="107"/>
      <c r="G23" s="107"/>
    </row>
    <row r="24" spans="1:7" ht="15">
      <c r="A24" s="107"/>
      <c r="B24" s="107"/>
      <c r="C24" s="107"/>
      <c r="D24" s="107"/>
      <c r="E24" s="107"/>
      <c r="F24" s="107"/>
      <c r="G24" s="10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A1">
      <selection activeCell="W10" sqref="W10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3"/>
      <c r="T1" s="113"/>
      <c r="U1" s="113"/>
    </row>
    <row r="2" spans="1:21" ht="12.75">
      <c r="A2" s="114" t="s">
        <v>58</v>
      </c>
      <c r="B2" s="115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  <c r="O2" s="118" t="s">
        <v>52</v>
      </c>
      <c r="P2" s="119"/>
      <c r="Q2" s="119"/>
      <c r="R2" s="120"/>
      <c r="S2" s="120"/>
      <c r="T2" s="120"/>
      <c r="U2" s="121"/>
    </row>
    <row r="3" spans="1:21" ht="21" customHeight="1">
      <c r="A3" s="122" t="s">
        <v>54</v>
      </c>
      <c r="B3" s="122"/>
      <c r="C3" s="122"/>
      <c r="D3" s="123" t="s">
        <v>50</v>
      </c>
      <c r="E3" s="123"/>
      <c r="F3" s="123"/>
      <c r="G3" s="123"/>
      <c r="H3" s="124" t="s">
        <v>49</v>
      </c>
      <c r="I3" s="124"/>
      <c r="J3" s="124"/>
      <c r="K3" s="124"/>
      <c r="L3" s="124"/>
      <c r="M3" s="124"/>
      <c r="N3" s="124"/>
      <c r="O3" s="124"/>
      <c r="P3" s="124"/>
      <c r="Q3" s="125" t="s">
        <v>226</v>
      </c>
      <c r="R3" s="126"/>
      <c r="S3" s="126"/>
      <c r="T3" s="126"/>
      <c r="U3" s="126"/>
    </row>
    <row r="4" spans="4:8" ht="6.75" customHeight="1">
      <c r="D4" s="2"/>
      <c r="E4" s="2"/>
      <c r="F4" s="2"/>
      <c r="G4" s="2"/>
      <c r="H4" s="2"/>
    </row>
    <row r="5" spans="1:21" ht="21" customHeight="1">
      <c r="A5" s="127" t="s">
        <v>1</v>
      </c>
      <c r="B5" s="130" t="s">
        <v>2</v>
      </c>
      <c r="C5" s="133" t="s">
        <v>3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4" t="s">
        <v>4</v>
      </c>
      <c r="U5" s="136" t="s">
        <v>5</v>
      </c>
    </row>
    <row r="6" spans="1:21" ht="21" customHeight="1">
      <c r="A6" s="128"/>
      <c r="B6" s="131"/>
      <c r="C6" s="3"/>
      <c r="D6" s="138" t="s">
        <v>6</v>
      </c>
      <c r="E6" s="138"/>
      <c r="F6" s="138"/>
      <c r="G6" s="138"/>
      <c r="H6" s="138"/>
      <c r="I6" s="138" t="s">
        <v>7</v>
      </c>
      <c r="J6" s="138"/>
      <c r="K6" s="138"/>
      <c r="L6" s="138" t="s">
        <v>8</v>
      </c>
      <c r="M6" s="138"/>
      <c r="N6" s="138"/>
      <c r="O6" s="138" t="s">
        <v>9</v>
      </c>
      <c r="P6" s="138"/>
      <c r="Q6" s="138"/>
      <c r="R6" s="138" t="s">
        <v>10</v>
      </c>
      <c r="S6" s="138"/>
      <c r="T6" s="134"/>
      <c r="U6" s="136"/>
    </row>
    <row r="7" spans="1:21" ht="21" customHeight="1">
      <c r="A7" s="129"/>
      <c r="B7" s="132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35"/>
      <c r="U7" s="137"/>
    </row>
    <row r="8" spans="1:23" ht="12.75">
      <c r="A8" s="75" t="str">
        <f>A!I2</f>
        <v>1/2019</v>
      </c>
      <c r="B8" s="7" t="str">
        <f>A!J2</f>
        <v>Šaranović Filip</v>
      </c>
      <c r="C8" s="8"/>
      <c r="D8" s="9">
        <v>5</v>
      </c>
      <c r="E8" s="9">
        <v>5</v>
      </c>
      <c r="F8" s="8"/>
      <c r="G8" s="8"/>
      <c r="H8" s="8"/>
      <c r="I8" s="10"/>
      <c r="J8" s="10"/>
      <c r="K8" s="10"/>
      <c r="L8" s="10"/>
      <c r="M8" s="10"/>
      <c r="N8" s="10"/>
      <c r="O8" s="11">
        <v>11</v>
      </c>
      <c r="P8" s="11">
        <v>23</v>
      </c>
      <c r="Q8" s="10"/>
      <c r="R8" s="8">
        <v>26</v>
      </c>
      <c r="S8" s="8"/>
      <c r="T8" s="12">
        <f>SUM(D8:E8,O8,P8,MAX(R8,S8))</f>
        <v>70</v>
      </c>
      <c r="U8" s="12" t="str">
        <f>IF(T8&gt;89,"A",IF(T8&gt;79,"B",IF(T8&gt;69,"C",IF(T8&gt;59,"D",IF(T8&gt;49,"E","F")))))</f>
        <v>C</v>
      </c>
      <c r="W8" s="72"/>
    </row>
    <row r="9" spans="1:21" ht="12.75">
      <c r="A9" s="75" t="str">
        <f>A!I3</f>
        <v>3/2019</v>
      </c>
      <c r="B9" s="7" t="str">
        <f>A!J3</f>
        <v>Radović Snežana</v>
      </c>
      <c r="C9" s="8"/>
      <c r="D9" s="9"/>
      <c r="E9" s="9"/>
      <c r="F9" s="8"/>
      <c r="G9" s="8"/>
      <c r="H9" s="8"/>
      <c r="I9" s="10"/>
      <c r="J9" s="10"/>
      <c r="K9" s="10"/>
      <c r="L9" s="10"/>
      <c r="M9" s="10"/>
      <c r="N9" s="10"/>
      <c r="O9" s="11">
        <v>15</v>
      </c>
      <c r="P9" s="11"/>
      <c r="Q9" s="10"/>
      <c r="R9" s="8"/>
      <c r="S9" s="8"/>
      <c r="T9" s="12">
        <f>SUM(D9:E9,O9,P9,MAX(R9,S9))</f>
        <v>15</v>
      </c>
      <c r="U9" s="12" t="str">
        <f>IF(T9&gt;89,"A",IF(T9&gt;79,"B",IF(T9&gt;69,"C",IF(T9&gt;59,"D",IF(T9&gt;49,"E","F")))))</f>
        <v>F</v>
      </c>
    </row>
    <row r="10" spans="1:21" ht="12.75">
      <c r="A10" s="75"/>
      <c r="B10" s="7" t="str">
        <f>A!J4</f>
        <v> </v>
      </c>
      <c r="C10" s="8"/>
      <c r="D10" s="9"/>
      <c r="E10" s="9"/>
      <c r="F10" s="8"/>
      <c r="G10" s="8"/>
      <c r="H10" s="8"/>
      <c r="I10" s="10"/>
      <c r="J10" s="10"/>
      <c r="K10" s="10"/>
      <c r="L10" s="10"/>
      <c r="M10" s="10"/>
      <c r="N10" s="10"/>
      <c r="O10" s="11"/>
      <c r="P10" s="11"/>
      <c r="Q10" s="10"/>
      <c r="R10" s="8"/>
      <c r="S10" s="8"/>
      <c r="T10" s="12"/>
      <c r="U10" s="12"/>
    </row>
    <row r="11" spans="1:21" ht="12.75">
      <c r="A11" s="6"/>
      <c r="B11" s="7"/>
      <c r="C11" s="8"/>
      <c r="D11" s="9"/>
      <c r="E11" s="9"/>
      <c r="F11" s="8"/>
      <c r="G11" s="8"/>
      <c r="H11" s="8"/>
      <c r="I11" s="10"/>
      <c r="J11" s="10"/>
      <c r="K11" s="10"/>
      <c r="L11" s="10"/>
      <c r="M11" s="10"/>
      <c r="N11" s="10"/>
      <c r="O11" s="11"/>
      <c r="P11" s="11"/>
      <c r="Q11" s="10"/>
      <c r="R11" s="8"/>
      <c r="S11" s="8"/>
      <c r="T11" s="12"/>
      <c r="U11" s="12"/>
    </row>
    <row r="12" spans="1:21" ht="12.75">
      <c r="A12" s="6"/>
      <c r="B12" s="7"/>
      <c r="C12" s="8"/>
      <c r="D12" s="9"/>
      <c r="E12" s="9"/>
      <c r="F12" s="8"/>
      <c r="G12" s="8"/>
      <c r="H12" s="8"/>
      <c r="I12" s="10"/>
      <c r="J12" s="10"/>
      <c r="K12" s="10"/>
      <c r="L12" s="10"/>
      <c r="M12" s="10"/>
      <c r="N12" s="10"/>
      <c r="O12" s="11"/>
      <c r="P12" s="11"/>
      <c r="Q12" s="10"/>
      <c r="R12" s="8"/>
      <c r="S12" s="8"/>
      <c r="T12" s="12"/>
      <c r="U12" s="12"/>
    </row>
    <row r="13" spans="1:21" ht="12.75">
      <c r="A13" s="6"/>
      <c r="B13" s="7"/>
      <c r="C13" s="8"/>
      <c r="D13" s="9"/>
      <c r="E13" s="9"/>
      <c r="F13" s="8"/>
      <c r="G13" s="8"/>
      <c r="H13" s="8"/>
      <c r="I13" s="10"/>
      <c r="J13" s="10"/>
      <c r="K13" s="10"/>
      <c r="L13" s="10"/>
      <c r="M13" s="10"/>
      <c r="N13" s="10"/>
      <c r="O13" s="11"/>
      <c r="P13" s="11"/>
      <c r="Q13" s="10"/>
      <c r="R13" s="8"/>
      <c r="S13" s="8"/>
      <c r="T13" s="12"/>
      <c r="U13" s="12"/>
    </row>
    <row r="14" spans="1:21" ht="12.75">
      <c r="A14" s="6"/>
      <c r="B14" s="7"/>
      <c r="C14" s="8"/>
      <c r="D14" s="9"/>
      <c r="E14" s="9"/>
      <c r="F14" s="8"/>
      <c r="G14" s="8"/>
      <c r="H14" s="8"/>
      <c r="I14" s="10"/>
      <c r="J14" s="10"/>
      <c r="K14" s="10"/>
      <c r="L14" s="10"/>
      <c r="M14" s="10"/>
      <c r="N14" s="10"/>
      <c r="O14" s="11"/>
      <c r="P14" s="11"/>
      <c r="Q14" s="10"/>
      <c r="R14" s="8"/>
      <c r="S14" s="8"/>
      <c r="T14" s="12"/>
      <c r="U14" s="12"/>
    </row>
    <row r="15" spans="1:21" ht="12.75">
      <c r="A15" s="6"/>
      <c r="B15" s="7"/>
      <c r="C15" s="8"/>
      <c r="D15" s="9"/>
      <c r="E15" s="9"/>
      <c r="F15" s="8"/>
      <c r="G15" s="8"/>
      <c r="H15" s="8"/>
      <c r="I15" s="10"/>
      <c r="J15" s="10"/>
      <c r="K15" s="10"/>
      <c r="L15" s="10"/>
      <c r="M15" s="10"/>
      <c r="N15" s="10"/>
      <c r="O15" s="11"/>
      <c r="P15" s="11"/>
      <c r="Q15" s="10"/>
      <c r="R15" s="8"/>
      <c r="S15" s="8"/>
      <c r="T15" s="12"/>
      <c r="U15" s="12"/>
    </row>
    <row r="16" spans="1:21" ht="12.75">
      <c r="A16" s="6"/>
      <c r="B16" s="7"/>
      <c r="C16" s="8"/>
      <c r="D16" s="9"/>
      <c r="E16" s="9"/>
      <c r="F16" s="8"/>
      <c r="G16" s="8"/>
      <c r="H16" s="8"/>
      <c r="I16" s="10"/>
      <c r="J16" s="10"/>
      <c r="K16" s="10"/>
      <c r="L16" s="10"/>
      <c r="M16" s="10"/>
      <c r="N16" s="10"/>
      <c r="O16" s="11"/>
      <c r="P16" s="11"/>
      <c r="Q16" s="10"/>
      <c r="R16" s="8"/>
      <c r="S16" s="8"/>
      <c r="T16" s="12"/>
      <c r="U16" s="12"/>
    </row>
    <row r="17" spans="1:21" ht="12.75">
      <c r="A17" s="6"/>
      <c r="B17" s="7"/>
      <c r="C17" s="8"/>
      <c r="D17" s="9"/>
      <c r="E17" s="9"/>
      <c r="F17" s="8"/>
      <c r="G17" s="8"/>
      <c r="H17" s="8"/>
      <c r="I17" s="10"/>
      <c r="J17" s="10"/>
      <c r="K17" s="10"/>
      <c r="L17" s="10"/>
      <c r="M17" s="10"/>
      <c r="N17" s="10"/>
      <c r="O17" s="11"/>
      <c r="P17" s="11"/>
      <c r="Q17" s="10"/>
      <c r="R17" s="8"/>
      <c r="S17" s="8"/>
      <c r="T17" s="12"/>
      <c r="U17" s="12"/>
    </row>
    <row r="18" spans="1:21" ht="12.75">
      <c r="A18" s="6"/>
      <c r="B18" s="7"/>
      <c r="C18" s="8"/>
      <c r="D18" s="9"/>
      <c r="E18" s="9"/>
      <c r="F18" s="8"/>
      <c r="G18" s="8"/>
      <c r="H18" s="8"/>
      <c r="I18" s="10"/>
      <c r="J18" s="10"/>
      <c r="K18" s="10"/>
      <c r="L18" s="10"/>
      <c r="M18" s="10"/>
      <c r="N18" s="10"/>
      <c r="O18" s="11"/>
      <c r="P18" s="11"/>
      <c r="Q18" s="10"/>
      <c r="R18" s="8"/>
      <c r="S18" s="8"/>
      <c r="T18" s="12"/>
      <c r="U18" s="12"/>
    </row>
    <row r="19" spans="1:21" ht="12.75">
      <c r="A19" s="6"/>
      <c r="B19" s="7"/>
      <c r="C19" s="8"/>
      <c r="D19" s="9"/>
      <c r="E19" s="9"/>
      <c r="F19" s="8"/>
      <c r="G19" s="8"/>
      <c r="H19" s="8"/>
      <c r="I19" s="10"/>
      <c r="J19" s="10"/>
      <c r="K19" s="10"/>
      <c r="L19" s="10"/>
      <c r="M19" s="10"/>
      <c r="N19" s="10"/>
      <c r="O19" s="11"/>
      <c r="P19" s="11"/>
      <c r="Q19" s="10"/>
      <c r="R19" s="8"/>
      <c r="S19" s="8"/>
      <c r="T19" s="12"/>
      <c r="U19" s="12"/>
    </row>
    <row r="20" spans="1:21" ht="12.75">
      <c r="A20" s="6"/>
      <c r="B20" s="7"/>
      <c r="C20" s="8"/>
      <c r="D20" s="9"/>
      <c r="E20" s="9"/>
      <c r="F20" s="8"/>
      <c r="G20" s="8"/>
      <c r="H20" s="8"/>
      <c r="I20" s="10"/>
      <c r="J20" s="10"/>
      <c r="K20" s="10"/>
      <c r="L20" s="10"/>
      <c r="M20" s="10"/>
      <c r="N20" s="10"/>
      <c r="O20" s="11"/>
      <c r="P20" s="11"/>
      <c r="Q20" s="10"/>
      <c r="R20" s="8"/>
      <c r="S20" s="13"/>
      <c r="T20" s="8"/>
      <c r="U20" s="8"/>
    </row>
    <row r="21" spans="4:8" ht="12.75">
      <c r="D21" s="2"/>
      <c r="E21" s="2"/>
      <c r="F21" s="2"/>
      <c r="G21" s="2"/>
      <c r="H21" s="2"/>
    </row>
    <row r="22" spans="4:16" ht="15.75">
      <c r="D22" s="2"/>
      <c r="E22" s="2"/>
      <c r="F22" s="2"/>
      <c r="G22" s="2"/>
      <c r="H22" s="2"/>
      <c r="P22" s="14" t="s">
        <v>19</v>
      </c>
    </row>
    <row r="23" spans="4:8" ht="12.75">
      <c r="D23" s="2"/>
      <c r="E23" s="2"/>
      <c r="F23" s="2"/>
      <c r="G23" s="2"/>
      <c r="H23" s="2"/>
    </row>
  </sheetData>
  <sheetProtection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41" t="s">
        <v>20</v>
      </c>
      <c r="B1" s="141"/>
      <c r="C1" s="141"/>
      <c r="D1" s="141"/>
      <c r="E1" s="141"/>
      <c r="F1" s="15"/>
    </row>
    <row r="2" spans="1:6" ht="17.25" customHeight="1">
      <c r="A2" s="142" t="s">
        <v>58</v>
      </c>
      <c r="B2" s="142"/>
      <c r="C2" s="142"/>
      <c r="D2" s="142"/>
      <c r="E2" s="142"/>
      <c r="F2" s="142"/>
    </row>
    <row r="3" spans="1:6" ht="27" customHeight="1">
      <c r="A3" s="143" t="s">
        <v>52</v>
      </c>
      <c r="B3" s="143"/>
      <c r="C3" s="144" t="s">
        <v>49</v>
      </c>
      <c r="D3" s="144"/>
      <c r="E3" s="144"/>
      <c r="F3" s="144"/>
    </row>
    <row r="4" spans="1:6" ht="17.25" customHeight="1">
      <c r="A4" s="144" t="s">
        <v>54</v>
      </c>
      <c r="B4" s="144"/>
      <c r="C4" s="144"/>
      <c r="D4" s="144" t="s">
        <v>53</v>
      </c>
      <c r="E4" s="144"/>
      <c r="F4" s="144"/>
    </row>
    <row r="5" spans="1:6" ht="4.5" customHeight="1">
      <c r="A5" s="145"/>
      <c r="B5" s="145"/>
      <c r="C5" s="145"/>
      <c r="D5" s="145"/>
      <c r="E5" s="145"/>
      <c r="F5" s="145"/>
    </row>
    <row r="6" spans="1:6" s="18" customFormat="1" ht="25.5" customHeight="1">
      <c r="A6" s="146" t="s">
        <v>1</v>
      </c>
      <c r="B6" s="148" t="s">
        <v>21</v>
      </c>
      <c r="C6" s="149"/>
      <c r="D6" s="152" t="s">
        <v>22</v>
      </c>
      <c r="E6" s="153"/>
      <c r="F6" s="154" t="s">
        <v>23</v>
      </c>
    </row>
    <row r="7" spans="1:6" s="18" customFormat="1" ht="42" customHeight="1" thickBot="1">
      <c r="A7" s="147"/>
      <c r="B7" s="150"/>
      <c r="C7" s="151"/>
      <c r="D7" s="19" t="s">
        <v>24</v>
      </c>
      <c r="E7" s="20" t="s">
        <v>25</v>
      </c>
      <c r="F7" s="155"/>
    </row>
    <row r="8" spans="1:6" ht="13.5" thickTop="1">
      <c r="A8" s="66" t="str">
        <f>Apredlog!A8</f>
        <v>1/2019</v>
      </c>
      <c r="B8" s="139" t="str">
        <f>Apredlog!B8</f>
        <v>Šaranović Filip</v>
      </c>
      <c r="C8" s="140"/>
      <c r="D8" s="70">
        <f>SUM(Apredlog!D8,Apredlog!E8,Apredlog!O8,Apredlog!P8)</f>
        <v>44</v>
      </c>
      <c r="E8" s="71">
        <f>MAX(Apredlog!R8,Apredlog!S8)</f>
        <v>26</v>
      </c>
      <c r="F8" s="22" t="str">
        <f>Apredlog!U8</f>
        <v>C</v>
      </c>
    </row>
    <row r="9" spans="1:6" ht="12.75" customHeight="1">
      <c r="A9" s="66" t="str">
        <f>Apredlog!A9</f>
        <v>3/2019</v>
      </c>
      <c r="B9" s="139" t="str">
        <f>Apredlog!B9</f>
        <v>Radović Snežana</v>
      </c>
      <c r="C9" s="140"/>
      <c r="D9" s="70">
        <f>SUM(Apredlog!D9,Apredlog!E9,Apredlog!O9,Apredlog!P9)</f>
        <v>15</v>
      </c>
      <c r="E9" s="71">
        <f>MAX(Apredlog!R9,Apredlog!S9)</f>
        <v>0</v>
      </c>
      <c r="F9" s="22" t="str">
        <f>Apredlog!U9</f>
        <v>F</v>
      </c>
    </row>
    <row r="10" spans="1:6" ht="12.75" customHeight="1">
      <c r="A10" s="66"/>
      <c r="B10" s="139"/>
      <c r="C10" s="140"/>
      <c r="D10" s="70"/>
      <c r="E10" s="71"/>
      <c r="F10" s="22"/>
    </row>
    <row r="11" spans="1:6" ht="12.75" customHeight="1">
      <c r="A11" s="67"/>
      <c r="B11" s="139"/>
      <c r="C11" s="140"/>
      <c r="D11" s="60"/>
      <c r="E11" s="61"/>
      <c r="F11" s="22"/>
    </row>
    <row r="12" spans="1:6" ht="12.75" customHeight="1">
      <c r="A12" s="67"/>
      <c r="B12" s="139"/>
      <c r="C12" s="140"/>
      <c r="D12" s="60"/>
      <c r="E12" s="61"/>
      <c r="F12" s="22"/>
    </row>
    <row r="13" spans="1:6" ht="12.75" customHeight="1">
      <c r="A13" s="67"/>
      <c r="B13" s="139"/>
      <c r="C13" s="140"/>
      <c r="D13" s="60"/>
      <c r="E13" s="61"/>
      <c r="F13" s="22"/>
    </row>
    <row r="14" spans="1:6" ht="12.75" customHeight="1">
      <c r="A14" s="67"/>
      <c r="B14" s="139"/>
      <c r="C14" s="140"/>
      <c r="D14" s="60"/>
      <c r="E14" s="61"/>
      <c r="F14" s="22"/>
    </row>
    <row r="15" spans="1:6" ht="12.75" customHeight="1">
      <c r="A15" s="43"/>
      <c r="B15" s="139"/>
      <c r="C15" s="140"/>
      <c r="D15" s="60"/>
      <c r="E15" s="61"/>
      <c r="F15" s="22"/>
    </row>
    <row r="16" spans="1:6" ht="12.75" customHeight="1">
      <c r="A16" s="43"/>
      <c r="B16" s="139"/>
      <c r="C16" s="140"/>
      <c r="D16" s="60"/>
      <c r="E16" s="61"/>
      <c r="F16" s="22"/>
    </row>
    <row r="17" spans="1:6" ht="12.75" customHeight="1">
      <c r="A17" s="43"/>
      <c r="B17" s="139"/>
      <c r="C17" s="140"/>
      <c r="D17" s="60"/>
      <c r="E17" s="61"/>
      <c r="F17" s="22"/>
    </row>
    <row r="18" spans="1:6" ht="12.75">
      <c r="A18" s="23"/>
      <c r="B18" s="139"/>
      <c r="C18" s="140"/>
      <c r="D18" s="24"/>
      <c r="E18" s="24"/>
      <c r="F18" s="25"/>
    </row>
    <row r="19" spans="1:6" ht="12.75">
      <c r="A19" s="23"/>
      <c r="B19" s="139"/>
      <c r="C19" s="140"/>
      <c r="D19" s="24"/>
      <c r="E19" s="24"/>
      <c r="F19" s="25"/>
    </row>
    <row r="20" spans="1:6" ht="12.75">
      <c r="A20" s="23"/>
      <c r="B20" s="139"/>
      <c r="C20" s="140"/>
      <c r="D20" s="24"/>
      <c r="E20" s="24"/>
      <c r="F20" s="25"/>
    </row>
    <row r="21" spans="2:3" ht="15.75">
      <c r="B21" s="26"/>
      <c r="C21" s="26"/>
    </row>
    <row r="22" spans="1:4" ht="15.75">
      <c r="A22" s="27" t="s">
        <v>26</v>
      </c>
      <c r="B22" s="26"/>
      <c r="C22" s="26"/>
      <c r="D22" s="14" t="s">
        <v>27</v>
      </c>
    </row>
    <row r="23" spans="2:3" ht="15.75">
      <c r="B23" s="26"/>
      <c r="C23" s="26"/>
    </row>
    <row r="24" spans="2:3" ht="15.75">
      <c r="B24" s="26"/>
      <c r="C24" s="26"/>
    </row>
    <row r="25" spans="2:3" ht="15.75">
      <c r="B25" s="26"/>
      <c r="C25" s="26"/>
    </row>
    <row r="26" spans="2:3" ht="15.75">
      <c r="B26" s="26"/>
      <c r="C26" s="26"/>
    </row>
    <row r="27" spans="2:3" ht="15.75">
      <c r="B27" s="26"/>
      <c r="C27" s="26"/>
    </row>
    <row r="28" spans="2:3" ht="15.75">
      <c r="B28" s="26"/>
      <c r="C28" s="26"/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</sheetData>
  <sheetProtection/>
  <mergeCells count="25">
    <mergeCell ref="B18:C18"/>
    <mergeCell ref="B19:C19"/>
    <mergeCell ref="B20:C20"/>
    <mergeCell ref="B14:C14"/>
    <mergeCell ref="B15:C15"/>
    <mergeCell ref="B16:C16"/>
    <mergeCell ref="B17:C17"/>
    <mergeCell ref="B13:C13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PageLayoutView="0" workbookViewId="0" topLeftCell="A1">
      <selection activeCell="X25" sqref="X25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3"/>
      <c r="T1" s="113"/>
      <c r="U1" s="113"/>
    </row>
    <row r="2" spans="1:21" ht="12.75">
      <c r="A2" s="114" t="s">
        <v>51</v>
      </c>
      <c r="B2" s="115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  <c r="O2" s="118" t="s">
        <v>52</v>
      </c>
      <c r="P2" s="119"/>
      <c r="Q2" s="119"/>
      <c r="R2" s="120"/>
      <c r="S2" s="120"/>
      <c r="T2" s="120"/>
      <c r="U2" s="121"/>
    </row>
    <row r="3" spans="1:21" ht="21" customHeight="1">
      <c r="A3" s="122" t="s">
        <v>54</v>
      </c>
      <c r="B3" s="122"/>
      <c r="C3" s="122"/>
      <c r="D3" s="123" t="s">
        <v>50</v>
      </c>
      <c r="E3" s="123"/>
      <c r="F3" s="123"/>
      <c r="G3" s="123"/>
      <c r="H3" s="124" t="s">
        <v>49</v>
      </c>
      <c r="I3" s="124"/>
      <c r="J3" s="124"/>
      <c r="K3" s="124"/>
      <c r="L3" s="124"/>
      <c r="M3" s="124"/>
      <c r="N3" s="124"/>
      <c r="O3" s="124"/>
      <c r="P3" s="124"/>
      <c r="Q3" s="125" t="s">
        <v>226</v>
      </c>
      <c r="R3" s="126"/>
      <c r="S3" s="126"/>
      <c r="T3" s="126"/>
      <c r="U3" s="126"/>
    </row>
    <row r="4" spans="4:8" ht="6.75" customHeight="1">
      <c r="D4" s="2"/>
      <c r="E4" s="2"/>
      <c r="F4" s="2"/>
      <c r="G4" s="2"/>
      <c r="H4" s="2"/>
    </row>
    <row r="5" spans="1:21" ht="21" customHeight="1">
      <c r="A5" s="127" t="s">
        <v>1</v>
      </c>
      <c r="B5" s="130" t="s">
        <v>2</v>
      </c>
      <c r="C5" s="133" t="s">
        <v>3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4" t="s">
        <v>4</v>
      </c>
      <c r="U5" s="136" t="s">
        <v>5</v>
      </c>
    </row>
    <row r="6" spans="1:21" ht="21" customHeight="1">
      <c r="A6" s="128"/>
      <c r="B6" s="131"/>
      <c r="C6" s="3"/>
      <c r="D6" s="138" t="s">
        <v>6</v>
      </c>
      <c r="E6" s="138"/>
      <c r="F6" s="138"/>
      <c r="G6" s="138"/>
      <c r="H6" s="138"/>
      <c r="I6" s="138" t="s">
        <v>7</v>
      </c>
      <c r="J6" s="138"/>
      <c r="K6" s="138"/>
      <c r="L6" s="138" t="s">
        <v>8</v>
      </c>
      <c r="M6" s="138"/>
      <c r="N6" s="138"/>
      <c r="O6" s="138" t="s">
        <v>9</v>
      </c>
      <c r="P6" s="138"/>
      <c r="Q6" s="138"/>
      <c r="R6" s="138" t="s">
        <v>10</v>
      </c>
      <c r="S6" s="138"/>
      <c r="T6" s="134"/>
      <c r="U6" s="136"/>
    </row>
    <row r="7" spans="1:21" ht="21" customHeight="1">
      <c r="A7" s="129"/>
      <c r="B7" s="132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35"/>
      <c r="U7" s="137"/>
    </row>
    <row r="8" spans="1:23" ht="12.75">
      <c r="A8" s="10" t="str">
        <f>B!I2</f>
        <v>1/2019</v>
      </c>
      <c r="B8" s="7" t="str">
        <f>B!J2</f>
        <v>Jovović Milena</v>
      </c>
      <c r="C8" s="8"/>
      <c r="D8" s="9">
        <v>5</v>
      </c>
      <c r="E8" s="9">
        <v>5</v>
      </c>
      <c r="F8" s="8"/>
      <c r="G8" s="8"/>
      <c r="H8" s="8"/>
      <c r="I8" s="10"/>
      <c r="J8" s="10"/>
      <c r="K8" s="10"/>
      <c r="L8" s="10"/>
      <c r="M8" s="10"/>
      <c r="N8" s="10"/>
      <c r="O8" s="11">
        <v>15</v>
      </c>
      <c r="P8" s="11">
        <v>18</v>
      </c>
      <c r="Q8" s="10"/>
      <c r="R8" s="8"/>
      <c r="S8" s="8">
        <v>20</v>
      </c>
      <c r="T8" s="12">
        <f>SUM(D8:E8,O8,P8,MAX(R8,S8))</f>
        <v>63</v>
      </c>
      <c r="U8" s="12" t="str">
        <f aca="true" t="shared" si="0" ref="U8:U17">IF(T8&gt;89,"A",IF(T8&gt;79,"B",IF(T8&gt;69,"C",IF(T8&gt;59,"D",IF(T8&gt;49,"E","F")))))</f>
        <v>D</v>
      </c>
      <c r="W8" s="72"/>
    </row>
    <row r="9" spans="1:23" ht="12.75">
      <c r="A9" s="10" t="str">
        <f>B!I3</f>
        <v>2/2019</v>
      </c>
      <c r="B9" s="7" t="str">
        <f>B!J3</f>
        <v>Vujičić Sandra</v>
      </c>
      <c r="C9" s="8"/>
      <c r="D9" s="9">
        <v>5</v>
      </c>
      <c r="E9" s="9">
        <v>5</v>
      </c>
      <c r="F9" s="8"/>
      <c r="G9" s="8"/>
      <c r="H9" s="8"/>
      <c r="I9" s="10"/>
      <c r="J9" s="10"/>
      <c r="K9" s="10"/>
      <c r="L9" s="10"/>
      <c r="M9" s="10"/>
      <c r="N9" s="10"/>
      <c r="O9" s="11">
        <v>15</v>
      </c>
      <c r="P9" s="11">
        <v>18</v>
      </c>
      <c r="Q9" s="10"/>
      <c r="R9" s="8"/>
      <c r="S9" s="8">
        <v>20</v>
      </c>
      <c r="T9" s="12">
        <f>SUM(D9:E9,O9,P9,MAX(R9,S9))</f>
        <v>63</v>
      </c>
      <c r="U9" s="12" t="str">
        <f t="shared" si="0"/>
        <v>D</v>
      </c>
      <c r="W9" s="72"/>
    </row>
    <row r="10" spans="1:23" ht="12.75">
      <c r="A10" s="10" t="str">
        <f>B!I4</f>
        <v>3/2019</v>
      </c>
      <c r="B10" s="7" t="str">
        <f>B!J4</f>
        <v>Jovanović Jelena</v>
      </c>
      <c r="C10" s="8"/>
      <c r="D10" s="9">
        <v>5</v>
      </c>
      <c r="E10" s="9">
        <v>5</v>
      </c>
      <c r="F10" s="8"/>
      <c r="G10" s="8"/>
      <c r="H10" s="8"/>
      <c r="I10" s="10"/>
      <c r="J10" s="10"/>
      <c r="K10" s="10"/>
      <c r="L10" s="10"/>
      <c r="M10" s="10"/>
      <c r="N10" s="10"/>
      <c r="O10" s="11">
        <v>15</v>
      </c>
      <c r="P10" s="11">
        <v>18</v>
      </c>
      <c r="Q10" s="10"/>
      <c r="R10" s="8"/>
      <c r="S10" s="8">
        <v>20</v>
      </c>
      <c r="T10" s="12">
        <f aca="true" t="shared" si="1" ref="T10:T17">SUM(D10:E10,O10,P10,MAX(R10,S10))</f>
        <v>63</v>
      </c>
      <c r="U10" s="12" t="str">
        <f t="shared" si="0"/>
        <v>D</v>
      </c>
      <c r="W10" s="72"/>
    </row>
    <row r="11" spans="1:23" ht="12.75">
      <c r="A11" s="10" t="str">
        <f>B!I5</f>
        <v>4/2019</v>
      </c>
      <c r="B11" s="7" t="str">
        <f>B!J5</f>
        <v>Vujović Aleksandar</v>
      </c>
      <c r="C11" s="8"/>
      <c r="D11" s="9">
        <v>5</v>
      </c>
      <c r="E11" s="9">
        <v>5</v>
      </c>
      <c r="F11" s="8"/>
      <c r="G11" s="8"/>
      <c r="H11" s="8"/>
      <c r="I11" s="10"/>
      <c r="J11" s="10"/>
      <c r="K11" s="10"/>
      <c r="L11" s="10"/>
      <c r="M11" s="10"/>
      <c r="N11" s="10"/>
      <c r="O11" s="11">
        <v>15</v>
      </c>
      <c r="P11" s="11">
        <v>18</v>
      </c>
      <c r="Q11" s="10"/>
      <c r="R11" s="8"/>
      <c r="S11" s="8">
        <v>20</v>
      </c>
      <c r="T11" s="12">
        <f t="shared" si="1"/>
        <v>63</v>
      </c>
      <c r="U11" s="12" t="str">
        <f t="shared" si="0"/>
        <v>D</v>
      </c>
      <c r="W11" s="72"/>
    </row>
    <row r="12" spans="1:23" ht="12.75">
      <c r="A12" s="10" t="str">
        <f>B!I6</f>
        <v>5/2019</v>
      </c>
      <c r="B12" s="7" t="str">
        <f>B!J6</f>
        <v>Ćorović Velimir</v>
      </c>
      <c r="C12" s="8"/>
      <c r="D12" s="9">
        <v>5</v>
      </c>
      <c r="E12" s="9">
        <v>5</v>
      </c>
      <c r="F12" s="8"/>
      <c r="G12" s="8"/>
      <c r="H12" s="8"/>
      <c r="I12" s="10"/>
      <c r="J12" s="10"/>
      <c r="K12" s="10"/>
      <c r="L12" s="10"/>
      <c r="M12" s="10"/>
      <c r="N12" s="10"/>
      <c r="O12" s="11">
        <v>24</v>
      </c>
      <c r="P12" s="11">
        <v>25</v>
      </c>
      <c r="Q12" s="10"/>
      <c r="R12" s="8">
        <v>40</v>
      </c>
      <c r="S12" s="8"/>
      <c r="T12" s="12">
        <f t="shared" si="1"/>
        <v>99</v>
      </c>
      <c r="U12" s="12" t="str">
        <f t="shared" si="0"/>
        <v>A</v>
      </c>
      <c r="W12" s="72"/>
    </row>
    <row r="13" spans="1:23" ht="12.75">
      <c r="A13" s="10" t="str">
        <f>B!I7</f>
        <v>6/2019</v>
      </c>
      <c r="B13" s="7" t="str">
        <f>B!J7</f>
        <v>Šćekić Lazar</v>
      </c>
      <c r="C13" s="8"/>
      <c r="D13" s="9">
        <v>5</v>
      </c>
      <c r="E13" s="9">
        <v>5</v>
      </c>
      <c r="F13" s="8"/>
      <c r="G13" s="8"/>
      <c r="H13" s="8"/>
      <c r="I13" s="10"/>
      <c r="J13" s="10"/>
      <c r="K13" s="10"/>
      <c r="L13" s="10"/>
      <c r="M13" s="10"/>
      <c r="N13" s="10"/>
      <c r="O13" s="11">
        <v>14</v>
      </c>
      <c r="P13" s="11">
        <v>18</v>
      </c>
      <c r="Q13" s="10"/>
      <c r="R13" s="8"/>
      <c r="S13" s="8">
        <v>20</v>
      </c>
      <c r="T13" s="12">
        <f t="shared" si="1"/>
        <v>62</v>
      </c>
      <c r="U13" s="12" t="str">
        <f t="shared" si="0"/>
        <v>D</v>
      </c>
      <c r="W13" s="72"/>
    </row>
    <row r="14" spans="1:23" ht="12.75">
      <c r="A14" s="10" t="str">
        <f>B!I8</f>
        <v>7/2019</v>
      </c>
      <c r="B14" s="7" t="str">
        <f>B!J8</f>
        <v>Lončar Sanja</v>
      </c>
      <c r="C14" s="8"/>
      <c r="D14" s="9">
        <v>5</v>
      </c>
      <c r="E14" s="9">
        <v>5</v>
      </c>
      <c r="F14" s="8"/>
      <c r="G14" s="8"/>
      <c r="H14" s="8"/>
      <c r="I14" s="10"/>
      <c r="J14" s="10"/>
      <c r="K14" s="10"/>
      <c r="L14" s="10"/>
      <c r="M14" s="10"/>
      <c r="N14" s="10"/>
      <c r="O14" s="11">
        <v>21</v>
      </c>
      <c r="P14" s="11">
        <v>18</v>
      </c>
      <c r="Q14" s="10"/>
      <c r="R14" s="8"/>
      <c r="S14" s="8">
        <v>21</v>
      </c>
      <c r="T14" s="12">
        <f t="shared" si="1"/>
        <v>70</v>
      </c>
      <c r="U14" s="12" t="str">
        <f t="shared" si="0"/>
        <v>C</v>
      </c>
      <c r="W14" s="72"/>
    </row>
    <row r="15" spans="1:24" ht="12.75">
      <c r="A15" s="10" t="str">
        <f>B!I9</f>
        <v>8/2019</v>
      </c>
      <c r="B15" s="7" t="str">
        <f>B!J9</f>
        <v>Piper Ivanka</v>
      </c>
      <c r="C15" s="8"/>
      <c r="D15" s="9">
        <v>5</v>
      </c>
      <c r="E15" s="9">
        <v>5</v>
      </c>
      <c r="F15" s="8"/>
      <c r="G15" s="8"/>
      <c r="H15" s="8"/>
      <c r="I15" s="10"/>
      <c r="J15" s="10"/>
      <c r="K15" s="10"/>
      <c r="L15" s="10"/>
      <c r="M15" s="10"/>
      <c r="N15" s="10"/>
      <c r="O15" s="11">
        <v>15</v>
      </c>
      <c r="P15" s="11">
        <v>18</v>
      </c>
      <c r="Q15" s="10"/>
      <c r="R15" s="8"/>
      <c r="S15" s="8">
        <v>20</v>
      </c>
      <c r="T15" s="12">
        <f t="shared" si="1"/>
        <v>63</v>
      </c>
      <c r="U15" s="12" t="str">
        <f t="shared" si="0"/>
        <v>D</v>
      </c>
      <c r="X15" s="111" t="s">
        <v>329</v>
      </c>
    </row>
    <row r="16" spans="1:23" ht="12.75">
      <c r="A16" s="10" t="str">
        <f>B!I10</f>
        <v>9/2019</v>
      </c>
      <c r="B16" s="7" t="str">
        <f>B!J10</f>
        <v>Zlajić Kristina</v>
      </c>
      <c r="C16" s="8"/>
      <c r="D16" s="9">
        <v>5</v>
      </c>
      <c r="E16" s="9">
        <v>5</v>
      </c>
      <c r="F16" s="8"/>
      <c r="G16" s="8"/>
      <c r="H16" s="8"/>
      <c r="I16" s="10"/>
      <c r="J16" s="10"/>
      <c r="K16" s="10"/>
      <c r="L16" s="10"/>
      <c r="M16" s="10"/>
      <c r="N16" s="10"/>
      <c r="O16" s="11">
        <v>15</v>
      </c>
      <c r="P16" s="11">
        <v>18</v>
      </c>
      <c r="Q16" s="10"/>
      <c r="R16" s="8"/>
      <c r="S16" s="8">
        <v>20</v>
      </c>
      <c r="T16" s="12">
        <f t="shared" si="1"/>
        <v>63</v>
      </c>
      <c r="U16" s="12" t="str">
        <f t="shared" si="0"/>
        <v>D</v>
      </c>
      <c r="W16" s="72"/>
    </row>
    <row r="17" spans="1:24" ht="12.75">
      <c r="A17" s="10" t="str">
        <f>B!I11</f>
        <v>10/2019</v>
      </c>
      <c r="B17" s="7" t="str">
        <f>B!J11</f>
        <v>Kolić Lejla</v>
      </c>
      <c r="C17" s="8"/>
      <c r="D17" s="9">
        <v>5</v>
      </c>
      <c r="E17" s="9">
        <v>5</v>
      </c>
      <c r="F17" s="8"/>
      <c r="G17" s="8"/>
      <c r="H17" s="8"/>
      <c r="I17" s="10"/>
      <c r="J17" s="10"/>
      <c r="K17" s="10"/>
      <c r="L17" s="10"/>
      <c r="M17" s="10"/>
      <c r="N17" s="10"/>
      <c r="O17" s="11">
        <v>15</v>
      </c>
      <c r="P17" s="11">
        <v>18</v>
      </c>
      <c r="Q17" s="10"/>
      <c r="R17" s="8"/>
      <c r="S17" s="8">
        <v>20</v>
      </c>
      <c r="T17" s="12">
        <f t="shared" si="1"/>
        <v>63</v>
      </c>
      <c r="U17" s="12" t="str">
        <f t="shared" si="0"/>
        <v>D</v>
      </c>
      <c r="X17" s="111" t="s">
        <v>329</v>
      </c>
    </row>
    <row r="18" spans="1:23" ht="12.75">
      <c r="A18" s="10" t="str">
        <f>B!I12</f>
        <v>12/2019</v>
      </c>
      <c r="B18" s="7" t="str">
        <f>B!J12</f>
        <v>Vujisić Andrea</v>
      </c>
      <c r="C18" s="8"/>
      <c r="D18" s="9">
        <v>5</v>
      </c>
      <c r="E18" s="9">
        <v>5</v>
      </c>
      <c r="F18" s="8"/>
      <c r="G18" s="8"/>
      <c r="H18" s="8"/>
      <c r="I18" s="10"/>
      <c r="J18" s="10"/>
      <c r="K18" s="10"/>
      <c r="L18" s="10"/>
      <c r="M18" s="10"/>
      <c r="N18" s="10"/>
      <c r="O18" s="11">
        <v>17</v>
      </c>
      <c r="P18" s="11">
        <v>18</v>
      </c>
      <c r="Q18" s="10"/>
      <c r="R18" s="8"/>
      <c r="S18" s="8">
        <v>20</v>
      </c>
      <c r="T18" s="12">
        <f>SUM(D18:E18,O18,P18,MAX(R18,S18))</f>
        <v>65</v>
      </c>
      <c r="U18" s="12" t="str">
        <f>IF(T18&gt;89,"A",IF(T18&gt;79,"B",IF(T18&gt;69,"C",IF(T18&gt;59,"D",IF(T18&gt;49,"E","F")))))</f>
        <v>D</v>
      </c>
      <c r="W18" s="72"/>
    </row>
    <row r="19" spans="1:23" ht="12.75">
      <c r="A19" s="10" t="str">
        <f>B!I13</f>
        <v>13/2019</v>
      </c>
      <c r="B19" s="7" t="str">
        <f>B!J13</f>
        <v>Kovačević Marko</v>
      </c>
      <c r="C19" s="8"/>
      <c r="D19" s="9">
        <v>5</v>
      </c>
      <c r="E19" s="9">
        <v>5</v>
      </c>
      <c r="F19" s="8"/>
      <c r="G19" s="8"/>
      <c r="H19" s="8"/>
      <c r="I19" s="10"/>
      <c r="J19" s="10"/>
      <c r="K19" s="10"/>
      <c r="L19" s="10"/>
      <c r="M19" s="10"/>
      <c r="N19" s="10"/>
      <c r="O19" s="11">
        <v>15</v>
      </c>
      <c r="P19" s="11">
        <v>18</v>
      </c>
      <c r="Q19" s="10"/>
      <c r="R19" s="8"/>
      <c r="S19" s="8">
        <v>20</v>
      </c>
      <c r="T19" s="12">
        <f aca="true" t="shared" si="2" ref="T19:T24">SUM(D19:E19,O19,P19,MAX(R19,S19))</f>
        <v>63</v>
      </c>
      <c r="U19" s="12" t="str">
        <f aca="true" t="shared" si="3" ref="U19:U24">IF(T19&gt;89,"A",IF(T19&gt;79,"B",IF(T19&gt;69,"C",IF(T19&gt;59,"D",IF(T19&gt;49,"E","F")))))</f>
        <v>D</v>
      </c>
      <c r="W19" s="72"/>
    </row>
    <row r="20" spans="1:23" ht="12.75">
      <c r="A20" s="10" t="str">
        <f>B!I14</f>
        <v>14/2019</v>
      </c>
      <c r="B20" s="7" t="str">
        <f>B!J14</f>
        <v>Bošković Andrija</v>
      </c>
      <c r="C20" s="8"/>
      <c r="D20" s="9">
        <v>5</v>
      </c>
      <c r="E20" s="9">
        <v>5</v>
      </c>
      <c r="F20" s="8"/>
      <c r="G20" s="8"/>
      <c r="H20" s="8"/>
      <c r="I20" s="10"/>
      <c r="J20" s="10"/>
      <c r="K20" s="10"/>
      <c r="L20" s="10"/>
      <c r="M20" s="10"/>
      <c r="N20" s="10"/>
      <c r="O20" s="11">
        <v>15</v>
      </c>
      <c r="P20" s="11">
        <v>18</v>
      </c>
      <c r="Q20" s="10"/>
      <c r="R20" s="8"/>
      <c r="S20" s="8">
        <v>20</v>
      </c>
      <c r="T20" s="12">
        <f t="shared" si="2"/>
        <v>63</v>
      </c>
      <c r="U20" s="12" t="str">
        <f t="shared" si="3"/>
        <v>D</v>
      </c>
      <c r="W20" s="72"/>
    </row>
    <row r="21" spans="1:23" ht="12.75">
      <c r="A21" s="10" t="str">
        <f>B!I15</f>
        <v>15/2019</v>
      </c>
      <c r="B21" s="7" t="str">
        <f>B!J15</f>
        <v>Došljak Velibor</v>
      </c>
      <c r="C21" s="8"/>
      <c r="D21" s="9">
        <v>5</v>
      </c>
      <c r="E21" s="9">
        <v>5</v>
      </c>
      <c r="F21" s="8"/>
      <c r="G21" s="8"/>
      <c r="H21" s="8"/>
      <c r="I21" s="10"/>
      <c r="J21" s="10"/>
      <c r="K21" s="10"/>
      <c r="L21" s="10"/>
      <c r="M21" s="10"/>
      <c r="N21" s="10"/>
      <c r="O21" s="11">
        <v>18</v>
      </c>
      <c r="P21" s="11">
        <v>25</v>
      </c>
      <c r="Q21" s="10"/>
      <c r="R21" s="8">
        <v>40</v>
      </c>
      <c r="S21" s="8"/>
      <c r="T21" s="12">
        <f t="shared" si="2"/>
        <v>93</v>
      </c>
      <c r="U21" s="12" t="str">
        <f t="shared" si="3"/>
        <v>A</v>
      </c>
      <c r="W21" s="72"/>
    </row>
    <row r="22" spans="1:21" ht="12.75">
      <c r="A22" s="10" t="str">
        <f>B!I16</f>
        <v>16/2019</v>
      </c>
      <c r="B22" s="7" t="str">
        <f>B!J16</f>
        <v>Radević Šćepan</v>
      </c>
      <c r="C22" s="8"/>
      <c r="D22" s="9">
        <v>5</v>
      </c>
      <c r="E22" s="9">
        <v>5</v>
      </c>
      <c r="F22" s="8"/>
      <c r="G22" s="8"/>
      <c r="H22" s="8"/>
      <c r="I22" s="10"/>
      <c r="J22" s="10"/>
      <c r="K22" s="10"/>
      <c r="L22" s="10"/>
      <c r="M22" s="10"/>
      <c r="N22" s="10"/>
      <c r="O22" s="11">
        <v>16</v>
      </c>
      <c r="P22" s="11">
        <v>18</v>
      </c>
      <c r="Q22" s="10"/>
      <c r="R22" s="8"/>
      <c r="S22" s="8">
        <v>20</v>
      </c>
      <c r="T22" s="12">
        <f t="shared" si="2"/>
        <v>64</v>
      </c>
      <c r="U22" s="12" t="str">
        <f t="shared" si="3"/>
        <v>D</v>
      </c>
    </row>
    <row r="23" spans="1:23" ht="12.75">
      <c r="A23" s="10" t="str">
        <f>B!I17</f>
        <v>17/2019</v>
      </c>
      <c r="B23" s="7" t="str">
        <f>B!J17</f>
        <v>Isaković Mujo</v>
      </c>
      <c r="C23" s="8"/>
      <c r="D23" s="9">
        <v>5</v>
      </c>
      <c r="E23" s="9">
        <v>5</v>
      </c>
      <c r="F23" s="8"/>
      <c r="G23" s="8"/>
      <c r="H23" s="8"/>
      <c r="I23" s="10"/>
      <c r="J23" s="10"/>
      <c r="K23" s="10"/>
      <c r="L23" s="10"/>
      <c r="M23" s="10"/>
      <c r="N23" s="10"/>
      <c r="O23" s="11">
        <v>15</v>
      </c>
      <c r="P23" s="11">
        <v>18</v>
      </c>
      <c r="Q23" s="10"/>
      <c r="R23" s="8"/>
      <c r="S23" s="8">
        <v>20</v>
      </c>
      <c r="T23" s="12">
        <f t="shared" si="2"/>
        <v>63</v>
      </c>
      <c r="U23" s="12" t="str">
        <f t="shared" si="3"/>
        <v>D</v>
      </c>
      <c r="W23" s="72"/>
    </row>
    <row r="24" spans="1:23" ht="12.75">
      <c r="A24" s="10" t="str">
        <f>B!I18</f>
        <v>18/2019</v>
      </c>
      <c r="B24" s="7" t="str">
        <f>B!J18</f>
        <v>Đorojević Irena</v>
      </c>
      <c r="C24" s="8"/>
      <c r="D24" s="9">
        <v>5</v>
      </c>
      <c r="E24" s="9">
        <v>5</v>
      </c>
      <c r="F24" s="8"/>
      <c r="G24" s="8"/>
      <c r="H24" s="8"/>
      <c r="I24" s="10"/>
      <c r="J24" s="10"/>
      <c r="K24" s="10"/>
      <c r="L24" s="10"/>
      <c r="M24" s="10"/>
      <c r="N24" s="10"/>
      <c r="O24" s="11">
        <v>15</v>
      </c>
      <c r="P24" s="11">
        <v>18</v>
      </c>
      <c r="Q24" s="10"/>
      <c r="R24" s="8"/>
      <c r="S24" s="8">
        <v>20</v>
      </c>
      <c r="T24" s="12">
        <f t="shared" si="2"/>
        <v>63</v>
      </c>
      <c r="U24" s="12" t="str">
        <f t="shared" si="3"/>
        <v>D</v>
      </c>
      <c r="W24" s="72"/>
    </row>
    <row r="25" spans="1:21" ht="12.75">
      <c r="A25" s="10"/>
      <c r="B25" s="7"/>
      <c r="C25" s="8"/>
      <c r="D25" s="9"/>
      <c r="E25" s="9"/>
      <c r="F25" s="8"/>
      <c r="G25" s="8"/>
      <c r="H25" s="8"/>
      <c r="I25" s="10"/>
      <c r="J25" s="10"/>
      <c r="K25" s="10"/>
      <c r="L25" s="10"/>
      <c r="M25" s="10"/>
      <c r="N25" s="10"/>
      <c r="O25" s="11"/>
      <c r="P25" s="11"/>
      <c r="Q25" s="10"/>
      <c r="R25" s="8"/>
      <c r="S25" s="8"/>
      <c r="T25" s="12"/>
      <c r="U25" s="12"/>
    </row>
    <row r="26" spans="1:21" ht="12.75">
      <c r="A26" s="10"/>
      <c r="B26" s="7"/>
      <c r="C26" s="8"/>
      <c r="D26" s="9"/>
      <c r="E26" s="9"/>
      <c r="F26" s="8"/>
      <c r="G26" s="8"/>
      <c r="H26" s="8"/>
      <c r="I26" s="10"/>
      <c r="J26" s="10"/>
      <c r="K26" s="10"/>
      <c r="L26" s="10"/>
      <c r="M26" s="10"/>
      <c r="N26" s="10"/>
      <c r="O26" s="11"/>
      <c r="P26" s="11"/>
      <c r="Q26" s="10"/>
      <c r="R26" s="8"/>
      <c r="S26" s="8"/>
      <c r="T26" s="12"/>
      <c r="U26" s="12"/>
    </row>
    <row r="27" spans="1:21" ht="12.75">
      <c r="A27" s="10"/>
      <c r="B27" s="7"/>
      <c r="C27" s="8"/>
      <c r="D27" s="9"/>
      <c r="E27" s="9"/>
      <c r="F27" s="8"/>
      <c r="G27" s="8"/>
      <c r="H27" s="8"/>
      <c r="I27" s="10"/>
      <c r="J27" s="10"/>
      <c r="K27" s="10"/>
      <c r="L27" s="10"/>
      <c r="M27" s="10"/>
      <c r="N27" s="10"/>
      <c r="O27" s="11"/>
      <c r="P27" s="11"/>
      <c r="Q27" s="10"/>
      <c r="R27" s="8"/>
      <c r="S27" s="8"/>
      <c r="T27" s="12"/>
      <c r="U27" s="12"/>
    </row>
    <row r="28" spans="1:21" ht="12.75">
      <c r="A28" s="10"/>
      <c r="B28" s="7"/>
      <c r="C28" s="8"/>
      <c r="D28" s="9"/>
      <c r="E28" s="9"/>
      <c r="F28" s="8"/>
      <c r="G28" s="8"/>
      <c r="H28" s="8"/>
      <c r="I28" s="10"/>
      <c r="J28" s="10"/>
      <c r="K28" s="10"/>
      <c r="L28" s="10"/>
      <c r="M28" s="10"/>
      <c r="N28" s="10"/>
      <c r="O28" s="11"/>
      <c r="P28" s="11"/>
      <c r="Q28" s="10"/>
      <c r="R28" s="8"/>
      <c r="S28" s="8"/>
      <c r="T28" s="12"/>
      <c r="U28" s="12"/>
    </row>
    <row r="29" spans="1:21" ht="12.75">
      <c r="A29" s="10"/>
      <c r="B29" s="7"/>
      <c r="C29" s="8"/>
      <c r="D29" s="9"/>
      <c r="E29" s="9"/>
      <c r="F29" s="8"/>
      <c r="G29" s="8"/>
      <c r="H29" s="8"/>
      <c r="I29" s="10"/>
      <c r="J29" s="10"/>
      <c r="K29" s="10"/>
      <c r="L29" s="10"/>
      <c r="M29" s="10"/>
      <c r="N29" s="10"/>
      <c r="O29" s="11"/>
      <c r="P29" s="11"/>
      <c r="Q29" s="10"/>
      <c r="R29" s="8"/>
      <c r="S29" s="8"/>
      <c r="T29" s="12"/>
      <c r="U29" s="12"/>
    </row>
    <row r="30" spans="1:21" ht="12.75">
      <c r="A30" s="10"/>
      <c r="B30" s="7"/>
      <c r="C30" s="8"/>
      <c r="D30" s="9"/>
      <c r="E30" s="9"/>
      <c r="F30" s="8"/>
      <c r="G30" s="8"/>
      <c r="H30" s="8"/>
      <c r="I30" s="10"/>
      <c r="J30" s="10"/>
      <c r="K30" s="10"/>
      <c r="L30" s="10"/>
      <c r="M30" s="10"/>
      <c r="N30" s="10"/>
      <c r="O30" s="11"/>
      <c r="P30" s="11"/>
      <c r="Q30" s="10"/>
      <c r="R30" s="8"/>
      <c r="S30" s="13"/>
      <c r="T30" s="8"/>
      <c r="U30" s="8"/>
    </row>
    <row r="31" spans="4:8" ht="12.75">
      <c r="D31" s="2"/>
      <c r="E31" s="2"/>
      <c r="F31" s="2"/>
      <c r="G31" s="2"/>
      <c r="H31" s="2"/>
    </row>
    <row r="32" spans="4:16" ht="15.75">
      <c r="D32" s="2"/>
      <c r="E32" s="2"/>
      <c r="F32" s="2"/>
      <c r="G32" s="2"/>
      <c r="H32" s="2"/>
      <c r="P32" s="14" t="s">
        <v>19</v>
      </c>
    </row>
    <row r="33" spans="4:8" ht="12.75">
      <c r="D33" s="2"/>
      <c r="E33" s="2"/>
      <c r="F33" s="2"/>
      <c r="G33" s="2"/>
      <c r="H33" s="2"/>
    </row>
  </sheetData>
  <sheetProtection/>
  <mergeCells count="18">
    <mergeCell ref="A1:R1"/>
    <mergeCell ref="S1:U1"/>
    <mergeCell ref="A2:N2"/>
    <mergeCell ref="O2:U2"/>
    <mergeCell ref="A5:A7"/>
    <mergeCell ref="B5:B7"/>
    <mergeCell ref="C5:S5"/>
    <mergeCell ref="T5:T7"/>
    <mergeCell ref="A3:C3"/>
    <mergeCell ref="D3:G3"/>
    <mergeCell ref="H3:P3"/>
    <mergeCell ref="Q3:U3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A25" sqref="A25:F29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41" t="s">
        <v>20</v>
      </c>
      <c r="B1" s="141"/>
      <c r="C1" s="141"/>
      <c r="D1" s="141"/>
      <c r="E1" s="141"/>
      <c r="F1" s="15"/>
    </row>
    <row r="2" spans="1:6" ht="17.25" customHeight="1">
      <c r="A2" s="142" t="s">
        <v>51</v>
      </c>
      <c r="B2" s="142"/>
      <c r="C2" s="142"/>
      <c r="D2" s="142"/>
      <c r="E2" s="142"/>
      <c r="F2" s="142"/>
    </row>
    <row r="3" spans="1:6" ht="27" customHeight="1">
      <c r="A3" s="143" t="s">
        <v>52</v>
      </c>
      <c r="B3" s="143"/>
      <c r="C3" s="144" t="s">
        <v>49</v>
      </c>
      <c r="D3" s="144"/>
      <c r="E3" s="144"/>
      <c r="F3" s="144"/>
    </row>
    <row r="4" spans="1:6" ht="17.25" customHeight="1">
      <c r="A4" s="144" t="s">
        <v>54</v>
      </c>
      <c r="B4" s="144"/>
      <c r="C4" s="144"/>
      <c r="D4" s="144" t="s">
        <v>53</v>
      </c>
      <c r="E4" s="144"/>
      <c r="F4" s="144"/>
    </row>
    <row r="5" spans="1:6" ht="4.5" customHeight="1">
      <c r="A5" s="145"/>
      <c r="B5" s="145"/>
      <c r="C5" s="145"/>
      <c r="D5" s="145"/>
      <c r="E5" s="145"/>
      <c r="F5" s="145"/>
    </row>
    <row r="6" spans="1:6" s="18" customFormat="1" ht="25.5" customHeight="1">
      <c r="A6" s="146" t="s">
        <v>1</v>
      </c>
      <c r="B6" s="148" t="s">
        <v>21</v>
      </c>
      <c r="C6" s="149"/>
      <c r="D6" s="152" t="s">
        <v>22</v>
      </c>
      <c r="E6" s="153"/>
      <c r="F6" s="154" t="s">
        <v>23</v>
      </c>
    </row>
    <row r="7" spans="1:6" s="18" customFormat="1" ht="42" customHeight="1" thickBot="1">
      <c r="A7" s="147"/>
      <c r="B7" s="150"/>
      <c r="C7" s="151"/>
      <c r="D7" s="19" t="s">
        <v>24</v>
      </c>
      <c r="E7" s="20" t="s">
        <v>25</v>
      </c>
      <c r="F7" s="155"/>
    </row>
    <row r="8" spans="1:6" ht="13.5" thickTop="1">
      <c r="A8" s="43" t="str">
        <f>Bpredlog!A8</f>
        <v>1/2019</v>
      </c>
      <c r="B8" s="139" t="str">
        <f>Bpredlog!B8</f>
        <v>Jovović Milena</v>
      </c>
      <c r="C8" s="140"/>
      <c r="D8" s="70">
        <f>SUM(Bpredlog!D8,Bpredlog!E8,Bpredlog!O8,Bpredlog!P8)</f>
        <v>43</v>
      </c>
      <c r="E8" s="71">
        <f>MAX(Bpredlog!R8,Bpredlog!S8)</f>
        <v>20</v>
      </c>
      <c r="F8" s="22" t="str">
        <f>Bpredlog!U8</f>
        <v>D</v>
      </c>
    </row>
    <row r="9" spans="1:6" ht="12.75" customHeight="1">
      <c r="A9" s="43" t="str">
        <f>Bpredlog!A9</f>
        <v>2/2019</v>
      </c>
      <c r="B9" s="139" t="str">
        <f>Bpredlog!B9</f>
        <v>Vujičić Sandra</v>
      </c>
      <c r="C9" s="140"/>
      <c r="D9" s="70">
        <f>SUM(Bpredlog!D9,Bpredlog!E9,Bpredlog!O9,Bpredlog!P9)</f>
        <v>43</v>
      </c>
      <c r="E9" s="71">
        <f>MAX(Bpredlog!R9,Bpredlog!S9)</f>
        <v>20</v>
      </c>
      <c r="F9" s="22" t="str">
        <f>Bpredlog!U9</f>
        <v>D</v>
      </c>
    </row>
    <row r="10" spans="1:6" ht="12.75" customHeight="1">
      <c r="A10" s="43" t="str">
        <f>Bpredlog!A10</f>
        <v>3/2019</v>
      </c>
      <c r="B10" s="139" t="str">
        <f>Bpredlog!B10</f>
        <v>Jovanović Jelena</v>
      </c>
      <c r="C10" s="140"/>
      <c r="D10" s="70">
        <f>SUM(Bpredlog!D10,Bpredlog!E10,Bpredlog!O10,Bpredlog!P10)</f>
        <v>43</v>
      </c>
      <c r="E10" s="71">
        <f>MAX(Bpredlog!R10,Bpredlog!S10)</f>
        <v>20</v>
      </c>
      <c r="F10" s="22" t="str">
        <f>Bpredlog!U10</f>
        <v>D</v>
      </c>
    </row>
    <row r="11" spans="1:6" ht="12.75" customHeight="1">
      <c r="A11" s="43" t="str">
        <f>Bpredlog!A11</f>
        <v>4/2019</v>
      </c>
      <c r="B11" s="139" t="str">
        <f>Bpredlog!B11</f>
        <v>Vujović Aleksandar</v>
      </c>
      <c r="C11" s="140"/>
      <c r="D11" s="70">
        <f>SUM(Bpredlog!D11,Bpredlog!E11,Bpredlog!O11,Bpredlog!P11)</f>
        <v>43</v>
      </c>
      <c r="E11" s="71">
        <f>MAX(Bpredlog!R11,Bpredlog!S11)</f>
        <v>20</v>
      </c>
      <c r="F11" s="22" t="str">
        <f>Bpredlog!U11</f>
        <v>D</v>
      </c>
    </row>
    <row r="12" spans="1:6" ht="12.75" customHeight="1">
      <c r="A12" s="43" t="str">
        <f>Bpredlog!A12</f>
        <v>5/2019</v>
      </c>
      <c r="B12" s="139" t="str">
        <f>Bpredlog!B12</f>
        <v>Ćorović Velimir</v>
      </c>
      <c r="C12" s="140"/>
      <c r="D12" s="70">
        <f>SUM(Bpredlog!D12,Bpredlog!E12,Bpredlog!O12,Bpredlog!P12)</f>
        <v>59</v>
      </c>
      <c r="E12" s="71">
        <f>MAX(Bpredlog!R12,Bpredlog!S12)</f>
        <v>40</v>
      </c>
      <c r="F12" s="22" t="str">
        <f>Bpredlog!U12</f>
        <v>A</v>
      </c>
    </row>
    <row r="13" spans="1:6" ht="12.75" customHeight="1">
      <c r="A13" s="43" t="str">
        <f>Bpredlog!A13</f>
        <v>6/2019</v>
      </c>
      <c r="B13" s="139" t="str">
        <f>Bpredlog!B13</f>
        <v>Šćekić Lazar</v>
      </c>
      <c r="C13" s="140"/>
      <c r="D13" s="70">
        <f>SUM(Bpredlog!D13,Bpredlog!E13,Bpredlog!O13,Bpredlog!P13)</f>
        <v>42</v>
      </c>
      <c r="E13" s="71">
        <f>MAX(Bpredlog!R13,Bpredlog!S13)</f>
        <v>20</v>
      </c>
      <c r="F13" s="22" t="str">
        <f>Bpredlog!U13</f>
        <v>D</v>
      </c>
    </row>
    <row r="14" spans="1:6" ht="12.75" customHeight="1">
      <c r="A14" s="43" t="str">
        <f>Bpredlog!A14</f>
        <v>7/2019</v>
      </c>
      <c r="B14" s="139" t="str">
        <f>Bpredlog!B14</f>
        <v>Lončar Sanja</v>
      </c>
      <c r="C14" s="140"/>
      <c r="D14" s="70">
        <f>SUM(Bpredlog!D14,Bpredlog!E14,Bpredlog!O14,Bpredlog!P14)</f>
        <v>49</v>
      </c>
      <c r="E14" s="71">
        <f>MAX(Bpredlog!R14,Bpredlog!S14)</f>
        <v>21</v>
      </c>
      <c r="F14" s="22" t="str">
        <f>Bpredlog!U14</f>
        <v>C</v>
      </c>
    </row>
    <row r="15" spans="1:6" ht="12.75" customHeight="1">
      <c r="A15" s="43" t="str">
        <f>Bpredlog!A15</f>
        <v>8/2019</v>
      </c>
      <c r="B15" s="139" t="str">
        <f>Bpredlog!B15</f>
        <v>Piper Ivanka</v>
      </c>
      <c r="C15" s="140"/>
      <c r="D15" s="70">
        <f>SUM(Bpredlog!D15,Bpredlog!E15,Bpredlog!O15,Bpredlog!P15)</f>
        <v>43</v>
      </c>
      <c r="E15" s="71">
        <f>MAX(Bpredlog!R15,Bpredlog!S15)</f>
        <v>20</v>
      </c>
      <c r="F15" s="22" t="str">
        <f>Bpredlog!U15</f>
        <v>D</v>
      </c>
    </row>
    <row r="16" spans="1:6" ht="12.75" customHeight="1">
      <c r="A16" s="43" t="str">
        <f>Bpredlog!A16</f>
        <v>9/2019</v>
      </c>
      <c r="B16" s="139" t="str">
        <f>Bpredlog!B16</f>
        <v>Zlajić Kristina</v>
      </c>
      <c r="C16" s="140"/>
      <c r="D16" s="70">
        <f>SUM(Bpredlog!D16,Bpredlog!E16,Bpredlog!O16,Bpredlog!P16)</f>
        <v>43</v>
      </c>
      <c r="E16" s="71">
        <f>MAX(Bpredlog!R16,Bpredlog!S16)</f>
        <v>20</v>
      </c>
      <c r="F16" s="22" t="str">
        <f>Bpredlog!U16</f>
        <v>D</v>
      </c>
    </row>
    <row r="17" spans="1:6" ht="12.75" customHeight="1">
      <c r="A17" s="43" t="str">
        <f>Bpredlog!A17</f>
        <v>10/2019</v>
      </c>
      <c r="B17" s="139" t="str">
        <f>Bpredlog!B17</f>
        <v>Kolić Lejla</v>
      </c>
      <c r="C17" s="140"/>
      <c r="D17" s="70">
        <f>SUM(Bpredlog!D17,Bpredlog!E17,Bpredlog!O17,Bpredlog!P17)</f>
        <v>43</v>
      </c>
      <c r="E17" s="71">
        <f>MAX(Bpredlog!R17,Bpredlog!S17)</f>
        <v>20</v>
      </c>
      <c r="F17" s="22" t="str">
        <f>Bpredlog!U17</f>
        <v>D</v>
      </c>
    </row>
    <row r="18" spans="1:6" ht="12.75" customHeight="1">
      <c r="A18" s="43" t="str">
        <f>Bpredlog!A18</f>
        <v>12/2019</v>
      </c>
      <c r="B18" s="139" t="str">
        <f>Bpredlog!B18</f>
        <v>Vujisić Andrea</v>
      </c>
      <c r="C18" s="140"/>
      <c r="D18" s="70">
        <f>SUM(Bpredlog!D18,Bpredlog!E18,Bpredlog!O18,Bpredlog!P18)</f>
        <v>45</v>
      </c>
      <c r="E18" s="71">
        <f>MAX(Bpredlog!R18,Bpredlog!S18)</f>
        <v>20</v>
      </c>
      <c r="F18" s="22" t="str">
        <f>Bpredlog!U18</f>
        <v>D</v>
      </c>
    </row>
    <row r="19" spans="1:6" ht="12.75" customHeight="1">
      <c r="A19" s="43" t="str">
        <f>Bpredlog!A19</f>
        <v>13/2019</v>
      </c>
      <c r="B19" s="139" t="str">
        <f>Bpredlog!B19</f>
        <v>Kovačević Marko</v>
      </c>
      <c r="C19" s="140"/>
      <c r="D19" s="70">
        <f>SUM(Bpredlog!D19,Bpredlog!E19,Bpredlog!O19,Bpredlog!P19)</f>
        <v>43</v>
      </c>
      <c r="E19" s="71">
        <f>MAX(Bpredlog!R19,Bpredlog!S19)</f>
        <v>20</v>
      </c>
      <c r="F19" s="22" t="str">
        <f>Bpredlog!U19</f>
        <v>D</v>
      </c>
    </row>
    <row r="20" spans="1:6" ht="12.75" customHeight="1">
      <c r="A20" s="43" t="str">
        <f>Bpredlog!A20</f>
        <v>14/2019</v>
      </c>
      <c r="B20" s="139" t="str">
        <f>Bpredlog!B20</f>
        <v>Bošković Andrija</v>
      </c>
      <c r="C20" s="140"/>
      <c r="D20" s="70">
        <f>SUM(Bpredlog!D20,Bpredlog!E20,Bpredlog!O20,Bpredlog!P20)</f>
        <v>43</v>
      </c>
      <c r="E20" s="71">
        <f>MAX(Bpredlog!R20,Bpredlog!S20)</f>
        <v>20</v>
      </c>
      <c r="F20" s="22" t="str">
        <f>Bpredlog!U20</f>
        <v>D</v>
      </c>
    </row>
    <row r="21" spans="1:6" ht="12.75" customHeight="1">
      <c r="A21" s="43" t="str">
        <f>Bpredlog!A21</f>
        <v>15/2019</v>
      </c>
      <c r="B21" s="139" t="str">
        <f>Bpredlog!B21</f>
        <v>Došljak Velibor</v>
      </c>
      <c r="C21" s="140"/>
      <c r="D21" s="70">
        <f>SUM(Bpredlog!D21,Bpredlog!E21,Bpredlog!O21,Bpredlog!P21)</f>
        <v>53</v>
      </c>
      <c r="E21" s="71">
        <f>MAX(Bpredlog!R21,Bpredlog!S21)</f>
        <v>40</v>
      </c>
      <c r="F21" s="22" t="str">
        <f>Bpredlog!U21</f>
        <v>A</v>
      </c>
    </row>
    <row r="22" spans="1:6" ht="12.75" customHeight="1">
      <c r="A22" s="43" t="str">
        <f>Bpredlog!A22</f>
        <v>16/2019</v>
      </c>
      <c r="B22" s="139" t="str">
        <f>Bpredlog!B22</f>
        <v>Radević Šćepan</v>
      </c>
      <c r="C22" s="140"/>
      <c r="D22" s="70">
        <f>SUM(Bpredlog!D22,Bpredlog!E22,Bpredlog!O22,Bpredlog!P22)</f>
        <v>44</v>
      </c>
      <c r="E22" s="71">
        <f>MAX(Bpredlog!R22,Bpredlog!S22)</f>
        <v>20</v>
      </c>
      <c r="F22" s="22" t="str">
        <f>Bpredlog!U22</f>
        <v>D</v>
      </c>
    </row>
    <row r="23" spans="1:6" ht="12.75" customHeight="1">
      <c r="A23" s="43" t="str">
        <f>Bpredlog!A23</f>
        <v>17/2019</v>
      </c>
      <c r="B23" s="139" t="str">
        <f>Bpredlog!B23</f>
        <v>Isaković Mujo</v>
      </c>
      <c r="C23" s="140"/>
      <c r="D23" s="70">
        <f>SUM(Bpredlog!D23,Bpredlog!E23,Bpredlog!O23,Bpredlog!P23)</f>
        <v>43</v>
      </c>
      <c r="E23" s="71">
        <f>MAX(Bpredlog!R23,Bpredlog!S23)</f>
        <v>20</v>
      </c>
      <c r="F23" s="22" t="str">
        <f>Bpredlog!U23</f>
        <v>D</v>
      </c>
    </row>
    <row r="24" spans="1:6" ht="12.75" customHeight="1">
      <c r="A24" s="43" t="str">
        <f>Bpredlog!A24</f>
        <v>18/2019</v>
      </c>
      <c r="B24" s="139" t="str">
        <f>Bpredlog!B24</f>
        <v>Đorojević Irena</v>
      </c>
      <c r="C24" s="140"/>
      <c r="D24" s="70">
        <f>SUM(Bpredlog!D24,Bpredlog!E24,Bpredlog!O24,Bpredlog!P24)</f>
        <v>43</v>
      </c>
      <c r="E24" s="71">
        <f>MAX(Bpredlog!R24,Bpredlog!S24)</f>
        <v>20</v>
      </c>
      <c r="F24" s="22" t="str">
        <f>Bpredlog!U24</f>
        <v>D</v>
      </c>
    </row>
    <row r="25" spans="1:6" ht="12.75" customHeight="1">
      <c r="A25" s="43"/>
      <c r="B25" s="139"/>
      <c r="C25" s="140"/>
      <c r="D25" s="70"/>
      <c r="E25" s="71"/>
      <c r="F25" s="22"/>
    </row>
    <row r="26" spans="1:6" ht="12.75" customHeight="1">
      <c r="A26" s="43"/>
      <c r="B26" s="139"/>
      <c r="C26" s="140"/>
      <c r="D26" s="70"/>
      <c r="E26" s="71"/>
      <c r="F26" s="22"/>
    </row>
    <row r="27" spans="1:6" ht="12.75" customHeight="1">
      <c r="A27" s="43"/>
      <c r="B27" s="139"/>
      <c r="C27" s="140"/>
      <c r="D27" s="70"/>
      <c r="E27" s="71"/>
      <c r="F27" s="22"/>
    </row>
    <row r="28" spans="1:6" ht="12.75">
      <c r="A28" s="43"/>
      <c r="B28" s="139"/>
      <c r="C28" s="140"/>
      <c r="D28" s="70"/>
      <c r="E28" s="71"/>
      <c r="F28" s="22"/>
    </row>
    <row r="29" spans="1:6" ht="12.75">
      <c r="A29" s="43"/>
      <c r="B29" s="139"/>
      <c r="C29" s="140"/>
      <c r="D29" s="70"/>
      <c r="E29" s="71"/>
      <c r="F29" s="22"/>
    </row>
    <row r="30" spans="1:6" ht="12.75">
      <c r="A30" s="43"/>
      <c r="B30" s="139"/>
      <c r="C30" s="140"/>
      <c r="D30" s="70"/>
      <c r="E30" s="71"/>
      <c r="F30" s="22"/>
    </row>
    <row r="31" spans="1:6" ht="12.75">
      <c r="A31" s="23"/>
      <c r="B31" s="139"/>
      <c r="C31" s="140"/>
      <c r="D31" s="24"/>
      <c r="E31" s="24"/>
      <c r="F31" s="25"/>
    </row>
    <row r="32" spans="2:3" ht="15.75">
      <c r="B32" s="26"/>
      <c r="C32" s="26"/>
    </row>
    <row r="33" spans="1:4" ht="15.75">
      <c r="A33" s="27" t="s">
        <v>26</v>
      </c>
      <c r="B33" s="26"/>
      <c r="C33" s="26"/>
      <c r="D33" s="14" t="s">
        <v>27</v>
      </c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  <row r="75" spans="2:3" ht="15.75">
      <c r="B75" s="26"/>
      <c r="C75" s="26"/>
    </row>
    <row r="76" spans="2:3" ht="15.75">
      <c r="B76" s="26"/>
      <c r="C76" s="26"/>
    </row>
    <row r="77" spans="2:3" ht="15.75">
      <c r="B77" s="26"/>
      <c r="C77" s="26"/>
    </row>
    <row r="78" spans="2:3" ht="15.75">
      <c r="B78" s="26"/>
      <c r="C78" s="26"/>
    </row>
    <row r="79" spans="2:3" ht="15.75">
      <c r="B79" s="26"/>
      <c r="C79" s="26"/>
    </row>
  </sheetData>
  <sheetProtection/>
  <mergeCells count="36">
    <mergeCell ref="D4:F4"/>
    <mergeCell ref="B6:C7"/>
    <mergeCell ref="D6:E6"/>
    <mergeCell ref="F6:F7"/>
    <mergeCell ref="B13:C13"/>
    <mergeCell ref="B12:C12"/>
    <mergeCell ref="A1:E1"/>
    <mergeCell ref="A2:F2"/>
    <mergeCell ref="A3:B3"/>
    <mergeCell ref="C3:F3"/>
    <mergeCell ref="A4:C4"/>
    <mergeCell ref="B26:C26"/>
    <mergeCell ref="A5:C5"/>
    <mergeCell ref="D5:F5"/>
    <mergeCell ref="B11:C11"/>
    <mergeCell ref="B16:C16"/>
    <mergeCell ref="B17:C17"/>
    <mergeCell ref="A6:A7"/>
    <mergeCell ref="B8:C8"/>
    <mergeCell ref="B9:C9"/>
    <mergeCell ref="B10:C10"/>
    <mergeCell ref="B29:C29"/>
    <mergeCell ref="B15:C15"/>
    <mergeCell ref="B14:C14"/>
    <mergeCell ref="B23:C23"/>
    <mergeCell ref="B24:C24"/>
    <mergeCell ref="B31:C31"/>
    <mergeCell ref="B27:C27"/>
    <mergeCell ref="B28:C28"/>
    <mergeCell ref="B30:C30"/>
    <mergeCell ref="B18:C18"/>
    <mergeCell ref="B19:C19"/>
    <mergeCell ref="B25:C25"/>
    <mergeCell ref="B20:C20"/>
    <mergeCell ref="B21:C21"/>
    <mergeCell ref="B22:C22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39"/>
  <sheetViews>
    <sheetView zoomScalePageLayoutView="0" workbookViewId="0" topLeftCell="A1">
      <selection activeCell="X28" sqref="X28"/>
    </sheetView>
  </sheetViews>
  <sheetFormatPr defaultColWidth="9.140625" defaultRowHeight="12.75"/>
  <cols>
    <col min="1" max="1" width="8.57421875" style="44" customWidth="1"/>
    <col min="2" max="2" width="27.7109375" style="44" customWidth="1"/>
    <col min="3" max="3" width="8.140625" style="44" customWidth="1"/>
    <col min="4" max="14" width="3.8515625" style="44" customWidth="1"/>
    <col min="15" max="17" width="5.421875" style="44" customWidth="1"/>
    <col min="18" max="18" width="8.421875" style="44" customWidth="1"/>
    <col min="19" max="19" width="9.140625" style="44" customWidth="1"/>
    <col min="20" max="20" width="6.28125" style="44" customWidth="1"/>
    <col min="21" max="21" width="5.8515625" style="44" customWidth="1"/>
    <col min="22" max="16384" width="9.140625" style="44" customWidth="1"/>
  </cols>
  <sheetData>
    <row r="1" spans="1:21" ht="18.7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7"/>
      <c r="T1" s="157"/>
      <c r="U1" s="157"/>
    </row>
    <row r="2" spans="1:21" ht="12.75">
      <c r="A2" s="158" t="s">
        <v>48</v>
      </c>
      <c r="B2" s="159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1"/>
      <c r="O2" s="162" t="s">
        <v>52</v>
      </c>
      <c r="P2" s="163"/>
      <c r="Q2" s="163"/>
      <c r="R2" s="164"/>
      <c r="S2" s="164"/>
      <c r="T2" s="164"/>
      <c r="U2" s="165"/>
    </row>
    <row r="3" spans="1:21" ht="21" customHeight="1">
      <c r="A3" s="166" t="s">
        <v>54</v>
      </c>
      <c r="B3" s="166"/>
      <c r="C3" s="166"/>
      <c r="D3" s="167" t="s">
        <v>50</v>
      </c>
      <c r="E3" s="167"/>
      <c r="F3" s="167"/>
      <c r="G3" s="167"/>
      <c r="H3" s="168" t="s">
        <v>49</v>
      </c>
      <c r="I3" s="168"/>
      <c r="J3" s="168"/>
      <c r="K3" s="168"/>
      <c r="L3" s="168"/>
      <c r="M3" s="168"/>
      <c r="N3" s="168"/>
      <c r="O3" s="168"/>
      <c r="P3" s="168"/>
      <c r="Q3" s="169" t="s">
        <v>226</v>
      </c>
      <c r="R3" s="170"/>
      <c r="S3" s="170"/>
      <c r="T3" s="170"/>
      <c r="U3" s="170"/>
    </row>
    <row r="4" spans="4:8" ht="6.75" customHeight="1">
      <c r="D4" s="45"/>
      <c r="E4" s="45"/>
      <c r="F4" s="45"/>
      <c r="G4" s="45"/>
      <c r="H4" s="45"/>
    </row>
    <row r="5" spans="1:21" ht="21" customHeight="1">
      <c r="A5" s="171" t="s">
        <v>1</v>
      </c>
      <c r="B5" s="174" t="s">
        <v>2</v>
      </c>
      <c r="C5" s="177" t="s">
        <v>3</v>
      </c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8" t="s">
        <v>4</v>
      </c>
      <c r="U5" s="180" t="s">
        <v>5</v>
      </c>
    </row>
    <row r="6" spans="1:21" ht="21" customHeight="1">
      <c r="A6" s="172"/>
      <c r="B6" s="175"/>
      <c r="C6" s="46"/>
      <c r="D6" s="182" t="s">
        <v>6</v>
      </c>
      <c r="E6" s="182"/>
      <c r="F6" s="182"/>
      <c r="G6" s="182"/>
      <c r="H6" s="182"/>
      <c r="I6" s="182" t="s">
        <v>7</v>
      </c>
      <c r="J6" s="182"/>
      <c r="K6" s="182"/>
      <c r="L6" s="182" t="s">
        <v>8</v>
      </c>
      <c r="M6" s="182"/>
      <c r="N6" s="182"/>
      <c r="O6" s="182" t="s">
        <v>9</v>
      </c>
      <c r="P6" s="182"/>
      <c r="Q6" s="182"/>
      <c r="R6" s="182" t="s">
        <v>10</v>
      </c>
      <c r="S6" s="182"/>
      <c r="T6" s="178"/>
      <c r="U6" s="180"/>
    </row>
    <row r="7" spans="1:21" ht="21" customHeight="1" thickBot="1">
      <c r="A7" s="173"/>
      <c r="B7" s="176"/>
      <c r="C7" s="47" t="s">
        <v>11</v>
      </c>
      <c r="D7" s="48" t="s">
        <v>12</v>
      </c>
      <c r="E7" s="48" t="s">
        <v>13</v>
      </c>
      <c r="F7" s="48" t="s">
        <v>14</v>
      </c>
      <c r="G7" s="48" t="s">
        <v>15</v>
      </c>
      <c r="H7" s="48" t="s">
        <v>16</v>
      </c>
      <c r="I7" s="48" t="s">
        <v>12</v>
      </c>
      <c r="J7" s="48" t="s">
        <v>13</v>
      </c>
      <c r="K7" s="48" t="s">
        <v>14</v>
      </c>
      <c r="L7" s="48" t="s">
        <v>12</v>
      </c>
      <c r="M7" s="48" t="s">
        <v>13</v>
      </c>
      <c r="N7" s="48" t="s">
        <v>14</v>
      </c>
      <c r="O7" s="48" t="s">
        <v>12</v>
      </c>
      <c r="P7" s="48" t="s">
        <v>13</v>
      </c>
      <c r="Q7" s="48" t="s">
        <v>14</v>
      </c>
      <c r="R7" s="48" t="s">
        <v>17</v>
      </c>
      <c r="S7" s="48" t="s">
        <v>18</v>
      </c>
      <c r="T7" s="179"/>
      <c r="U7" s="181"/>
    </row>
    <row r="8" spans="1:23" ht="12" customHeight="1" thickTop="1">
      <c r="A8" s="76" t="str">
        <f>C!I2</f>
        <v>1/2019</v>
      </c>
      <c r="B8" s="49" t="str">
        <f>C!J2</f>
        <v>Gigović Nevena</v>
      </c>
      <c r="C8" s="50"/>
      <c r="D8" s="51">
        <v>5</v>
      </c>
      <c r="E8" s="51">
        <v>5</v>
      </c>
      <c r="F8" s="50"/>
      <c r="G8" s="50"/>
      <c r="H8" s="50"/>
      <c r="I8" s="52"/>
      <c r="J8" s="52"/>
      <c r="K8" s="52"/>
      <c r="L8" s="52"/>
      <c r="M8" s="52"/>
      <c r="N8" s="52"/>
      <c r="O8" s="52">
        <v>15</v>
      </c>
      <c r="P8" s="53">
        <v>18</v>
      </c>
      <c r="Q8" s="52"/>
      <c r="R8" s="50"/>
      <c r="S8" s="74">
        <v>20</v>
      </c>
      <c r="T8" s="50">
        <f aca="true" t="shared" si="0" ref="T8:T18">SUM(D8:E8,O8,P8,MAX(R8,S8))</f>
        <v>63</v>
      </c>
      <c r="U8" s="50" t="str">
        <f aca="true" t="shared" si="1" ref="U8:U18">IF(T8&gt;89,"A",IF(T8&gt;79,"B",IF(T8&gt;69,"C",IF(T8&gt;59,"D",IF(T8&gt;49,"E","F")))))</f>
        <v>D</v>
      </c>
      <c r="W8" s="108"/>
    </row>
    <row r="9" spans="1:23" ht="12" customHeight="1">
      <c r="A9" s="76" t="str">
        <f>C!I3</f>
        <v>2/2019</v>
      </c>
      <c r="B9" s="54" t="str">
        <f>C!J3</f>
        <v>Nedović Jelena</v>
      </c>
      <c r="C9" s="50"/>
      <c r="D9" s="56">
        <v>5</v>
      </c>
      <c r="E9" s="56">
        <v>5</v>
      </c>
      <c r="F9" s="50"/>
      <c r="G9" s="50"/>
      <c r="H9" s="50"/>
      <c r="I9" s="52"/>
      <c r="J9" s="52"/>
      <c r="K9" s="52"/>
      <c r="L9" s="52"/>
      <c r="M9" s="52"/>
      <c r="N9" s="52"/>
      <c r="O9" s="52">
        <v>15</v>
      </c>
      <c r="P9" s="58">
        <v>18</v>
      </c>
      <c r="Q9" s="52"/>
      <c r="R9" s="50"/>
      <c r="S9" s="50">
        <v>20</v>
      </c>
      <c r="T9" s="50">
        <f t="shared" si="0"/>
        <v>63</v>
      </c>
      <c r="U9" s="50" t="str">
        <f t="shared" si="1"/>
        <v>D</v>
      </c>
      <c r="W9" s="108"/>
    </row>
    <row r="10" spans="1:25" ht="12" customHeight="1">
      <c r="A10" s="76" t="str">
        <f>C!I4</f>
        <v>3/2019</v>
      </c>
      <c r="B10" s="54" t="str">
        <f>C!J4</f>
        <v>Milosavljević Petar</v>
      </c>
      <c r="C10" s="55"/>
      <c r="D10" s="56">
        <v>5</v>
      </c>
      <c r="E10" s="56">
        <v>5</v>
      </c>
      <c r="F10" s="55"/>
      <c r="G10" s="55"/>
      <c r="H10" s="55"/>
      <c r="I10" s="57"/>
      <c r="J10" s="57"/>
      <c r="K10" s="57"/>
      <c r="L10" s="57"/>
      <c r="M10" s="57"/>
      <c r="N10" s="57"/>
      <c r="O10" s="58">
        <v>19</v>
      </c>
      <c r="P10" s="58">
        <v>24</v>
      </c>
      <c r="Q10" s="57"/>
      <c r="R10" s="55">
        <v>40</v>
      </c>
      <c r="S10" s="50"/>
      <c r="T10" s="50">
        <f t="shared" si="0"/>
        <v>93</v>
      </c>
      <c r="U10" s="50" t="str">
        <f t="shared" si="1"/>
        <v>A</v>
      </c>
      <c r="W10" s="108"/>
      <c r="X10" s="108"/>
      <c r="Y10" s="108"/>
    </row>
    <row r="11" spans="1:23" ht="12" customHeight="1">
      <c r="A11" s="76" t="str">
        <f>C!I5</f>
        <v>4/2019</v>
      </c>
      <c r="B11" s="54" t="str">
        <f>C!J5</f>
        <v>Drpljanin Mervan</v>
      </c>
      <c r="C11" s="55"/>
      <c r="D11" s="56">
        <v>5</v>
      </c>
      <c r="E11" s="56">
        <v>5</v>
      </c>
      <c r="F11" s="55"/>
      <c r="G11" s="55"/>
      <c r="H11" s="55"/>
      <c r="I11" s="57"/>
      <c r="J11" s="57"/>
      <c r="K11" s="57"/>
      <c r="L11" s="57"/>
      <c r="M11" s="57"/>
      <c r="N11" s="57"/>
      <c r="O11" s="58">
        <v>16</v>
      </c>
      <c r="P11" s="58">
        <v>18</v>
      </c>
      <c r="Q11" s="57"/>
      <c r="R11" s="55"/>
      <c r="S11" s="50">
        <v>20</v>
      </c>
      <c r="T11" s="50">
        <f t="shared" si="0"/>
        <v>64</v>
      </c>
      <c r="U11" s="50" t="str">
        <f t="shared" si="1"/>
        <v>D</v>
      </c>
      <c r="W11" s="108"/>
    </row>
    <row r="12" spans="1:21" ht="12" customHeight="1">
      <c r="A12" s="76" t="str">
        <f>C!I6</f>
        <v>5/2019</v>
      </c>
      <c r="B12" s="54" t="str">
        <f>C!J6</f>
        <v>Aligrudić Pavle</v>
      </c>
      <c r="C12" s="55"/>
      <c r="D12" s="56">
        <v>5</v>
      </c>
      <c r="E12" s="56">
        <v>5</v>
      </c>
      <c r="F12" s="55"/>
      <c r="G12" s="55"/>
      <c r="H12" s="55"/>
      <c r="I12" s="57"/>
      <c r="J12" s="57"/>
      <c r="K12" s="57"/>
      <c r="L12" s="57"/>
      <c r="M12" s="57"/>
      <c r="N12" s="57"/>
      <c r="O12" s="58">
        <v>15</v>
      </c>
      <c r="P12" s="58"/>
      <c r="Q12" s="57"/>
      <c r="R12" s="55"/>
      <c r="S12" s="50"/>
      <c r="T12" s="50">
        <f t="shared" si="0"/>
        <v>25</v>
      </c>
      <c r="U12" s="50" t="str">
        <f t="shared" si="1"/>
        <v>F</v>
      </c>
    </row>
    <row r="13" spans="1:23" ht="12" customHeight="1">
      <c r="A13" s="76" t="str">
        <f>C!I7</f>
        <v>6/2019</v>
      </c>
      <c r="B13" s="54" t="str">
        <f>C!J7</f>
        <v>Gledović Radoman</v>
      </c>
      <c r="C13" s="55"/>
      <c r="D13" s="56">
        <v>5</v>
      </c>
      <c r="E13" s="56">
        <v>5</v>
      </c>
      <c r="F13" s="55"/>
      <c r="G13" s="55"/>
      <c r="H13" s="55"/>
      <c r="I13" s="57"/>
      <c r="J13" s="57"/>
      <c r="K13" s="57"/>
      <c r="L13" s="57"/>
      <c r="M13" s="57"/>
      <c r="N13" s="57"/>
      <c r="O13" s="58">
        <v>15</v>
      </c>
      <c r="P13" s="58">
        <v>18</v>
      </c>
      <c r="Q13" s="57"/>
      <c r="R13" s="55"/>
      <c r="S13" s="50">
        <v>20</v>
      </c>
      <c r="T13" s="50">
        <f t="shared" si="0"/>
        <v>63</v>
      </c>
      <c r="U13" s="50" t="str">
        <f t="shared" si="1"/>
        <v>D</v>
      </c>
      <c r="W13" s="108"/>
    </row>
    <row r="14" spans="1:25" ht="12" customHeight="1">
      <c r="A14" s="76" t="str">
        <f>C!I8</f>
        <v>7/2019</v>
      </c>
      <c r="B14" s="54" t="str">
        <f>C!J8</f>
        <v>Marković Danijela</v>
      </c>
      <c r="C14" s="55"/>
      <c r="D14" s="56">
        <v>5</v>
      </c>
      <c r="E14" s="56">
        <v>5</v>
      </c>
      <c r="F14" s="55"/>
      <c r="G14" s="55"/>
      <c r="H14" s="55"/>
      <c r="I14" s="57"/>
      <c r="J14" s="57"/>
      <c r="K14" s="57"/>
      <c r="L14" s="57"/>
      <c r="M14" s="57"/>
      <c r="N14" s="57"/>
      <c r="O14" s="58">
        <v>16</v>
      </c>
      <c r="P14" s="58">
        <v>25</v>
      </c>
      <c r="Q14" s="57"/>
      <c r="R14" s="55">
        <v>20</v>
      </c>
      <c r="S14" s="50"/>
      <c r="T14" s="50">
        <f t="shared" si="0"/>
        <v>71</v>
      </c>
      <c r="U14" s="50" t="str">
        <f t="shared" si="1"/>
        <v>C</v>
      </c>
      <c r="W14" s="108"/>
      <c r="X14" s="108"/>
      <c r="Y14" s="108"/>
    </row>
    <row r="15" spans="1:24" ht="12" customHeight="1">
      <c r="A15" s="76" t="str">
        <f>C!I9</f>
        <v>8/2019</v>
      </c>
      <c r="B15" s="54" t="str">
        <f>C!J9</f>
        <v>Ćetković Petar</v>
      </c>
      <c r="C15" s="55"/>
      <c r="D15" s="56">
        <v>5</v>
      </c>
      <c r="E15" s="56">
        <v>5</v>
      </c>
      <c r="F15" s="55"/>
      <c r="G15" s="55"/>
      <c r="H15" s="55"/>
      <c r="I15" s="57"/>
      <c r="J15" s="57"/>
      <c r="K15" s="57"/>
      <c r="L15" s="57"/>
      <c r="M15" s="57"/>
      <c r="N15" s="57"/>
      <c r="O15" s="58">
        <v>15</v>
      </c>
      <c r="P15" s="58">
        <v>18</v>
      </c>
      <c r="Q15" s="57"/>
      <c r="R15" s="55">
        <v>20</v>
      </c>
      <c r="S15" s="50"/>
      <c r="T15" s="50">
        <f t="shared" si="0"/>
        <v>63</v>
      </c>
      <c r="U15" s="50" t="str">
        <f t="shared" si="1"/>
        <v>D</v>
      </c>
      <c r="W15" s="108"/>
      <c r="X15" s="111" t="s">
        <v>329</v>
      </c>
    </row>
    <row r="16" spans="1:25" ht="12" customHeight="1">
      <c r="A16" s="76" t="str">
        <f>C!I10</f>
        <v>9/2019</v>
      </c>
      <c r="B16" s="54" t="str">
        <f>C!J10</f>
        <v>Ćuković Aleksa</v>
      </c>
      <c r="C16" s="55"/>
      <c r="D16" s="56">
        <v>5</v>
      </c>
      <c r="E16" s="56">
        <v>5</v>
      </c>
      <c r="F16" s="55"/>
      <c r="G16" s="55"/>
      <c r="H16" s="55"/>
      <c r="I16" s="57"/>
      <c r="J16" s="57"/>
      <c r="K16" s="57"/>
      <c r="L16" s="57"/>
      <c r="M16" s="57"/>
      <c r="N16" s="57"/>
      <c r="O16" s="58">
        <v>15</v>
      </c>
      <c r="P16" s="58">
        <v>25</v>
      </c>
      <c r="Q16" s="57"/>
      <c r="R16" s="55">
        <v>40</v>
      </c>
      <c r="S16" s="50"/>
      <c r="T16" s="50">
        <f t="shared" si="0"/>
        <v>90</v>
      </c>
      <c r="U16" s="50" t="str">
        <f t="shared" si="1"/>
        <v>A</v>
      </c>
      <c r="W16" s="108"/>
      <c r="X16" s="108"/>
      <c r="Y16" s="108"/>
    </row>
    <row r="17" spans="1:25" ht="12" customHeight="1">
      <c r="A17" s="76" t="str">
        <f>C!I11</f>
        <v>10/2019</v>
      </c>
      <c r="B17" s="54" t="str">
        <f>C!J11</f>
        <v>Živković Ana</v>
      </c>
      <c r="C17" s="55"/>
      <c r="D17" s="56">
        <v>4</v>
      </c>
      <c r="E17" s="56">
        <v>4</v>
      </c>
      <c r="F17" s="55"/>
      <c r="G17" s="55"/>
      <c r="H17" s="55"/>
      <c r="I17" s="57"/>
      <c r="J17" s="57"/>
      <c r="K17" s="57"/>
      <c r="L17" s="57"/>
      <c r="M17" s="57"/>
      <c r="N17" s="57"/>
      <c r="O17" s="58">
        <v>17</v>
      </c>
      <c r="P17" s="58">
        <v>25</v>
      </c>
      <c r="Q17" s="57"/>
      <c r="R17" s="55">
        <v>20</v>
      </c>
      <c r="S17" s="50"/>
      <c r="T17" s="50">
        <f t="shared" si="0"/>
        <v>70</v>
      </c>
      <c r="U17" s="50" t="str">
        <f t="shared" si="1"/>
        <v>C</v>
      </c>
      <c r="W17" s="108"/>
      <c r="X17" s="108"/>
      <c r="Y17" s="108"/>
    </row>
    <row r="18" spans="1:24" ht="12" customHeight="1">
      <c r="A18" s="76" t="str">
        <f>C!I12</f>
        <v>11/2019</v>
      </c>
      <c r="B18" s="54" t="str">
        <f>C!J12</f>
        <v>Boljević Stefan</v>
      </c>
      <c r="C18" s="55"/>
      <c r="D18" s="56">
        <v>5</v>
      </c>
      <c r="E18" s="56">
        <v>5</v>
      </c>
      <c r="F18" s="55"/>
      <c r="G18" s="55"/>
      <c r="H18" s="55"/>
      <c r="I18" s="57"/>
      <c r="J18" s="57"/>
      <c r="K18" s="57"/>
      <c r="L18" s="57"/>
      <c r="M18" s="57"/>
      <c r="N18" s="57"/>
      <c r="O18" s="58">
        <v>18</v>
      </c>
      <c r="P18" s="58">
        <v>18</v>
      </c>
      <c r="Q18" s="57"/>
      <c r="R18" s="55">
        <v>20</v>
      </c>
      <c r="S18" s="50"/>
      <c r="T18" s="50">
        <f t="shared" si="0"/>
        <v>66</v>
      </c>
      <c r="U18" s="50" t="str">
        <f t="shared" si="1"/>
        <v>D</v>
      </c>
      <c r="W18" s="108"/>
      <c r="X18" s="108"/>
    </row>
    <row r="19" spans="1:21" ht="12" customHeight="1">
      <c r="A19" s="76" t="str">
        <f>C!I13</f>
        <v>12/2019</v>
      </c>
      <c r="B19" s="54" t="str">
        <f>C!J13</f>
        <v>Mijanović Maja</v>
      </c>
      <c r="C19" s="55"/>
      <c r="D19" s="56"/>
      <c r="E19" s="56"/>
      <c r="F19" s="55"/>
      <c r="G19" s="55"/>
      <c r="H19" s="55"/>
      <c r="I19" s="57"/>
      <c r="J19" s="57"/>
      <c r="K19" s="57"/>
      <c r="L19" s="57"/>
      <c r="M19" s="57"/>
      <c r="N19" s="57"/>
      <c r="O19" s="58"/>
      <c r="P19" s="58"/>
      <c r="Q19" s="57"/>
      <c r="R19" s="55"/>
      <c r="S19" s="50"/>
      <c r="T19" s="50">
        <f>SUM(D19:E19,O19,P19,MAX(R19,S19))</f>
        <v>0</v>
      </c>
      <c r="U19" s="50" t="str">
        <f>IF(T19&gt;89,"A",IF(T19&gt;79,"B",IF(T19&gt;69,"C",IF(T19&gt;59,"D",IF(T19&gt;49,"E","F")))))</f>
        <v>F</v>
      </c>
    </row>
    <row r="20" spans="1:23" ht="12" customHeight="1">
      <c r="A20" s="76" t="str">
        <f>C!I14</f>
        <v>13/2019</v>
      </c>
      <c r="B20" s="54" t="str">
        <f>C!J14</f>
        <v>Ivanović Nikola</v>
      </c>
      <c r="C20" s="55"/>
      <c r="D20" s="56"/>
      <c r="E20" s="56"/>
      <c r="F20" s="55"/>
      <c r="G20" s="55"/>
      <c r="H20" s="55"/>
      <c r="I20" s="57"/>
      <c r="J20" s="57"/>
      <c r="K20" s="57"/>
      <c r="L20" s="57"/>
      <c r="M20" s="57"/>
      <c r="N20" s="57"/>
      <c r="O20" s="58">
        <v>15</v>
      </c>
      <c r="P20" s="58">
        <v>18</v>
      </c>
      <c r="Q20" s="57"/>
      <c r="R20" s="55"/>
      <c r="S20" s="50">
        <v>20</v>
      </c>
      <c r="T20" s="50">
        <f>SUM(D20:E20,O20,P20,MAX(R20,S20))</f>
        <v>53</v>
      </c>
      <c r="U20" s="50" t="str">
        <f>IF(T20&gt;89,"A",IF(T20&gt;79,"B",IF(T20&gt;69,"C",IF(T20&gt;59,"D",IF(T20&gt;49,"E","F")))))</f>
        <v>E</v>
      </c>
      <c r="W20" s="108"/>
    </row>
    <row r="21" spans="1:24" ht="12" customHeight="1">
      <c r="A21" s="76" t="str">
        <f>C!I15</f>
        <v>14/2019</v>
      </c>
      <c r="B21" s="54" t="str">
        <f>C!J15</f>
        <v>Šoškić Božidar</v>
      </c>
      <c r="C21" s="55"/>
      <c r="D21" s="56">
        <v>5</v>
      </c>
      <c r="E21" s="56">
        <v>5</v>
      </c>
      <c r="F21" s="55"/>
      <c r="G21" s="55"/>
      <c r="H21" s="55"/>
      <c r="I21" s="57"/>
      <c r="J21" s="57"/>
      <c r="K21" s="57"/>
      <c r="L21" s="57"/>
      <c r="M21" s="57"/>
      <c r="N21" s="57"/>
      <c r="O21" s="58">
        <v>15</v>
      </c>
      <c r="P21" s="58">
        <v>18</v>
      </c>
      <c r="Q21" s="57"/>
      <c r="R21" s="55">
        <v>20</v>
      </c>
      <c r="S21" s="50"/>
      <c r="T21" s="50">
        <f aca="true" t="shared" si="2" ref="T21:T27">SUM(D21:E21,O21,P21,MAX(R21,S21))</f>
        <v>63</v>
      </c>
      <c r="U21" s="50" t="str">
        <f aca="true" t="shared" si="3" ref="U21:U27">IF(T21&gt;89,"A",IF(T21&gt;79,"B",IF(T21&gt;69,"C",IF(T21&gt;59,"D",IF(T21&gt;49,"E","F")))))</f>
        <v>D</v>
      </c>
      <c r="W21" s="108"/>
      <c r="X21" s="108"/>
    </row>
    <row r="22" spans="1:25" ht="12" customHeight="1">
      <c r="A22" s="76" t="str">
        <f>C!I16</f>
        <v>15/2019</v>
      </c>
      <c r="B22" s="54" t="str">
        <f>C!J16</f>
        <v>Vujović Petar</v>
      </c>
      <c r="C22" s="55"/>
      <c r="D22" s="56">
        <v>5</v>
      </c>
      <c r="E22" s="56">
        <v>5</v>
      </c>
      <c r="F22" s="55"/>
      <c r="G22" s="55"/>
      <c r="H22" s="55"/>
      <c r="I22" s="57"/>
      <c r="J22" s="57"/>
      <c r="K22" s="57"/>
      <c r="L22" s="57"/>
      <c r="M22" s="57"/>
      <c r="N22" s="57"/>
      <c r="O22" s="58">
        <v>15</v>
      </c>
      <c r="P22" s="58">
        <v>25</v>
      </c>
      <c r="Q22" s="57"/>
      <c r="R22" s="55">
        <v>20</v>
      </c>
      <c r="S22" s="50"/>
      <c r="T22" s="50">
        <f t="shared" si="2"/>
        <v>70</v>
      </c>
      <c r="U22" s="50" t="str">
        <f t="shared" si="3"/>
        <v>C</v>
      </c>
      <c r="W22" s="108"/>
      <c r="X22" s="108"/>
      <c r="Y22" s="108"/>
    </row>
    <row r="23" spans="1:21" ht="12" customHeight="1">
      <c r="A23" s="76" t="str">
        <f>C!I17</f>
        <v>16/2019</v>
      </c>
      <c r="B23" s="54" t="str">
        <f>C!J17</f>
        <v>Zečević Stevan</v>
      </c>
      <c r="C23" s="55"/>
      <c r="D23" s="56">
        <v>5</v>
      </c>
      <c r="E23" s="56">
        <v>5</v>
      </c>
      <c r="F23" s="55"/>
      <c r="G23" s="55"/>
      <c r="H23" s="55"/>
      <c r="I23" s="57"/>
      <c r="J23" s="57"/>
      <c r="K23" s="57"/>
      <c r="L23" s="57"/>
      <c r="M23" s="57"/>
      <c r="N23" s="57"/>
      <c r="O23" s="58">
        <v>15</v>
      </c>
      <c r="P23" s="58">
        <v>18</v>
      </c>
      <c r="Q23" s="57"/>
      <c r="R23" s="55"/>
      <c r="S23" s="50">
        <v>20</v>
      </c>
      <c r="T23" s="50">
        <f t="shared" si="2"/>
        <v>63</v>
      </c>
      <c r="U23" s="50" t="str">
        <f t="shared" si="3"/>
        <v>D</v>
      </c>
    </row>
    <row r="24" spans="1:23" ht="12" customHeight="1">
      <c r="A24" s="76" t="str">
        <f>C!I18</f>
        <v>17/2019</v>
      </c>
      <c r="B24" s="54" t="str">
        <f>C!J18</f>
        <v>Božović Ivona</v>
      </c>
      <c r="C24" s="55"/>
      <c r="D24" s="56">
        <v>5</v>
      </c>
      <c r="E24" s="56">
        <v>5</v>
      </c>
      <c r="F24" s="55"/>
      <c r="G24" s="55"/>
      <c r="H24" s="55"/>
      <c r="I24" s="57"/>
      <c r="J24" s="57"/>
      <c r="K24" s="57"/>
      <c r="L24" s="57"/>
      <c r="M24" s="57"/>
      <c r="N24" s="57"/>
      <c r="O24" s="58">
        <v>15</v>
      </c>
      <c r="P24" s="58">
        <v>18</v>
      </c>
      <c r="Q24" s="57"/>
      <c r="R24" s="55"/>
      <c r="S24" s="50">
        <v>20</v>
      </c>
      <c r="T24" s="50">
        <f t="shared" si="2"/>
        <v>63</v>
      </c>
      <c r="U24" s="50" t="str">
        <f t="shared" si="3"/>
        <v>D</v>
      </c>
      <c r="W24" s="108"/>
    </row>
    <row r="25" spans="1:21" ht="12" customHeight="1">
      <c r="A25" s="76" t="str">
        <f>C!I19</f>
        <v>18/2019</v>
      </c>
      <c r="B25" s="54" t="str">
        <f>C!J19</f>
        <v>Čabarkapa Goran</v>
      </c>
      <c r="C25" s="55"/>
      <c r="D25" s="56">
        <v>5</v>
      </c>
      <c r="E25" s="56">
        <v>5</v>
      </c>
      <c r="F25" s="55"/>
      <c r="G25" s="55"/>
      <c r="H25" s="55"/>
      <c r="I25" s="57"/>
      <c r="J25" s="57"/>
      <c r="K25" s="57"/>
      <c r="L25" s="57"/>
      <c r="M25" s="57"/>
      <c r="N25" s="57"/>
      <c r="O25" s="58">
        <v>15</v>
      </c>
      <c r="P25" s="58">
        <v>18</v>
      </c>
      <c r="Q25" s="57"/>
      <c r="R25" s="55"/>
      <c r="S25" s="50">
        <v>20</v>
      </c>
      <c r="T25" s="50">
        <f t="shared" si="2"/>
        <v>63</v>
      </c>
      <c r="U25" s="50" t="str">
        <f t="shared" si="3"/>
        <v>D</v>
      </c>
    </row>
    <row r="26" spans="1:25" ht="12" customHeight="1">
      <c r="A26" s="76" t="str">
        <f>C!I20</f>
        <v>19/2019</v>
      </c>
      <c r="B26" s="54" t="str">
        <f>C!J20</f>
        <v>Veletić Marijana</v>
      </c>
      <c r="C26" s="55"/>
      <c r="D26" s="56">
        <v>5</v>
      </c>
      <c r="E26" s="56">
        <v>5</v>
      </c>
      <c r="F26" s="55"/>
      <c r="G26" s="55"/>
      <c r="H26" s="55"/>
      <c r="I26" s="57"/>
      <c r="J26" s="57"/>
      <c r="K26" s="57"/>
      <c r="L26" s="57"/>
      <c r="M26" s="57"/>
      <c r="N26" s="57"/>
      <c r="O26" s="58">
        <v>16</v>
      </c>
      <c r="P26" s="58">
        <v>25</v>
      </c>
      <c r="Q26" s="57"/>
      <c r="R26" s="55">
        <v>20</v>
      </c>
      <c r="S26" s="50"/>
      <c r="T26" s="50">
        <f t="shared" si="2"/>
        <v>71</v>
      </c>
      <c r="U26" s="50" t="str">
        <f t="shared" si="3"/>
        <v>C</v>
      </c>
      <c r="W26" s="108"/>
      <c r="X26" s="108"/>
      <c r="Y26" s="108"/>
    </row>
    <row r="27" spans="1:25" ht="12" customHeight="1">
      <c r="A27" s="76" t="str">
        <f>C!I21</f>
        <v>20/2019</v>
      </c>
      <c r="B27" s="54" t="str">
        <f>C!J21</f>
        <v>Stanić Dejana</v>
      </c>
      <c r="C27" s="55"/>
      <c r="D27" s="56">
        <v>5</v>
      </c>
      <c r="E27" s="56">
        <v>5</v>
      </c>
      <c r="F27" s="55"/>
      <c r="G27" s="55"/>
      <c r="H27" s="55"/>
      <c r="I27" s="57"/>
      <c r="J27" s="57"/>
      <c r="K27" s="57"/>
      <c r="L27" s="57"/>
      <c r="M27" s="57"/>
      <c r="N27" s="57"/>
      <c r="O27" s="58">
        <v>16</v>
      </c>
      <c r="P27" s="58">
        <v>25</v>
      </c>
      <c r="Q27" s="57"/>
      <c r="R27" s="55">
        <v>40</v>
      </c>
      <c r="S27" s="50"/>
      <c r="T27" s="50">
        <f t="shared" si="2"/>
        <v>91</v>
      </c>
      <c r="U27" s="50" t="str">
        <f t="shared" si="3"/>
        <v>A</v>
      </c>
      <c r="W27" s="108"/>
      <c r="X27" s="108"/>
      <c r="Y27" s="108"/>
    </row>
    <row r="28" spans="1:21" ht="12" customHeight="1">
      <c r="A28" s="76"/>
      <c r="B28" s="54"/>
      <c r="C28" s="55"/>
      <c r="D28" s="56"/>
      <c r="E28" s="56"/>
      <c r="F28" s="55"/>
      <c r="G28" s="55"/>
      <c r="H28" s="55"/>
      <c r="I28" s="57"/>
      <c r="J28" s="57"/>
      <c r="K28" s="57"/>
      <c r="L28" s="57"/>
      <c r="M28" s="57"/>
      <c r="N28" s="57"/>
      <c r="O28" s="58"/>
      <c r="P28" s="58"/>
      <c r="Q28" s="57"/>
      <c r="R28" s="55"/>
      <c r="S28" s="50"/>
      <c r="T28" s="50"/>
      <c r="U28" s="50"/>
    </row>
    <row r="29" spans="1:21" ht="12" customHeight="1">
      <c r="A29" s="76"/>
      <c r="B29" s="54"/>
      <c r="C29" s="55"/>
      <c r="D29" s="56"/>
      <c r="E29" s="56"/>
      <c r="F29" s="55"/>
      <c r="G29" s="55"/>
      <c r="H29" s="55"/>
      <c r="I29" s="57"/>
      <c r="J29" s="57"/>
      <c r="K29" s="57"/>
      <c r="L29" s="57"/>
      <c r="M29" s="57"/>
      <c r="N29" s="57"/>
      <c r="O29" s="58"/>
      <c r="P29" s="58"/>
      <c r="Q29" s="57"/>
      <c r="R29" s="55"/>
      <c r="S29" s="50"/>
      <c r="T29" s="50"/>
      <c r="U29" s="50"/>
    </row>
    <row r="30" spans="1:21" ht="12" customHeight="1">
      <c r="A30" s="76"/>
      <c r="B30" s="54"/>
      <c r="C30" s="55"/>
      <c r="D30" s="56"/>
      <c r="E30" s="56"/>
      <c r="F30" s="55"/>
      <c r="G30" s="55"/>
      <c r="H30" s="55"/>
      <c r="I30" s="57"/>
      <c r="J30" s="57"/>
      <c r="K30" s="57"/>
      <c r="L30" s="57"/>
      <c r="M30" s="57"/>
      <c r="N30" s="57"/>
      <c r="O30" s="58"/>
      <c r="P30" s="58"/>
      <c r="Q30" s="57"/>
      <c r="R30" s="55"/>
      <c r="S30" s="50"/>
      <c r="T30" s="50"/>
      <c r="U30" s="50"/>
    </row>
    <row r="31" spans="1:21" ht="12" customHeight="1">
      <c r="A31" s="76"/>
      <c r="B31" s="54"/>
      <c r="C31" s="55"/>
      <c r="D31" s="56"/>
      <c r="E31" s="56"/>
      <c r="F31" s="55"/>
      <c r="G31" s="55"/>
      <c r="H31" s="55"/>
      <c r="I31" s="57"/>
      <c r="J31" s="57"/>
      <c r="K31" s="57"/>
      <c r="L31" s="57"/>
      <c r="M31" s="57"/>
      <c r="N31" s="57"/>
      <c r="O31" s="58"/>
      <c r="P31" s="58"/>
      <c r="Q31" s="57"/>
      <c r="R31" s="55"/>
      <c r="S31" s="50"/>
      <c r="T31" s="50"/>
      <c r="U31" s="50"/>
    </row>
    <row r="32" spans="1:21" ht="12" customHeight="1">
      <c r="A32" s="76"/>
      <c r="B32" s="54"/>
      <c r="C32" s="55"/>
      <c r="D32" s="56"/>
      <c r="E32" s="56"/>
      <c r="F32" s="55"/>
      <c r="G32" s="55"/>
      <c r="H32" s="55"/>
      <c r="I32" s="57"/>
      <c r="J32" s="57"/>
      <c r="K32" s="57"/>
      <c r="L32" s="57"/>
      <c r="M32" s="57"/>
      <c r="N32" s="57"/>
      <c r="O32" s="58"/>
      <c r="P32" s="58"/>
      <c r="Q32" s="57"/>
      <c r="R32" s="55"/>
      <c r="S32" s="50"/>
      <c r="T32" s="50"/>
      <c r="U32" s="50"/>
    </row>
    <row r="33" spans="1:21" ht="12" customHeight="1">
      <c r="A33" s="76"/>
      <c r="B33" s="54"/>
      <c r="C33" s="55"/>
      <c r="D33" s="56"/>
      <c r="E33" s="56"/>
      <c r="F33" s="55"/>
      <c r="G33" s="55"/>
      <c r="H33" s="55"/>
      <c r="I33" s="57"/>
      <c r="J33" s="57"/>
      <c r="K33" s="57"/>
      <c r="L33" s="57"/>
      <c r="M33" s="57"/>
      <c r="N33" s="57"/>
      <c r="O33" s="58"/>
      <c r="P33" s="58"/>
      <c r="Q33" s="57"/>
      <c r="R33" s="55"/>
      <c r="S33" s="50"/>
      <c r="T33" s="50"/>
      <c r="U33" s="50"/>
    </row>
    <row r="34" spans="1:21" ht="12" customHeight="1">
      <c r="A34" s="76"/>
      <c r="B34" s="54"/>
      <c r="C34" s="55"/>
      <c r="D34" s="56"/>
      <c r="E34" s="56"/>
      <c r="F34" s="55"/>
      <c r="G34" s="55"/>
      <c r="H34" s="55"/>
      <c r="I34" s="57"/>
      <c r="J34" s="57"/>
      <c r="K34" s="57"/>
      <c r="L34" s="57"/>
      <c r="M34" s="57"/>
      <c r="N34" s="57"/>
      <c r="O34" s="58"/>
      <c r="P34" s="58"/>
      <c r="Q34" s="57"/>
      <c r="R34" s="55"/>
      <c r="S34" s="50"/>
      <c r="T34" s="50"/>
      <c r="U34" s="50"/>
    </row>
    <row r="35" spans="1:21" ht="12" customHeight="1">
      <c r="A35" s="76"/>
      <c r="B35" s="54"/>
      <c r="C35" s="55"/>
      <c r="D35" s="56"/>
      <c r="E35" s="56"/>
      <c r="F35" s="55"/>
      <c r="G35" s="55"/>
      <c r="H35" s="55"/>
      <c r="I35" s="57"/>
      <c r="J35" s="57"/>
      <c r="K35" s="57"/>
      <c r="L35" s="57"/>
      <c r="M35" s="57"/>
      <c r="N35" s="57"/>
      <c r="O35" s="58"/>
      <c r="P35" s="58"/>
      <c r="Q35" s="57"/>
      <c r="R35" s="55"/>
      <c r="S35" s="50"/>
      <c r="T35" s="50"/>
      <c r="U35" s="50"/>
    </row>
    <row r="36" spans="1:21" ht="12" customHeight="1">
      <c r="A36" s="76"/>
      <c r="B36" s="54"/>
      <c r="C36" s="55"/>
      <c r="D36" s="56"/>
      <c r="E36" s="56"/>
      <c r="F36" s="55"/>
      <c r="G36" s="55"/>
      <c r="H36" s="55"/>
      <c r="I36" s="57"/>
      <c r="J36" s="57"/>
      <c r="K36" s="57"/>
      <c r="L36" s="57"/>
      <c r="M36" s="57"/>
      <c r="N36" s="57"/>
      <c r="O36" s="58"/>
      <c r="P36" s="58"/>
      <c r="Q36" s="57"/>
      <c r="R36" s="55"/>
      <c r="S36" s="55"/>
      <c r="T36" s="55"/>
      <c r="U36" s="55"/>
    </row>
    <row r="37" spans="4:8" ht="12.75">
      <c r="D37" s="45"/>
      <c r="E37" s="45"/>
      <c r="F37" s="45"/>
      <c r="G37" s="45"/>
      <c r="H37" s="45"/>
    </row>
    <row r="38" spans="4:16" ht="15.75">
      <c r="D38" s="45"/>
      <c r="E38" s="45"/>
      <c r="F38" s="45"/>
      <c r="G38" s="45"/>
      <c r="H38" s="45"/>
      <c r="P38" s="59" t="s">
        <v>19</v>
      </c>
    </row>
    <row r="39" spans="4:8" ht="12.75">
      <c r="D39" s="45"/>
      <c r="E39" s="45"/>
      <c r="F39" s="45"/>
      <c r="G39" s="45"/>
      <c r="H39" s="45"/>
    </row>
  </sheetData>
  <sheetProtection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2019-04-18T12:12:57Z</cp:lastPrinted>
  <dcterms:created xsi:type="dcterms:W3CDTF">2007-10-09T19:03:50Z</dcterms:created>
  <dcterms:modified xsi:type="dcterms:W3CDTF">2020-06-10T11:04:55Z</dcterms:modified>
  <cp:category/>
  <cp:version/>
  <cp:contentType/>
  <cp:contentStatus/>
</cp:coreProperties>
</file>