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DISKRETNA MATEMATIKA2\SEPTEMBAR\rez\"/>
    </mc:Choice>
  </mc:AlternateContent>
  <bookViews>
    <workbookView xWindow="0" yWindow="0" windowWidth="23040" windowHeight="9384" activeTab="3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state="hidden" r:id="rId5"/>
  </sheets>
  <definedNames>
    <definedName name="_xlnm._FilterDatabase" localSheetId="1" hidden="1">'Tabela 2'!$A$1:$AI$1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7" i="4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8" i="3"/>
  <c r="AG3" i="2" l="1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2" i="2"/>
  <c r="AC3" i="2"/>
  <c r="AC4" i="2"/>
  <c r="AC5" i="2"/>
  <c r="AC6" i="2"/>
  <c r="AC7" i="2"/>
  <c r="AD7" i="2" s="1"/>
  <c r="AC8" i="2"/>
  <c r="AD8" i="2" s="1"/>
  <c r="AC9" i="2"/>
  <c r="AC10" i="2"/>
  <c r="AD10" i="2" s="1"/>
  <c r="AC11" i="2"/>
  <c r="AC12" i="2"/>
  <c r="AC13" i="2"/>
  <c r="AC14" i="2"/>
  <c r="AC15" i="2"/>
  <c r="AD15" i="2" s="1"/>
  <c r="AC16" i="2"/>
  <c r="AD16" i="2" s="1"/>
  <c r="AC17" i="2"/>
  <c r="AD17" i="2" s="1"/>
  <c r="AC2" i="2"/>
  <c r="AD3" i="2"/>
  <c r="AD2" i="2"/>
  <c r="AF2" i="2" s="1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2" i="2"/>
  <c r="AF9" i="2"/>
  <c r="AD4" i="2"/>
  <c r="AD5" i="2"/>
  <c r="AD6" i="2"/>
  <c r="AD9" i="2"/>
  <c r="AD11" i="2"/>
  <c r="AD12" i="2"/>
  <c r="AD13" i="2"/>
  <c r="AD14" i="2"/>
  <c r="AF3" i="2" l="1"/>
  <c r="AF4" i="2"/>
  <c r="AF5" i="2"/>
  <c r="AF6" i="2"/>
  <c r="AF7" i="2"/>
  <c r="AF10" i="2"/>
  <c r="AF11" i="2"/>
  <c r="AF12" i="2"/>
  <c r="AF13" i="2"/>
  <c r="AF14" i="2"/>
  <c r="AF15" i="2"/>
  <c r="AF16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AF17" i="2" s="1"/>
  <c r="Y2" i="2"/>
  <c r="AF8" i="2" l="1"/>
  <c r="J2" i="2" l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8" i="4"/>
  <c r="G3" i="2"/>
  <c r="G18" i="2"/>
  <c r="G4" i="2"/>
  <c r="G5" i="2"/>
  <c r="G19" i="2"/>
  <c r="G6" i="2"/>
  <c r="G20" i="2"/>
  <c r="G7" i="2"/>
  <c r="G8" i="2"/>
  <c r="G9" i="2"/>
  <c r="G21" i="2"/>
  <c r="G22" i="2"/>
  <c r="G23" i="2"/>
  <c r="G10" i="2"/>
  <c r="G24" i="2"/>
  <c r="G25" i="2"/>
  <c r="G26" i="2"/>
  <c r="G11" i="2"/>
  <c r="G12" i="2"/>
  <c r="G13" i="2"/>
  <c r="G27" i="2"/>
  <c r="G14" i="2"/>
  <c r="G15" i="2"/>
  <c r="G28" i="2"/>
  <c r="G29" i="2"/>
  <c r="G16" i="2"/>
  <c r="G30" i="2"/>
  <c r="G31" i="2"/>
  <c r="G32" i="2"/>
  <c r="G17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J3" i="2"/>
  <c r="J18" i="2"/>
  <c r="J4" i="2"/>
  <c r="J5" i="2"/>
  <c r="J19" i="2"/>
  <c r="J6" i="2"/>
  <c r="J20" i="2"/>
  <c r="J7" i="2"/>
  <c r="J8" i="2"/>
  <c r="J9" i="2"/>
  <c r="J21" i="2"/>
  <c r="J22" i="2"/>
  <c r="J23" i="2"/>
  <c r="J10" i="2"/>
  <c r="J24" i="2"/>
  <c r="K24" i="2" s="1"/>
  <c r="J25" i="2"/>
  <c r="J26" i="2"/>
  <c r="J11" i="2"/>
  <c r="J12" i="2"/>
  <c r="J13" i="2"/>
  <c r="J27" i="2"/>
  <c r="J14" i="2"/>
  <c r="J15" i="2"/>
  <c r="J28" i="2"/>
  <c r="J29" i="2"/>
  <c r="J16" i="2"/>
  <c r="J30" i="2"/>
  <c r="J31" i="2"/>
  <c r="J32" i="2"/>
  <c r="J17" i="2"/>
  <c r="J33" i="2"/>
  <c r="J34" i="2"/>
  <c r="J35" i="2"/>
  <c r="J36" i="2"/>
  <c r="J37" i="2"/>
  <c r="J38" i="2"/>
  <c r="J39" i="2"/>
  <c r="J40" i="2"/>
  <c r="J41" i="2"/>
  <c r="K41" i="2" s="1"/>
  <c r="J42" i="2"/>
  <c r="J43" i="2"/>
  <c r="J44" i="2"/>
  <c r="J45" i="2"/>
  <c r="J46" i="2"/>
  <c r="J47" i="2"/>
  <c r="J48" i="2"/>
  <c r="J49" i="2"/>
  <c r="K49" i="2" s="1"/>
  <c r="J50" i="2"/>
  <c r="J51" i="2"/>
  <c r="J52" i="2"/>
  <c r="J53" i="2"/>
  <c r="J54" i="2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K2" i="2" l="1"/>
  <c r="K56" i="2"/>
  <c r="K55" i="2"/>
  <c r="K47" i="2"/>
  <c r="K39" i="2"/>
  <c r="K27" i="2"/>
  <c r="K43" i="2"/>
  <c r="K10" i="2"/>
  <c r="K40" i="2"/>
  <c r="K51" i="2"/>
  <c r="K35" i="2"/>
  <c r="K48" i="2"/>
  <c r="K29" i="2"/>
  <c r="K26" i="2"/>
  <c r="K53" i="2"/>
  <c r="K45" i="2"/>
  <c r="K37" i="2"/>
  <c r="K17" i="2"/>
  <c r="K33" i="2"/>
  <c r="K14" i="2"/>
  <c r="K8" i="2"/>
  <c r="K6" i="2"/>
  <c r="K3" i="2"/>
  <c r="K23" i="2"/>
  <c r="K32" i="2"/>
  <c r="K15" i="2"/>
  <c r="K4" i="2"/>
  <c r="K30" i="2"/>
  <c r="K19" i="2"/>
  <c r="K21" i="2"/>
  <c r="K12" i="2"/>
  <c r="K20" i="2"/>
  <c r="K54" i="2"/>
  <c r="K46" i="2"/>
  <c r="K38" i="2"/>
  <c r="K31" i="2"/>
  <c r="K13" i="2"/>
  <c r="K22" i="2"/>
  <c r="K5" i="2"/>
  <c r="K11" i="2"/>
  <c r="K36" i="2"/>
  <c r="K9" i="2"/>
  <c r="K52" i="2"/>
  <c r="K44" i="2"/>
  <c r="K16" i="2"/>
  <c r="K18" i="2"/>
  <c r="K50" i="2"/>
  <c r="K42" i="2"/>
  <c r="K34" i="2"/>
  <c r="K28" i="2"/>
  <c r="K25" i="2"/>
  <c r="K7" i="2"/>
  <c r="R3" i="2"/>
  <c r="R18" i="2"/>
  <c r="R4" i="2"/>
  <c r="R5" i="2"/>
  <c r="R19" i="2"/>
  <c r="R6" i="2"/>
  <c r="R20" i="2"/>
  <c r="R7" i="2"/>
  <c r="R8" i="2"/>
  <c r="R9" i="2"/>
  <c r="R21" i="2"/>
  <c r="R22" i="2"/>
  <c r="R23" i="2"/>
  <c r="R10" i="2"/>
  <c r="R24" i="2"/>
  <c r="R25" i="2"/>
  <c r="R26" i="2"/>
  <c r="R11" i="2"/>
  <c r="R12" i="2"/>
  <c r="R13" i="2"/>
  <c r="R27" i="2"/>
  <c r="R14" i="2"/>
  <c r="R15" i="2"/>
  <c r="R28" i="2"/>
  <c r="R29" i="2"/>
  <c r="R16" i="2"/>
  <c r="R30" i="2"/>
  <c r="R31" i="2"/>
  <c r="R32" i="2"/>
  <c r="R17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2" i="2"/>
  <c r="O2" i="2"/>
  <c r="O3" i="2"/>
  <c r="O18" i="2"/>
  <c r="O4" i="2"/>
  <c r="O5" i="2"/>
  <c r="O19" i="2"/>
  <c r="O6" i="2"/>
  <c r="O20" i="2"/>
  <c r="O7" i="2"/>
  <c r="O8" i="2"/>
  <c r="O9" i="2"/>
  <c r="O21" i="2"/>
  <c r="O22" i="2"/>
  <c r="O23" i="2"/>
  <c r="O10" i="2"/>
  <c r="O24" i="2"/>
  <c r="O25" i="2"/>
  <c r="O26" i="2"/>
  <c r="O11" i="2"/>
  <c r="O12" i="2"/>
  <c r="O13" i="2"/>
  <c r="O27" i="2"/>
  <c r="O14" i="2"/>
  <c r="O15" i="2"/>
  <c r="O28" i="2"/>
  <c r="O29" i="2"/>
  <c r="O16" i="2"/>
  <c r="O30" i="2"/>
  <c r="T30" i="2" s="1"/>
  <c r="U30" i="2" s="1"/>
  <c r="O31" i="2"/>
  <c r="O32" i="2"/>
  <c r="T32" i="2" s="1"/>
  <c r="U32" i="2" s="1"/>
  <c r="O17" i="2"/>
  <c r="O33" i="2"/>
  <c r="T33" i="2" s="1"/>
  <c r="U33" i="2" s="1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T16" i="2" l="1"/>
  <c r="U16" i="2" s="1"/>
  <c r="T31" i="2"/>
  <c r="U31" i="2" s="1"/>
  <c r="T17" i="2"/>
  <c r="U17" i="2" s="1"/>
  <c r="S50" i="2"/>
  <c r="T7" i="2"/>
  <c r="S7" i="2"/>
  <c r="S33" i="2"/>
  <c r="T24" i="2"/>
  <c r="S24" i="2"/>
  <c r="S56" i="2"/>
  <c r="S40" i="2"/>
  <c r="S17" i="2"/>
  <c r="T14" i="2"/>
  <c r="S14" i="2"/>
  <c r="T10" i="2"/>
  <c r="S10" i="2"/>
  <c r="T6" i="2"/>
  <c r="S6" i="2"/>
  <c r="T28" i="2"/>
  <c r="S28" i="2"/>
  <c r="S49" i="2"/>
  <c r="T15" i="2"/>
  <c r="S15" i="2"/>
  <c r="T20" i="2"/>
  <c r="S20" i="2"/>
  <c r="S48" i="2"/>
  <c r="S55" i="2"/>
  <c r="S47" i="2"/>
  <c r="S39" i="2"/>
  <c r="S32" i="2"/>
  <c r="T27" i="2"/>
  <c r="S27" i="2"/>
  <c r="T23" i="2"/>
  <c r="S23" i="2"/>
  <c r="S19" i="2"/>
  <c r="T13" i="2"/>
  <c r="S13" i="2"/>
  <c r="T2" i="2"/>
  <c r="U2" i="2" s="1"/>
  <c r="S2" i="2"/>
  <c r="S46" i="2"/>
  <c r="T22" i="2"/>
  <c r="S22" i="2"/>
  <c r="S53" i="2"/>
  <c r="S45" i="2"/>
  <c r="S37" i="2"/>
  <c r="S30" i="2"/>
  <c r="T12" i="2"/>
  <c r="S12" i="2"/>
  <c r="S21" i="2"/>
  <c r="T4" i="2"/>
  <c r="S4" i="2"/>
  <c r="S34" i="2"/>
  <c r="S54" i="2"/>
  <c r="S31" i="2"/>
  <c r="T5" i="2"/>
  <c r="S5" i="2"/>
  <c r="S52" i="2"/>
  <c r="S44" i="2"/>
  <c r="S36" i="2"/>
  <c r="S16" i="2"/>
  <c r="T11" i="2"/>
  <c r="S11" i="2"/>
  <c r="T9" i="2"/>
  <c r="S9" i="2"/>
  <c r="T18" i="2"/>
  <c r="S18" i="2"/>
  <c r="S42" i="2"/>
  <c r="T25" i="2"/>
  <c r="S25" i="2"/>
  <c r="S41" i="2"/>
  <c r="S38" i="2"/>
  <c r="S43" i="2"/>
  <c r="S35" i="2"/>
  <c r="T29" i="2"/>
  <c r="S29" i="2"/>
  <c r="T26" i="2"/>
  <c r="S26" i="2"/>
  <c r="S8" i="2"/>
  <c r="T3" i="2"/>
  <c r="S3" i="2"/>
  <c r="S51" i="2"/>
  <c r="T19" i="2"/>
  <c r="T21" i="2"/>
  <c r="T8" i="2"/>
  <c r="U3" i="2" l="1"/>
  <c r="U18" i="2"/>
  <c r="U4" i="2"/>
  <c r="U5" i="2"/>
  <c r="U19" i="2"/>
  <c r="U6" i="2"/>
  <c r="U20" i="2"/>
  <c r="U7" i="2"/>
  <c r="U8" i="2"/>
  <c r="U9" i="2"/>
  <c r="U21" i="2"/>
  <c r="U22" i="2"/>
  <c r="U23" i="2"/>
  <c r="U10" i="2"/>
  <c r="U24" i="2"/>
  <c r="U25" i="2"/>
  <c r="U26" i="2"/>
  <c r="U11" i="2"/>
  <c r="U12" i="2"/>
  <c r="U13" i="2"/>
  <c r="U27" i="2"/>
  <c r="U14" i="2"/>
  <c r="U15" i="2"/>
  <c r="U28" i="2"/>
  <c r="U29" i="2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<sst xmlns="http://schemas.openxmlformats.org/spreadsheetml/2006/main" count="259" uniqueCount="201">
  <si>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</si>
  <si>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</si>
  <si>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</si>
  <si>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</si>
  <si>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</si>
  <si>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</si>
  <si>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</si>
  <si>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</si>
  <si>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</si>
  <si>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</si>
  <si>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</si>
  <si>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</si>
  <si>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</si>
  <si>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</si>
  <si>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</si>
  <si>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</si>
  <si>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</si>
  <si>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2</t>
  </si>
  <si>
    <t>Miloš</t>
  </si>
  <si>
    <t>Radoman</t>
  </si>
  <si>
    <t>3</t>
  </si>
  <si>
    <t>5</t>
  </si>
  <si>
    <t>7</t>
  </si>
  <si>
    <t>13</t>
  </si>
  <si>
    <t>15</t>
  </si>
  <si>
    <t>Petar</t>
  </si>
  <si>
    <t>23</t>
  </si>
  <si>
    <t>Luka</t>
  </si>
  <si>
    <t>26</t>
  </si>
  <si>
    <t>27</t>
  </si>
  <si>
    <t>Matija</t>
  </si>
  <si>
    <t>28</t>
  </si>
  <si>
    <t>30</t>
  </si>
  <si>
    <t>2018</t>
  </si>
  <si>
    <t>2017</t>
  </si>
  <si>
    <t>2016</t>
  </si>
  <si>
    <t>Bulatović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</si>
  <si>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</si>
  <si>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</si>
  <si>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</si>
  <si>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</si>
  <si>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</si>
  <si>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</si>
  <si>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</si>
  <si>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</si>
  <si>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</si>
  <si>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</si>
  <si>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</si>
  <si>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</si>
  <si>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</si>
  <si>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</si>
  <si>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</si>
  <si>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</si>
  <si>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</si>
  <si>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</si>
  <si>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</si>
  <si>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</si>
  <si>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</si>
  <si>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</si>
  <si>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</si>
  <si>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</si>
  <si>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</si>
  <si>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</si>
  <si>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</si>
  <si>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</si>
  <si>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</si>
  <si>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</si>
  <si>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</si>
  <si>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</si>
  <si>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</si>
  <si>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</si>
  <si>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</si>
  <si>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</si>
  <si>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</si>
  <si>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</si>
  <si>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</si>
  <si>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</si>
  <si>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</si>
  <si>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</si>
  <si>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</si>
  <si>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</si>
  <si>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</si>
  <si>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</si>
  <si>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</si>
  <si>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</si>
  <si>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</si>
  <si>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</si>
  <si>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</si>
  <si>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</si>
  <si>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</si>
  <si>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</si>
  <si>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</si>
  <si>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</si>
  <si>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</si>
  <si>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</si>
  <si>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</si>
  <si>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</si>
  <si>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</si>
  <si>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</si>
  <si>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</si>
  <si>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</si>
  <si>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</si>
  <si>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</si>
  <si>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</si>
  <si>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</si>
  <si>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</si>
  <si>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</si>
  <si>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</si>
  <si>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</si>
  <si>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</si>
  <si>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</si>
  <si>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</si>
  <si>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</si>
  <si>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</si>
  <si>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</si>
  <si>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</si>
  <si>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</si>
  <si>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Tijana</t>
  </si>
  <si>
    <t>Cvijović</t>
  </si>
  <si>
    <t>Emina</t>
  </si>
  <si>
    <t>Krnić</t>
  </si>
  <si>
    <t>22</t>
  </si>
  <si>
    <t>Andrea</t>
  </si>
  <si>
    <t>Čabarkapa</t>
  </si>
  <si>
    <t>Majda</t>
  </si>
  <si>
    <t>Šukurica</t>
  </si>
  <si>
    <t>Ekan</t>
  </si>
  <si>
    <t>Kojić</t>
  </si>
  <si>
    <t>32</t>
  </si>
  <si>
    <t>Marija</t>
  </si>
  <si>
    <t>Džaković</t>
  </si>
  <si>
    <t>Bujišić</t>
  </si>
  <si>
    <t>Ljiljana</t>
  </si>
  <si>
    <t>Jelić</t>
  </si>
  <si>
    <t>9</t>
  </si>
  <si>
    <t>Tamara</t>
  </si>
  <si>
    <t>Čukić</t>
  </si>
  <si>
    <t>Milikić</t>
  </si>
  <si>
    <t>Ana</t>
  </si>
  <si>
    <t>Vukojičić</t>
  </si>
  <si>
    <t>Bogić</t>
  </si>
  <si>
    <t>25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</si>
  <si>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</si>
  <si>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</si>
  <si>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</si>
  <si>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</si>
  <si>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</si>
  <si>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</si>
  <si>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</si>
  <si>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</si>
  <si>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</si>
  <si>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</si>
  <si>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</si>
  <si>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</si>
  <si>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</si>
  <si>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</si>
  <si>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</si>
  <si>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</si>
  <si>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</si>
  <si>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</si>
  <si>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</si>
  <si>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</si>
  <si>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</si>
  <si>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>DISKRETNA MATEMATIKA 2</t>
  </si>
  <si>
    <t>MATEMATIKA I RAČUNARSKE NAUKE</t>
  </si>
  <si>
    <t xml:space="preserve">Andrea </t>
  </si>
  <si>
    <t>Krunić</t>
  </si>
  <si>
    <t>nema na spisku</t>
  </si>
  <si>
    <t>Srdanović</t>
  </si>
  <si>
    <t>Tatjana</t>
  </si>
  <si>
    <t>42/16</t>
  </si>
  <si>
    <t xml:space="preserve">Đurđina </t>
  </si>
  <si>
    <t>Konatar</t>
  </si>
  <si>
    <t>"10/13</t>
  </si>
  <si>
    <t xml:space="preserve">Slavica </t>
  </si>
  <si>
    <t>Kovačević</t>
  </si>
  <si>
    <t>22/15</t>
  </si>
  <si>
    <t xml:space="preserve">Sanda </t>
  </si>
  <si>
    <t>Piper</t>
  </si>
  <si>
    <t>Dragana</t>
  </si>
  <si>
    <t>Joksimović</t>
  </si>
  <si>
    <t>23/16</t>
  </si>
  <si>
    <t>29/14</t>
  </si>
  <si>
    <t xml:space="preserve">Adlija </t>
  </si>
  <si>
    <t>Kalamperović</t>
  </si>
  <si>
    <t>septembar1 teorija</t>
  </si>
  <si>
    <t>septembar 1 zadaci</t>
  </si>
  <si>
    <t>indikator</t>
  </si>
  <si>
    <t>kolokvijum sept 1</t>
  </si>
  <si>
    <t>1. termin zavrsni ukupno</t>
  </si>
  <si>
    <t>OCJENA</t>
  </si>
  <si>
    <t>kolokvijum 2.termin</t>
  </si>
  <si>
    <t>teorija -zavrsni</t>
  </si>
  <si>
    <t>zadaci - zavrsni</t>
  </si>
  <si>
    <t>zavrsni ukupno 2.termin</t>
  </si>
  <si>
    <r>
      <t>PREDMET:</t>
    </r>
    <r>
      <rPr>
        <sz val="11"/>
        <color theme="1"/>
        <rFont val="Arial"/>
        <family val="2"/>
      </rPr>
      <t xml:space="preserve"> Diskretna matematika II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</si>
  <si>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</si>
  <si>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r>
      <t>Broj ECTS kredita:</t>
    </r>
    <r>
      <rPr>
        <sz val="11"/>
        <color theme="1"/>
        <rFont val="Arial"/>
        <family val="2"/>
      </rPr>
      <t xml:space="preserve"> 5</t>
    </r>
  </si>
  <si>
    <t>Diskretna matematika II</t>
  </si>
  <si>
    <t>OBRAZAC za evidenciju osvojenih poena na predmetu i predlog ocjene, studijske 2020/2021. ljetnji semestar</t>
  </si>
  <si>
    <t>STUDIJSKI PROGRAM: 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</si>
</sst>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1" fillId="0" borderId="0" xfId="42"/>
    <xf numFmtId="0" fontId="1" fillId="0" borderId="0" xfId="42" applyFill="1"/>
    <xf numFmtId="16" fontId="0" fillId="0" borderId="0" xfId="0" applyNumberFormat="1"/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33" borderId="0" xfId="0" applyFont="1" applyFill="1" applyAlignment="1">
      <alignment wrapText="1"/>
    </xf>
    <xf numFmtId="0" fontId="0" fillId="33" borderId="0" xfId="0" applyFill="1" applyAlignment="1">
      <alignment wrapText="1"/>
    </xf>
    <xf numFmtId="0" fontId="0" fillId="34" borderId="0" xfId="0" applyFill="1" applyAlignment="1">
      <alignment wrapText="1"/>
    </xf>
    <xf numFmtId="0" fontId="0" fillId="0" borderId="0" xfId="0" applyAlignment="1">
      <alignment horizontal="center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163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164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47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46</v>
      </c>
    </row>
    <row r="6" spans="1:6" ht="14.7" customHeight="1" x14ac:dyDescent="0.3">
      <c r="E6">
        <v>60</v>
      </c>
      <c r="F6" s="1" t="s">
        <v>45</v>
      </c>
    </row>
    <row r="7" spans="1:6" ht="14.7" customHeight="1" x14ac:dyDescent="0.3">
      <c r="E7">
        <v>70</v>
      </c>
      <c r="F7" s="1" t="s">
        <v>44</v>
      </c>
    </row>
    <row r="8" spans="1:6" ht="14.7" customHeight="1" x14ac:dyDescent="0.3">
      <c r="E8">
        <v>80</v>
      </c>
      <c r="F8" s="1" t="s">
        <v>43</v>
      </c>
    </row>
    <row r="9" spans="1:6" ht="14.7" customHeight="1" x14ac:dyDescent="0.3">
      <c r="E9">
        <v>90</v>
      </c>
      <c r="F9" s="1" t="s">
        <v>42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workbookViewId="0">
      <selection activeCell="A35" sqref="A35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1" width="9.109375" style="7" customWidth="1"/>
    <col min="12" max="12" width="4.6640625" style="7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9" width="8.88671875" hidden="1" customWidth="1"/>
    <col min="20" max="20" width="8.6640625" hidden="1" customWidth="1"/>
    <col min="21" max="21" width="8.77734375" style="4" hidden="1" customWidth="1"/>
    <col min="22" max="22" width="8.77734375" style="4" customWidth="1"/>
    <col min="23" max="23" width="9.77734375" customWidth="1"/>
    <col min="24" max="29" width="8.6640625" customWidth="1"/>
    <col min="35" max="35" width="0" hidden="1" customWidth="1"/>
  </cols>
  <sheetData>
    <row r="1" spans="1:35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3" t="s">
        <v>13</v>
      </c>
      <c r="G1" s="6" t="s">
        <v>73</v>
      </c>
      <c r="H1" s="2" t="s">
        <v>38</v>
      </c>
      <c r="I1" s="3" t="s">
        <v>53</v>
      </c>
      <c r="J1" s="6" t="s">
        <v>71</v>
      </c>
      <c r="K1" s="6" t="s">
        <v>84</v>
      </c>
      <c r="L1" s="6"/>
      <c r="M1" s="3" t="s">
        <v>39</v>
      </c>
      <c r="N1" s="3" t="s">
        <v>40</v>
      </c>
      <c r="O1" s="3" t="s">
        <v>49</v>
      </c>
      <c r="P1" s="3" t="s">
        <v>51</v>
      </c>
      <c r="Q1" s="3" t="s">
        <v>50</v>
      </c>
      <c r="R1" s="3" t="s">
        <v>52</v>
      </c>
      <c r="S1" s="6" t="s">
        <v>85</v>
      </c>
      <c r="T1" s="1" t="s">
        <v>41</v>
      </c>
      <c r="U1" s="3" t="s">
        <v>48</v>
      </c>
      <c r="V1" s="29" t="s">
        <v>188</v>
      </c>
      <c r="W1" s="30" t="s">
        <v>185</v>
      </c>
      <c r="X1" s="30" t="s">
        <v>186</v>
      </c>
      <c r="Y1" s="30" t="s">
        <v>189</v>
      </c>
      <c r="Z1" s="31" t="s">
        <v>191</v>
      </c>
      <c r="AA1" s="31" t="s">
        <v>192</v>
      </c>
      <c r="AB1" s="31" t="s">
        <v>193</v>
      </c>
      <c r="AC1" s="31" t="s">
        <v>194</v>
      </c>
      <c r="AD1" s="4" t="s">
        <v>85</v>
      </c>
      <c r="AE1" s="4" t="s">
        <v>71</v>
      </c>
      <c r="AF1" s="4" t="s">
        <v>41</v>
      </c>
      <c r="AG1" s="4" t="s">
        <v>190</v>
      </c>
      <c r="AI1" t="s">
        <v>187</v>
      </c>
    </row>
    <row r="2" spans="1:35" ht="14.7" customHeight="1" x14ac:dyDescent="0.3">
      <c r="A2" s="24" t="s">
        <v>113</v>
      </c>
      <c r="B2" s="24" t="s">
        <v>7</v>
      </c>
      <c r="C2" s="24" t="s">
        <v>114</v>
      </c>
      <c r="D2" s="24" t="s">
        <v>115</v>
      </c>
      <c r="F2">
        <v>10</v>
      </c>
      <c r="G2">
        <f t="shared" ref="G2:G33" si="0">IF(AND(E2="",F2=""),"",MAX(E2:F2))</f>
        <v>10</v>
      </c>
      <c r="I2">
        <v>11</v>
      </c>
      <c r="J2" s="8">
        <f t="shared" ref="J2:J33" si="1">IF(AND(H2="",I2=""),"",MAX(H2:I2))</f>
        <v>11</v>
      </c>
      <c r="K2" s="8">
        <f t="shared" ref="K2:K33" si="2">IF(AND(G2="",J2=""),"",SUM(G2,J2))</f>
        <v>21</v>
      </c>
      <c r="L2" s="8"/>
      <c r="M2">
        <v>0</v>
      </c>
      <c r="N2">
        <v>0</v>
      </c>
      <c r="O2">
        <f t="shared" ref="O2:O33" si="3">IF(AND(M2="",N2=""),"",M2+N2)</f>
        <v>0</v>
      </c>
      <c r="P2">
        <v>0</v>
      </c>
      <c r="Q2">
        <v>0</v>
      </c>
      <c r="R2">
        <f t="shared" ref="R2:R33" si="4">IF(AND(P2="",Q2=""),"",P2+Q2)</f>
        <v>0</v>
      </c>
      <c r="S2">
        <f t="shared" ref="S2:S33" si="5">IF(AND(O2="",R2=""),"",MAX(O2,R2))</f>
        <v>0</v>
      </c>
      <c r="T2" s="1">
        <f t="shared" ref="T2:T33" si="6">+MAX(E2:F2)+MAX(H2:I2)+MAX(O2,R2)</f>
        <v>21</v>
      </c>
      <c r="U2" s="27" t="str">
        <f>+VLOOKUP(T2,'Detalji 1'!$E$4:$F$9,2,TRUE)</f>
        <v>F</v>
      </c>
      <c r="V2" s="27">
        <v>3</v>
      </c>
      <c r="W2">
        <v>0</v>
      </c>
      <c r="X2">
        <v>0</v>
      </c>
      <c r="Y2">
        <f>IF(NOT(W2=""),W2+X2,"")</f>
        <v>0</v>
      </c>
      <c r="Z2">
        <v>13</v>
      </c>
      <c r="AA2">
        <v>6</v>
      </c>
      <c r="AB2">
        <v>1</v>
      </c>
      <c r="AC2">
        <f>IF(AND(AA2="",AB2=""),"",SUM(AA2:AB2))</f>
        <v>7</v>
      </c>
      <c r="AD2">
        <f>IF(AC2="", IF(Y2="",IF(S2="","",S2),Y2),AC2)</f>
        <v>7</v>
      </c>
      <c r="AE2">
        <f>IF(Z2="", IF(V2="", IF(J2="","",J2),V2),Z2)</f>
        <v>13</v>
      </c>
      <c r="AF2">
        <f>SUM(AD2,AE2,G2)</f>
        <v>30</v>
      </c>
      <c r="AG2" s="32" t="str">
        <f>IF(AF2&gt;44,"E","F")</f>
        <v>F</v>
      </c>
      <c r="AI2">
        <v>1</v>
      </c>
    </row>
    <row r="3" spans="1:35" ht="14.7" customHeight="1" x14ac:dyDescent="0.3">
      <c r="A3" s="24" t="s">
        <v>15</v>
      </c>
      <c r="B3" s="24" t="s">
        <v>16</v>
      </c>
      <c r="C3" s="24" t="s">
        <v>30</v>
      </c>
      <c r="D3" s="24" t="s">
        <v>116</v>
      </c>
      <c r="E3">
        <v>1.5</v>
      </c>
      <c r="F3">
        <v>8</v>
      </c>
      <c r="G3">
        <f t="shared" si="0"/>
        <v>8</v>
      </c>
      <c r="H3">
        <v>0</v>
      </c>
      <c r="I3">
        <v>6</v>
      </c>
      <c r="J3" s="8">
        <f t="shared" si="1"/>
        <v>6</v>
      </c>
      <c r="K3" s="8">
        <f t="shared" si="2"/>
        <v>14</v>
      </c>
      <c r="L3" s="8"/>
      <c r="O3" t="str">
        <f t="shared" si="3"/>
        <v/>
      </c>
      <c r="R3" t="str">
        <f t="shared" si="4"/>
        <v/>
      </c>
      <c r="S3" t="str">
        <f t="shared" si="5"/>
        <v/>
      </c>
      <c r="T3" s="1">
        <f t="shared" si="6"/>
        <v>14</v>
      </c>
      <c r="U3" s="27" t="str">
        <f>+VLOOKUP(T3,'Detalji 1'!$E$4:$F$9,2,TRUE)</f>
        <v>F</v>
      </c>
      <c r="V3" s="27"/>
      <c r="Y3" t="str">
        <f t="shared" ref="Y3:Y17" si="7">IF(NOT(W3=""),W3+X3,"")</f>
        <v/>
      </c>
      <c r="AC3" t="str">
        <f t="shared" ref="AC3:AC17" si="8">IF(AND(AA3="",AB3=""),"",SUM(AA3:AB3))</f>
        <v/>
      </c>
      <c r="AD3" t="str">
        <f t="shared" ref="AD3:AD17" si="9">IF(AC3="", IF(Y3="",IF(S3="","",S3),Y3),AC3)</f>
        <v/>
      </c>
      <c r="AE3">
        <f t="shared" ref="AE3:AE17" si="10">IF(Z3="", IF(V3="", IF(J3="","",J3),V3),Z3)</f>
        <v>6</v>
      </c>
      <c r="AF3">
        <f t="shared" ref="AF3:AF17" si="11">SUM(AD3,AE3,G3)</f>
        <v>14</v>
      </c>
      <c r="AG3" s="32" t="str">
        <f t="shared" ref="AG3:AG34" si="12">IF(AF3&gt;44,"E","F")</f>
        <v>F</v>
      </c>
      <c r="AI3">
        <v>1</v>
      </c>
    </row>
    <row r="4" spans="1:35" ht="14.7" customHeight="1" x14ac:dyDescent="0.3">
      <c r="A4" s="24" t="s">
        <v>20</v>
      </c>
      <c r="B4" s="24" t="s">
        <v>16</v>
      </c>
      <c r="C4" s="24" t="s">
        <v>119</v>
      </c>
      <c r="D4" s="24" t="s">
        <v>120</v>
      </c>
      <c r="E4">
        <v>8</v>
      </c>
      <c r="F4">
        <v>4</v>
      </c>
      <c r="G4">
        <f t="shared" si="0"/>
        <v>8</v>
      </c>
      <c r="H4">
        <v>6</v>
      </c>
      <c r="I4">
        <v>5</v>
      </c>
      <c r="J4" s="8">
        <f t="shared" si="1"/>
        <v>6</v>
      </c>
      <c r="K4" s="8">
        <f t="shared" si="2"/>
        <v>14</v>
      </c>
      <c r="L4" s="8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14</v>
      </c>
      <c r="U4" s="27" t="str">
        <f>+VLOOKUP(T4,'Detalji 1'!$E$4:$F$9,2,TRUE)</f>
        <v>F</v>
      </c>
      <c r="V4" s="27"/>
      <c r="Y4" t="str">
        <f t="shared" si="7"/>
        <v/>
      </c>
      <c r="Z4">
        <v>11</v>
      </c>
      <c r="AC4" t="str">
        <f t="shared" si="8"/>
        <v/>
      </c>
      <c r="AD4" t="str">
        <f t="shared" si="9"/>
        <v/>
      </c>
      <c r="AE4">
        <f t="shared" si="10"/>
        <v>11</v>
      </c>
      <c r="AF4">
        <f t="shared" si="11"/>
        <v>19</v>
      </c>
      <c r="AG4" s="32" t="str">
        <f t="shared" si="12"/>
        <v>F</v>
      </c>
      <c r="AI4">
        <v>1</v>
      </c>
    </row>
    <row r="5" spans="1:35" ht="14.7" customHeight="1" x14ac:dyDescent="0.3">
      <c r="A5" s="24" t="s">
        <v>121</v>
      </c>
      <c r="B5" s="24" t="s">
        <v>16</v>
      </c>
      <c r="C5" s="24" t="s">
        <v>122</v>
      </c>
      <c r="D5" s="24" t="s">
        <v>123</v>
      </c>
      <c r="E5">
        <v>14</v>
      </c>
      <c r="F5">
        <v>12</v>
      </c>
      <c r="G5">
        <f t="shared" si="0"/>
        <v>14</v>
      </c>
      <c r="H5">
        <v>3</v>
      </c>
      <c r="I5">
        <v>8</v>
      </c>
      <c r="J5" s="8">
        <f t="shared" si="1"/>
        <v>8</v>
      </c>
      <c r="K5" s="8">
        <f t="shared" si="2"/>
        <v>22</v>
      </c>
      <c r="L5" s="8"/>
      <c r="O5" t="str">
        <f t="shared" si="3"/>
        <v/>
      </c>
      <c r="R5" t="str">
        <f t="shared" si="4"/>
        <v/>
      </c>
      <c r="S5" t="str">
        <f t="shared" si="5"/>
        <v/>
      </c>
      <c r="T5">
        <f t="shared" si="6"/>
        <v>22</v>
      </c>
      <c r="U5" s="28" t="str">
        <f>+VLOOKUP(T5,'Detalji 1'!$E$4:$F$9,2,TRUE)</f>
        <v>F</v>
      </c>
      <c r="V5" s="28"/>
      <c r="Y5" t="str">
        <f t="shared" si="7"/>
        <v/>
      </c>
      <c r="AC5" t="str">
        <f t="shared" si="8"/>
        <v/>
      </c>
      <c r="AD5" t="str">
        <f t="shared" si="9"/>
        <v/>
      </c>
      <c r="AE5">
        <f t="shared" si="10"/>
        <v>8</v>
      </c>
      <c r="AF5">
        <f t="shared" si="11"/>
        <v>22</v>
      </c>
      <c r="AG5" s="32" t="str">
        <f t="shared" si="12"/>
        <v>F</v>
      </c>
      <c r="AI5">
        <v>1</v>
      </c>
    </row>
    <row r="6" spans="1:35" ht="14.7" customHeight="1" x14ac:dyDescent="0.3">
      <c r="A6" s="24" t="s">
        <v>31</v>
      </c>
      <c r="B6" s="24" t="s">
        <v>16</v>
      </c>
      <c r="C6" s="24" t="s">
        <v>126</v>
      </c>
      <c r="D6" s="24" t="s">
        <v>127</v>
      </c>
      <c r="E6">
        <v>4.5</v>
      </c>
      <c r="F6">
        <v>10</v>
      </c>
      <c r="G6">
        <f t="shared" si="0"/>
        <v>10</v>
      </c>
      <c r="H6">
        <v>10</v>
      </c>
      <c r="I6">
        <v>10</v>
      </c>
      <c r="J6" s="8">
        <f t="shared" si="1"/>
        <v>10</v>
      </c>
      <c r="K6" s="8">
        <f t="shared" si="2"/>
        <v>20</v>
      </c>
      <c r="L6" s="8"/>
      <c r="M6">
        <v>5</v>
      </c>
      <c r="N6">
        <v>2</v>
      </c>
      <c r="O6">
        <f t="shared" si="3"/>
        <v>7</v>
      </c>
      <c r="P6">
        <v>4</v>
      </c>
      <c r="Q6">
        <v>4</v>
      </c>
      <c r="R6">
        <f t="shared" si="4"/>
        <v>8</v>
      </c>
      <c r="S6">
        <f t="shared" si="5"/>
        <v>8</v>
      </c>
      <c r="T6">
        <f t="shared" si="6"/>
        <v>28</v>
      </c>
      <c r="U6" s="28" t="str">
        <f>+VLOOKUP(T6,'Detalji 1'!$E$4:$F$9,2,TRUE)</f>
        <v>F</v>
      </c>
      <c r="V6" s="28">
        <v>10</v>
      </c>
      <c r="W6">
        <v>7</v>
      </c>
      <c r="X6">
        <v>1</v>
      </c>
      <c r="Y6">
        <f t="shared" si="7"/>
        <v>8</v>
      </c>
      <c r="AA6">
        <v>5</v>
      </c>
      <c r="AB6">
        <v>1</v>
      </c>
      <c r="AC6">
        <f t="shared" si="8"/>
        <v>6</v>
      </c>
      <c r="AD6">
        <f t="shared" si="9"/>
        <v>6</v>
      </c>
      <c r="AE6">
        <f t="shared" si="10"/>
        <v>10</v>
      </c>
      <c r="AF6">
        <f t="shared" si="11"/>
        <v>26</v>
      </c>
      <c r="AG6" s="32" t="str">
        <f t="shared" si="12"/>
        <v>F</v>
      </c>
      <c r="AI6">
        <v>1</v>
      </c>
    </row>
    <row r="7" spans="1:35" ht="14.7" customHeight="1" x14ac:dyDescent="0.3">
      <c r="A7" s="24" t="s">
        <v>21</v>
      </c>
      <c r="B7" s="24" t="s">
        <v>33</v>
      </c>
      <c r="C7" s="24" t="s">
        <v>14</v>
      </c>
      <c r="D7" s="24" t="s">
        <v>131</v>
      </c>
      <c r="E7">
        <v>6</v>
      </c>
      <c r="F7">
        <v>10</v>
      </c>
      <c r="G7">
        <f t="shared" si="0"/>
        <v>10</v>
      </c>
      <c r="I7">
        <v>8</v>
      </c>
      <c r="J7" s="8">
        <f t="shared" si="1"/>
        <v>8</v>
      </c>
      <c r="K7" s="8">
        <f t="shared" si="2"/>
        <v>18</v>
      </c>
      <c r="L7" s="8"/>
      <c r="O7" t="str">
        <f t="shared" si="3"/>
        <v/>
      </c>
      <c r="P7">
        <v>2</v>
      </c>
      <c r="Q7">
        <v>0</v>
      </c>
      <c r="R7">
        <f t="shared" si="4"/>
        <v>2</v>
      </c>
      <c r="S7">
        <f t="shared" si="5"/>
        <v>2</v>
      </c>
      <c r="T7">
        <f t="shared" si="6"/>
        <v>20</v>
      </c>
      <c r="U7" s="28" t="str">
        <f>+VLOOKUP(T7,'Detalji 1'!$E$4:$F$9,2,TRUE)</f>
        <v>F</v>
      </c>
      <c r="V7" s="28"/>
      <c r="Y7" t="str">
        <f t="shared" si="7"/>
        <v/>
      </c>
      <c r="AC7" t="str">
        <f t="shared" si="8"/>
        <v/>
      </c>
      <c r="AD7">
        <f t="shared" si="9"/>
        <v>2</v>
      </c>
      <c r="AE7">
        <f t="shared" si="10"/>
        <v>8</v>
      </c>
      <c r="AF7">
        <f t="shared" si="11"/>
        <v>20</v>
      </c>
      <c r="AG7" s="32" t="str">
        <f t="shared" si="12"/>
        <v>F</v>
      </c>
      <c r="AI7">
        <v>1</v>
      </c>
    </row>
    <row r="8" spans="1:35" ht="14.7" customHeight="1" x14ac:dyDescent="0.3">
      <c r="A8" s="24" t="s">
        <v>22</v>
      </c>
      <c r="B8" s="24" t="s">
        <v>33</v>
      </c>
      <c r="C8" s="24" t="s">
        <v>132</v>
      </c>
      <c r="D8" s="24" t="s">
        <v>133</v>
      </c>
      <c r="E8">
        <v>8</v>
      </c>
      <c r="F8">
        <v>8</v>
      </c>
      <c r="G8">
        <f t="shared" si="0"/>
        <v>8</v>
      </c>
      <c r="H8">
        <v>9</v>
      </c>
      <c r="I8">
        <v>3</v>
      </c>
      <c r="J8" s="8">
        <f t="shared" si="1"/>
        <v>9</v>
      </c>
      <c r="K8" s="8">
        <f t="shared" si="2"/>
        <v>17</v>
      </c>
      <c r="L8" s="8"/>
      <c r="O8" t="str">
        <f t="shared" si="3"/>
        <v/>
      </c>
      <c r="R8" t="str">
        <f t="shared" si="4"/>
        <v/>
      </c>
      <c r="S8" t="str">
        <f t="shared" si="5"/>
        <v/>
      </c>
      <c r="T8" s="1">
        <f t="shared" si="6"/>
        <v>17</v>
      </c>
      <c r="U8" s="27" t="str">
        <f>+VLOOKUP(T8,'Detalji 1'!$E$4:$F$9,2,TRUE)</f>
        <v>F</v>
      </c>
      <c r="V8" s="27">
        <v>16</v>
      </c>
      <c r="W8">
        <v>10</v>
      </c>
      <c r="X8">
        <v>11</v>
      </c>
      <c r="Y8">
        <f t="shared" si="7"/>
        <v>21</v>
      </c>
      <c r="AC8" t="str">
        <f t="shared" si="8"/>
        <v/>
      </c>
      <c r="AD8">
        <f t="shared" si="9"/>
        <v>21</v>
      </c>
      <c r="AE8">
        <f t="shared" si="10"/>
        <v>16</v>
      </c>
      <c r="AF8">
        <f t="shared" si="11"/>
        <v>45</v>
      </c>
      <c r="AG8" s="32" t="str">
        <f t="shared" si="12"/>
        <v>E</v>
      </c>
      <c r="AI8">
        <v>1</v>
      </c>
    </row>
    <row r="9" spans="1:35" ht="14.7" customHeight="1" x14ac:dyDescent="0.3">
      <c r="A9" s="24" t="s">
        <v>134</v>
      </c>
      <c r="B9" s="24" t="s">
        <v>33</v>
      </c>
      <c r="C9" s="24" t="s">
        <v>135</v>
      </c>
      <c r="D9" s="24" t="s">
        <v>136</v>
      </c>
      <c r="E9">
        <v>9.5</v>
      </c>
      <c r="F9">
        <v>6</v>
      </c>
      <c r="G9">
        <f t="shared" si="0"/>
        <v>9.5</v>
      </c>
      <c r="H9">
        <v>11</v>
      </c>
      <c r="I9">
        <v>17</v>
      </c>
      <c r="J9" s="8">
        <f t="shared" si="1"/>
        <v>17</v>
      </c>
      <c r="K9" s="8">
        <f t="shared" si="2"/>
        <v>26.5</v>
      </c>
      <c r="L9" s="8"/>
      <c r="M9">
        <v>6</v>
      </c>
      <c r="N9">
        <v>5</v>
      </c>
      <c r="O9">
        <f t="shared" si="3"/>
        <v>11</v>
      </c>
      <c r="P9">
        <v>8</v>
      </c>
      <c r="Q9">
        <v>2</v>
      </c>
      <c r="R9">
        <f t="shared" si="4"/>
        <v>10</v>
      </c>
      <c r="S9">
        <f t="shared" si="5"/>
        <v>11</v>
      </c>
      <c r="T9" s="1">
        <f t="shared" si="6"/>
        <v>37.5</v>
      </c>
      <c r="U9" s="27" t="str">
        <f>+VLOOKUP(T9,'Detalji 1'!$E$4:$F$9,2,TRUE)</f>
        <v>F</v>
      </c>
      <c r="V9" s="27"/>
      <c r="W9">
        <v>14</v>
      </c>
      <c r="X9">
        <v>11</v>
      </c>
      <c r="Y9">
        <f t="shared" si="7"/>
        <v>25</v>
      </c>
      <c r="AC9" t="str">
        <f t="shared" si="8"/>
        <v/>
      </c>
      <c r="AD9">
        <f t="shared" si="9"/>
        <v>25</v>
      </c>
      <c r="AE9">
        <f t="shared" si="10"/>
        <v>17</v>
      </c>
      <c r="AF9">
        <f>SUM(AD9,AE9,G9)</f>
        <v>51.5</v>
      </c>
      <c r="AG9" s="32" t="str">
        <f t="shared" si="12"/>
        <v>E</v>
      </c>
      <c r="AI9">
        <v>1</v>
      </c>
    </row>
    <row r="10" spans="1:35" ht="14.7" customHeight="1" x14ac:dyDescent="0.3">
      <c r="A10" s="24" t="s">
        <v>141</v>
      </c>
      <c r="B10" s="24" t="s">
        <v>33</v>
      </c>
      <c r="C10" s="24" t="s">
        <v>138</v>
      </c>
      <c r="D10" s="24" t="s">
        <v>142</v>
      </c>
      <c r="F10">
        <v>4</v>
      </c>
      <c r="G10">
        <f t="shared" si="0"/>
        <v>4</v>
      </c>
      <c r="I10">
        <v>3</v>
      </c>
      <c r="J10" s="8">
        <f t="shared" si="1"/>
        <v>3</v>
      </c>
      <c r="K10" s="8">
        <f t="shared" si="2"/>
        <v>7</v>
      </c>
      <c r="L10" s="8"/>
      <c r="O10" t="str">
        <f t="shared" si="3"/>
        <v/>
      </c>
      <c r="R10" t="str">
        <f t="shared" si="4"/>
        <v/>
      </c>
      <c r="S10" t="str">
        <f t="shared" si="5"/>
        <v/>
      </c>
      <c r="T10" s="1">
        <f t="shared" si="6"/>
        <v>7</v>
      </c>
      <c r="U10" s="27" t="str">
        <f>+VLOOKUP(T10,'Detalji 1'!$E$4:$F$9,2,TRUE)</f>
        <v>F</v>
      </c>
      <c r="V10" s="27">
        <v>8</v>
      </c>
      <c r="Y10" t="str">
        <f t="shared" si="7"/>
        <v/>
      </c>
      <c r="AC10" t="str">
        <f t="shared" si="8"/>
        <v/>
      </c>
      <c r="AD10" t="str">
        <f t="shared" si="9"/>
        <v/>
      </c>
      <c r="AE10">
        <f t="shared" si="10"/>
        <v>8</v>
      </c>
      <c r="AF10">
        <f t="shared" si="11"/>
        <v>12</v>
      </c>
      <c r="AG10" s="32" t="str">
        <f t="shared" si="12"/>
        <v>F</v>
      </c>
      <c r="AI10">
        <v>1</v>
      </c>
    </row>
    <row r="11" spans="1:35" ht="14.7" customHeight="1" x14ac:dyDescent="0.3">
      <c r="A11" s="24" t="s">
        <v>32</v>
      </c>
      <c r="B11" s="24" t="s">
        <v>33</v>
      </c>
      <c r="C11" s="24" t="s">
        <v>129</v>
      </c>
      <c r="D11" s="24" t="s">
        <v>147</v>
      </c>
      <c r="E11">
        <v>6</v>
      </c>
      <c r="F11">
        <v>7</v>
      </c>
      <c r="G11">
        <f t="shared" si="0"/>
        <v>7</v>
      </c>
      <c r="H11">
        <v>3</v>
      </c>
      <c r="I11">
        <v>1</v>
      </c>
      <c r="J11" s="8">
        <f t="shared" si="1"/>
        <v>3</v>
      </c>
      <c r="K11" s="8">
        <f t="shared" si="2"/>
        <v>10</v>
      </c>
      <c r="L11" s="8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10</v>
      </c>
      <c r="U11" s="27" t="str">
        <f>+VLOOKUP(T11,'Detalji 1'!$E$4:$F$9,2,TRUE)</f>
        <v>F</v>
      </c>
      <c r="V11" s="27"/>
      <c r="Y11" t="str">
        <f t="shared" si="7"/>
        <v/>
      </c>
      <c r="Z11">
        <v>16</v>
      </c>
      <c r="AA11">
        <v>5</v>
      </c>
      <c r="AB11">
        <v>1</v>
      </c>
      <c r="AC11">
        <f t="shared" si="8"/>
        <v>6</v>
      </c>
      <c r="AD11">
        <f t="shared" si="9"/>
        <v>6</v>
      </c>
      <c r="AE11">
        <f t="shared" si="10"/>
        <v>16</v>
      </c>
      <c r="AF11">
        <f t="shared" si="11"/>
        <v>29</v>
      </c>
      <c r="AG11" s="32" t="str">
        <f t="shared" si="12"/>
        <v>F</v>
      </c>
      <c r="AI11">
        <v>1</v>
      </c>
    </row>
    <row r="12" spans="1:35" ht="14.7" customHeight="1" x14ac:dyDescent="0.3">
      <c r="A12" s="24" t="s">
        <v>148</v>
      </c>
      <c r="B12" s="24" t="s">
        <v>33</v>
      </c>
      <c r="C12" s="24" t="s">
        <v>25</v>
      </c>
      <c r="D12" s="24" t="s">
        <v>149</v>
      </c>
      <c r="E12">
        <v>7.5</v>
      </c>
      <c r="F12">
        <v>6</v>
      </c>
      <c r="G12">
        <f t="shared" si="0"/>
        <v>7.5</v>
      </c>
      <c r="H12">
        <v>5</v>
      </c>
      <c r="I12">
        <v>1</v>
      </c>
      <c r="J12" s="8">
        <f t="shared" si="1"/>
        <v>5</v>
      </c>
      <c r="K12" s="8">
        <f t="shared" si="2"/>
        <v>12.5</v>
      </c>
      <c r="L12" s="8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12.5</v>
      </c>
      <c r="U12" s="27" t="str">
        <f>+VLOOKUP(T12,'Detalji 1'!$E$4:$F$9,2,TRUE)</f>
        <v>F</v>
      </c>
      <c r="V12" s="27">
        <v>1</v>
      </c>
      <c r="Y12" t="str">
        <f t="shared" si="7"/>
        <v/>
      </c>
      <c r="AC12" t="str">
        <f t="shared" si="8"/>
        <v/>
      </c>
      <c r="AD12" t="str">
        <f t="shared" si="9"/>
        <v/>
      </c>
      <c r="AE12">
        <f t="shared" si="10"/>
        <v>1</v>
      </c>
      <c r="AF12">
        <f t="shared" si="11"/>
        <v>8.5</v>
      </c>
      <c r="AG12" s="32" t="str">
        <f t="shared" si="12"/>
        <v>F</v>
      </c>
      <c r="AI12">
        <v>1</v>
      </c>
    </row>
    <row r="13" spans="1:35" ht="14.7" customHeight="1" x14ac:dyDescent="0.3">
      <c r="A13" s="24" t="s">
        <v>150</v>
      </c>
      <c r="B13" s="24" t="s">
        <v>34</v>
      </c>
      <c r="C13" s="24" t="s">
        <v>151</v>
      </c>
      <c r="D13" s="24" t="s">
        <v>152</v>
      </c>
      <c r="F13">
        <v>4</v>
      </c>
      <c r="G13">
        <f t="shared" si="0"/>
        <v>4</v>
      </c>
      <c r="I13">
        <v>3</v>
      </c>
      <c r="J13" s="8">
        <f t="shared" si="1"/>
        <v>3</v>
      </c>
      <c r="K13" s="8">
        <f t="shared" si="2"/>
        <v>7</v>
      </c>
      <c r="L13" s="8"/>
      <c r="O13" t="str">
        <f t="shared" si="3"/>
        <v/>
      </c>
      <c r="R13" t="str">
        <f t="shared" si="4"/>
        <v/>
      </c>
      <c r="S13" t="str">
        <f t="shared" si="5"/>
        <v/>
      </c>
      <c r="T13">
        <f t="shared" si="6"/>
        <v>7</v>
      </c>
      <c r="U13" s="28" t="str">
        <f>+VLOOKUP(T13,'Detalji 1'!$E$4:$F$9,2,TRUE)</f>
        <v>F</v>
      </c>
      <c r="V13" s="28"/>
      <c r="Y13" t="str">
        <f t="shared" si="7"/>
        <v/>
      </c>
      <c r="AC13" t="str">
        <f t="shared" si="8"/>
        <v/>
      </c>
      <c r="AD13" t="str">
        <f t="shared" si="9"/>
        <v/>
      </c>
      <c r="AE13">
        <f t="shared" si="10"/>
        <v>3</v>
      </c>
      <c r="AF13">
        <f t="shared" si="11"/>
        <v>7</v>
      </c>
      <c r="AG13" s="32" t="str">
        <f t="shared" si="12"/>
        <v>F</v>
      </c>
      <c r="AI13">
        <v>1</v>
      </c>
    </row>
    <row r="14" spans="1:35" ht="14.7" customHeight="1" x14ac:dyDescent="0.3">
      <c r="A14" s="24" t="s">
        <v>128</v>
      </c>
      <c r="B14" s="24" t="s">
        <v>34</v>
      </c>
      <c r="C14" s="24" t="s">
        <v>155</v>
      </c>
      <c r="D14" s="24" t="s">
        <v>156</v>
      </c>
      <c r="E14">
        <v>10.5</v>
      </c>
      <c r="F14">
        <v>6</v>
      </c>
      <c r="G14">
        <f t="shared" si="0"/>
        <v>10.5</v>
      </c>
      <c r="H14">
        <v>4</v>
      </c>
      <c r="I14">
        <v>4</v>
      </c>
      <c r="J14" s="8">
        <f t="shared" si="1"/>
        <v>4</v>
      </c>
      <c r="K14" s="8">
        <f t="shared" si="2"/>
        <v>14.5</v>
      </c>
      <c r="L14" s="8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14.5</v>
      </c>
      <c r="U14" s="27" t="str">
        <f>+VLOOKUP(T14,'Detalji 1'!$E$4:$F$9,2,TRUE)</f>
        <v>F</v>
      </c>
      <c r="V14" s="27"/>
      <c r="W14">
        <v>6</v>
      </c>
      <c r="X14">
        <v>11</v>
      </c>
      <c r="Y14">
        <f t="shared" si="7"/>
        <v>17</v>
      </c>
      <c r="Z14">
        <v>11</v>
      </c>
      <c r="AA14">
        <v>0</v>
      </c>
      <c r="AB14">
        <v>7</v>
      </c>
      <c r="AC14">
        <f t="shared" si="8"/>
        <v>7</v>
      </c>
      <c r="AD14">
        <f t="shared" si="9"/>
        <v>7</v>
      </c>
      <c r="AE14">
        <f t="shared" si="10"/>
        <v>11</v>
      </c>
      <c r="AF14">
        <f t="shared" si="11"/>
        <v>28.5</v>
      </c>
      <c r="AG14" s="32" t="str">
        <f t="shared" si="12"/>
        <v>F</v>
      </c>
      <c r="AI14">
        <v>1</v>
      </c>
    </row>
    <row r="15" spans="1:35" ht="14.7" customHeight="1" x14ac:dyDescent="0.3">
      <c r="A15" s="24" t="s">
        <v>157</v>
      </c>
      <c r="B15" s="24" t="s">
        <v>34</v>
      </c>
      <c r="C15" s="24" t="s">
        <v>18</v>
      </c>
      <c r="D15" s="24" t="s">
        <v>158</v>
      </c>
      <c r="E15">
        <v>6</v>
      </c>
      <c r="F15">
        <v>6</v>
      </c>
      <c r="G15">
        <f t="shared" si="0"/>
        <v>6</v>
      </c>
      <c r="H15">
        <v>7</v>
      </c>
      <c r="I15">
        <v>7</v>
      </c>
      <c r="J15" s="8">
        <f t="shared" si="1"/>
        <v>7</v>
      </c>
      <c r="K15" s="8">
        <f t="shared" si="2"/>
        <v>13</v>
      </c>
      <c r="L15" s="8"/>
      <c r="M15">
        <v>8</v>
      </c>
      <c r="N15">
        <v>1</v>
      </c>
      <c r="O15">
        <f t="shared" si="3"/>
        <v>9</v>
      </c>
      <c r="R15" t="str">
        <f t="shared" si="4"/>
        <v/>
      </c>
      <c r="S15">
        <f t="shared" si="5"/>
        <v>9</v>
      </c>
      <c r="T15" s="1">
        <f t="shared" si="6"/>
        <v>22</v>
      </c>
      <c r="U15" s="27" t="str">
        <f>+VLOOKUP(T15,'Detalji 1'!$E$4:$F$9,2,TRUE)</f>
        <v>F</v>
      </c>
      <c r="V15" s="27">
        <v>10</v>
      </c>
      <c r="Y15" t="str">
        <f t="shared" si="7"/>
        <v/>
      </c>
      <c r="Z15">
        <v>0</v>
      </c>
      <c r="AC15" t="str">
        <f t="shared" si="8"/>
        <v/>
      </c>
      <c r="AD15">
        <f t="shared" si="9"/>
        <v>9</v>
      </c>
      <c r="AE15">
        <f t="shared" si="10"/>
        <v>0</v>
      </c>
      <c r="AF15">
        <f t="shared" si="11"/>
        <v>15</v>
      </c>
      <c r="AG15" s="32" t="str">
        <f t="shared" si="12"/>
        <v>F</v>
      </c>
      <c r="AI15">
        <v>1</v>
      </c>
    </row>
    <row r="16" spans="1:35" ht="14.7" customHeight="1" x14ac:dyDescent="0.3">
      <c r="A16" s="25">
        <v>25</v>
      </c>
      <c r="B16" s="25">
        <v>15</v>
      </c>
      <c r="C16" s="25" t="s">
        <v>165</v>
      </c>
      <c r="D16" s="25" t="s">
        <v>166</v>
      </c>
      <c r="E16">
        <v>5.5</v>
      </c>
      <c r="F16">
        <v>1</v>
      </c>
      <c r="G16">
        <f t="shared" si="0"/>
        <v>5.5</v>
      </c>
      <c r="H16">
        <v>5</v>
      </c>
      <c r="I16">
        <v>10</v>
      </c>
      <c r="J16" s="8">
        <f t="shared" si="1"/>
        <v>10</v>
      </c>
      <c r="K16" s="8">
        <f t="shared" si="2"/>
        <v>15.5</v>
      </c>
      <c r="L16" s="8"/>
      <c r="M16">
        <v>0</v>
      </c>
      <c r="N16">
        <v>2</v>
      </c>
      <c r="O16">
        <f t="shared" si="3"/>
        <v>2</v>
      </c>
      <c r="P16">
        <v>9</v>
      </c>
      <c r="Q16">
        <v>5</v>
      </c>
      <c r="R16">
        <f t="shared" si="4"/>
        <v>14</v>
      </c>
      <c r="S16">
        <f t="shared" si="5"/>
        <v>14</v>
      </c>
      <c r="T16">
        <f t="shared" si="6"/>
        <v>29.5</v>
      </c>
      <c r="U16" s="28" t="str">
        <f>+VLOOKUP(T16,'Detalji 1'!$E$4:$F$9,2,TRUE)</f>
        <v>F</v>
      </c>
      <c r="V16" s="28"/>
      <c r="W16">
        <v>1</v>
      </c>
      <c r="X16">
        <v>5</v>
      </c>
      <c r="Y16">
        <f t="shared" si="7"/>
        <v>6</v>
      </c>
      <c r="Z16">
        <v>12</v>
      </c>
      <c r="AC16" t="str">
        <f t="shared" si="8"/>
        <v/>
      </c>
      <c r="AD16">
        <f t="shared" si="9"/>
        <v>6</v>
      </c>
      <c r="AE16">
        <f t="shared" si="10"/>
        <v>12</v>
      </c>
      <c r="AF16">
        <f t="shared" si="11"/>
        <v>23.5</v>
      </c>
      <c r="AG16" s="32" t="str">
        <f t="shared" si="12"/>
        <v>F</v>
      </c>
      <c r="AI16">
        <v>1</v>
      </c>
    </row>
    <row r="17" spans="1:35" ht="14.7" customHeight="1" x14ac:dyDescent="0.3">
      <c r="A17" s="25">
        <v>19</v>
      </c>
      <c r="B17" s="25">
        <v>15</v>
      </c>
      <c r="C17" s="25" t="s">
        <v>177</v>
      </c>
      <c r="D17" s="25" t="s">
        <v>178</v>
      </c>
      <c r="E17">
        <v>11.5</v>
      </c>
      <c r="F17">
        <v>4</v>
      </c>
      <c r="G17">
        <f t="shared" si="0"/>
        <v>11.5</v>
      </c>
      <c r="H17">
        <v>0</v>
      </c>
      <c r="I17">
        <v>12</v>
      </c>
      <c r="J17" s="8">
        <f t="shared" si="1"/>
        <v>12</v>
      </c>
      <c r="K17" s="8">
        <f t="shared" si="2"/>
        <v>23.5</v>
      </c>
      <c r="L17" s="8"/>
      <c r="O17" t="str">
        <f t="shared" si="3"/>
        <v/>
      </c>
      <c r="P17">
        <v>6</v>
      </c>
      <c r="Q17">
        <v>2</v>
      </c>
      <c r="R17">
        <f t="shared" si="4"/>
        <v>8</v>
      </c>
      <c r="S17">
        <f t="shared" si="5"/>
        <v>8</v>
      </c>
      <c r="T17">
        <f t="shared" si="6"/>
        <v>31.5</v>
      </c>
      <c r="U17" s="28" t="str">
        <f>+VLOOKUP(T17,'Detalji 1'!$E$4:$F$9,2,TRUE)</f>
        <v>F</v>
      </c>
      <c r="V17" s="28"/>
      <c r="W17">
        <v>10.5</v>
      </c>
      <c r="X17">
        <v>11</v>
      </c>
      <c r="Y17">
        <f t="shared" si="7"/>
        <v>21.5</v>
      </c>
      <c r="AC17" t="str">
        <f t="shared" si="8"/>
        <v/>
      </c>
      <c r="AD17">
        <f t="shared" si="9"/>
        <v>21.5</v>
      </c>
      <c r="AE17">
        <f t="shared" si="10"/>
        <v>12</v>
      </c>
      <c r="AF17">
        <f t="shared" si="11"/>
        <v>45</v>
      </c>
      <c r="AG17" s="32" t="str">
        <f t="shared" si="12"/>
        <v>E</v>
      </c>
      <c r="AI17">
        <v>1</v>
      </c>
    </row>
    <row r="18" spans="1:35" ht="14.7" hidden="1" customHeight="1" x14ac:dyDescent="0.3">
      <c r="A18" s="24" t="s">
        <v>17</v>
      </c>
      <c r="B18" s="24" t="s">
        <v>16</v>
      </c>
      <c r="C18" s="24" t="s">
        <v>117</v>
      </c>
      <c r="D18" s="24" t="s">
        <v>118</v>
      </c>
      <c r="G18" t="str">
        <f t="shared" si="0"/>
        <v/>
      </c>
      <c r="J18" s="8" t="str">
        <f t="shared" si="1"/>
        <v/>
      </c>
      <c r="K18" s="8" t="str">
        <f t="shared" si="2"/>
        <v/>
      </c>
      <c r="L18" s="8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7" t="str">
        <f>+VLOOKUP(T18,'Detalji 1'!$E$4:$F$9,2,TRUE)</f>
        <v>F</v>
      </c>
      <c r="V18" s="27"/>
      <c r="AG18" s="32" t="str">
        <f t="shared" si="12"/>
        <v>F</v>
      </c>
    </row>
    <row r="19" spans="1:35" ht="14.7" hidden="1" customHeight="1" x14ac:dyDescent="0.3">
      <c r="A19" s="24" t="s">
        <v>26</v>
      </c>
      <c r="B19" s="24" t="s">
        <v>16</v>
      </c>
      <c r="C19" s="24" t="s">
        <v>124</v>
      </c>
      <c r="D19" s="24" t="s">
        <v>125</v>
      </c>
      <c r="E19">
        <v>12</v>
      </c>
      <c r="F19">
        <v>7</v>
      </c>
      <c r="G19">
        <f t="shared" si="0"/>
        <v>12</v>
      </c>
      <c r="H19">
        <v>18</v>
      </c>
      <c r="I19">
        <v>20</v>
      </c>
      <c r="J19" s="8">
        <f t="shared" si="1"/>
        <v>20</v>
      </c>
      <c r="K19" s="8">
        <f t="shared" si="2"/>
        <v>32</v>
      </c>
      <c r="L19" s="8"/>
      <c r="O19" t="str">
        <f t="shared" si="3"/>
        <v/>
      </c>
      <c r="P19">
        <v>9</v>
      </c>
      <c r="Q19">
        <v>16</v>
      </c>
      <c r="R19">
        <f t="shared" si="4"/>
        <v>25</v>
      </c>
      <c r="S19">
        <f t="shared" si="5"/>
        <v>25</v>
      </c>
      <c r="T19" s="1">
        <f t="shared" si="6"/>
        <v>57</v>
      </c>
      <c r="U19" s="27" t="str">
        <f>+VLOOKUP(T19,'Detalji 1'!$E$4:$F$9,2,TRUE)</f>
        <v>E</v>
      </c>
      <c r="V19" s="27"/>
      <c r="AG19" s="32" t="str">
        <f t="shared" si="12"/>
        <v>F</v>
      </c>
    </row>
    <row r="20" spans="1:35" ht="14.7" hidden="1" customHeight="1" x14ac:dyDescent="0.3">
      <c r="A20" s="24" t="s">
        <v>128</v>
      </c>
      <c r="B20" s="24" t="s">
        <v>16</v>
      </c>
      <c r="C20" s="24" t="s">
        <v>129</v>
      </c>
      <c r="D20" s="24" t="s">
        <v>130</v>
      </c>
      <c r="E20">
        <v>10.5</v>
      </c>
      <c r="F20">
        <v>17</v>
      </c>
      <c r="G20">
        <f t="shared" si="0"/>
        <v>17</v>
      </c>
      <c r="H20">
        <v>17</v>
      </c>
      <c r="I20">
        <v>18</v>
      </c>
      <c r="J20" s="8">
        <f t="shared" si="1"/>
        <v>18</v>
      </c>
      <c r="K20" s="8">
        <f t="shared" si="2"/>
        <v>35</v>
      </c>
      <c r="L20" s="8"/>
      <c r="M20">
        <v>19</v>
      </c>
      <c r="N20">
        <v>7</v>
      </c>
      <c r="O20">
        <f t="shared" si="3"/>
        <v>26</v>
      </c>
      <c r="R20" t="str">
        <f t="shared" si="4"/>
        <v/>
      </c>
      <c r="S20">
        <f t="shared" si="5"/>
        <v>26</v>
      </c>
      <c r="T20" s="1">
        <f t="shared" si="6"/>
        <v>61</v>
      </c>
      <c r="U20" s="27" t="str">
        <f>+VLOOKUP(T20,'Detalji 1'!$E$4:$F$9,2,TRUE)</f>
        <v>D</v>
      </c>
      <c r="V20" s="27"/>
      <c r="AG20" s="32" t="str">
        <f t="shared" si="12"/>
        <v>F</v>
      </c>
    </row>
    <row r="21" spans="1:35" ht="14.7" hidden="1" customHeight="1" x14ac:dyDescent="0.3">
      <c r="A21" s="24" t="s">
        <v>23</v>
      </c>
      <c r="B21" s="24" t="s">
        <v>33</v>
      </c>
      <c r="C21" s="24" t="s">
        <v>27</v>
      </c>
      <c r="D21" s="24" t="s">
        <v>137</v>
      </c>
      <c r="E21">
        <v>7.5</v>
      </c>
      <c r="F21">
        <v>3</v>
      </c>
      <c r="G21">
        <f t="shared" si="0"/>
        <v>7.5</v>
      </c>
      <c r="H21">
        <v>14</v>
      </c>
      <c r="I21">
        <v>2</v>
      </c>
      <c r="J21" s="8">
        <f t="shared" si="1"/>
        <v>14</v>
      </c>
      <c r="K21" s="8">
        <f t="shared" si="2"/>
        <v>21.5</v>
      </c>
      <c r="L21" s="8"/>
      <c r="O21" t="str">
        <f t="shared" si="3"/>
        <v/>
      </c>
      <c r="P21">
        <v>14</v>
      </c>
      <c r="Q21">
        <v>9.5</v>
      </c>
      <c r="R21">
        <f t="shared" si="4"/>
        <v>23.5</v>
      </c>
      <c r="S21">
        <f t="shared" si="5"/>
        <v>23.5</v>
      </c>
      <c r="T21" s="1">
        <f t="shared" si="6"/>
        <v>45</v>
      </c>
      <c r="U21" s="27" t="str">
        <f>+VLOOKUP(T21,'Detalji 1'!$E$4:$F$9,2,TRUE)</f>
        <v>E</v>
      </c>
      <c r="V21" s="27"/>
      <c r="AG21" s="32" t="str">
        <f t="shared" si="12"/>
        <v>F</v>
      </c>
    </row>
    <row r="22" spans="1:35" ht="14.7" hidden="1" customHeight="1" x14ac:dyDescent="0.3">
      <c r="A22" s="24" t="s">
        <v>24</v>
      </c>
      <c r="B22" s="24" t="s">
        <v>33</v>
      </c>
      <c r="C22" s="24" t="s">
        <v>138</v>
      </c>
      <c r="D22" s="24" t="s">
        <v>139</v>
      </c>
      <c r="E22">
        <v>10.5</v>
      </c>
      <c r="G22">
        <f t="shared" si="0"/>
        <v>10.5</v>
      </c>
      <c r="H22">
        <v>18</v>
      </c>
      <c r="J22" s="8">
        <f t="shared" si="1"/>
        <v>18</v>
      </c>
      <c r="K22" s="8">
        <f t="shared" si="2"/>
        <v>28.5</v>
      </c>
      <c r="L22" s="8"/>
      <c r="M22">
        <v>15</v>
      </c>
      <c r="N22">
        <v>11</v>
      </c>
      <c r="O22">
        <f t="shared" si="3"/>
        <v>26</v>
      </c>
      <c r="R22" t="str">
        <f t="shared" si="4"/>
        <v/>
      </c>
      <c r="S22">
        <f t="shared" si="5"/>
        <v>26</v>
      </c>
      <c r="T22" s="1">
        <f t="shared" si="6"/>
        <v>54.5</v>
      </c>
      <c r="U22" s="27" t="str">
        <f>+VLOOKUP(T22,'Detalji 1'!$E$4:$F$9,2,TRUE)</f>
        <v>E</v>
      </c>
      <c r="V22" s="27"/>
      <c r="AG22" s="32" t="str">
        <f t="shared" si="12"/>
        <v>F</v>
      </c>
    </row>
    <row r="23" spans="1:35" ht="14.7" hidden="1" customHeight="1" x14ac:dyDescent="0.3">
      <c r="A23" s="24" t="s">
        <v>26</v>
      </c>
      <c r="B23" s="24" t="s">
        <v>33</v>
      </c>
      <c r="C23" s="24" t="s">
        <v>140</v>
      </c>
      <c r="D23" s="24" t="s">
        <v>36</v>
      </c>
      <c r="E23">
        <v>7.5</v>
      </c>
      <c r="F23">
        <v>3</v>
      </c>
      <c r="G23">
        <f t="shared" si="0"/>
        <v>7.5</v>
      </c>
      <c r="H23">
        <v>0</v>
      </c>
      <c r="I23">
        <v>1</v>
      </c>
      <c r="J23" s="8">
        <f t="shared" si="1"/>
        <v>1</v>
      </c>
      <c r="K23" s="8">
        <f t="shared" si="2"/>
        <v>8.5</v>
      </c>
      <c r="L23" s="8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8.5</v>
      </c>
      <c r="U23" s="28" t="str">
        <f>+VLOOKUP(T23,'Detalji 1'!$E$4:$F$9,2,TRUE)</f>
        <v>F</v>
      </c>
      <c r="V23" s="28"/>
      <c r="AG23" s="32" t="str">
        <f t="shared" si="12"/>
        <v>F</v>
      </c>
    </row>
    <row r="24" spans="1:35" ht="14.7" hidden="1" customHeight="1" x14ac:dyDescent="0.3">
      <c r="A24" s="24" t="s">
        <v>28</v>
      </c>
      <c r="B24" s="24" t="s">
        <v>33</v>
      </c>
      <c r="C24" s="24" t="s">
        <v>143</v>
      </c>
      <c r="D24" s="24" t="s">
        <v>144</v>
      </c>
      <c r="G24" t="str">
        <f t="shared" si="0"/>
        <v/>
      </c>
      <c r="J24" s="8" t="str">
        <f t="shared" si="1"/>
        <v/>
      </c>
      <c r="K24" s="8" t="str">
        <f t="shared" si="2"/>
        <v/>
      </c>
      <c r="L24" s="8"/>
      <c r="O24" t="str">
        <f t="shared" si="3"/>
        <v/>
      </c>
      <c r="R24" t="str">
        <f t="shared" si="4"/>
        <v/>
      </c>
      <c r="S24" t="str">
        <f t="shared" si="5"/>
        <v/>
      </c>
      <c r="T24">
        <f t="shared" si="6"/>
        <v>0</v>
      </c>
      <c r="U24" s="28" t="str">
        <f>+VLOOKUP(T24,'Detalji 1'!$E$4:$F$9,2,TRUE)</f>
        <v>F</v>
      </c>
      <c r="V24" s="28"/>
      <c r="AG24" s="32" t="str">
        <f t="shared" si="12"/>
        <v>F</v>
      </c>
    </row>
    <row r="25" spans="1:35" ht="14.7" hidden="1" customHeight="1" x14ac:dyDescent="0.3">
      <c r="A25" s="24" t="s">
        <v>29</v>
      </c>
      <c r="B25" s="24" t="s">
        <v>33</v>
      </c>
      <c r="C25" s="24" t="s">
        <v>14</v>
      </c>
      <c r="D25" s="24" t="s">
        <v>145</v>
      </c>
      <c r="E25">
        <v>4.5</v>
      </c>
      <c r="G25">
        <f t="shared" si="0"/>
        <v>4.5</v>
      </c>
      <c r="H25">
        <v>0</v>
      </c>
      <c r="J25" s="8">
        <f t="shared" si="1"/>
        <v>0</v>
      </c>
      <c r="K25" s="8">
        <f t="shared" si="2"/>
        <v>4.5</v>
      </c>
      <c r="L25" s="8"/>
      <c r="O25" t="str">
        <f t="shared" si="3"/>
        <v/>
      </c>
      <c r="R25" t="str">
        <f t="shared" si="4"/>
        <v/>
      </c>
      <c r="S25" t="str">
        <f t="shared" si="5"/>
        <v/>
      </c>
      <c r="T25" s="1">
        <f t="shared" si="6"/>
        <v>4.5</v>
      </c>
      <c r="U25" s="27" t="str">
        <f>+VLOOKUP(T25,'Detalji 1'!$E$4:$F$9,2,TRUE)</f>
        <v>F</v>
      </c>
      <c r="V25" s="27"/>
      <c r="AG25" s="32" t="str">
        <f t="shared" si="12"/>
        <v>F</v>
      </c>
    </row>
    <row r="26" spans="1:35" ht="14.7" hidden="1" customHeight="1" x14ac:dyDescent="0.3">
      <c r="A26" s="24" t="s">
        <v>31</v>
      </c>
      <c r="B26" s="24" t="s">
        <v>33</v>
      </c>
      <c r="C26" s="24" t="s">
        <v>19</v>
      </c>
      <c r="D26" s="24" t="s">
        <v>146</v>
      </c>
      <c r="G26" t="str">
        <f t="shared" si="0"/>
        <v/>
      </c>
      <c r="J26" s="8" t="str">
        <f t="shared" si="1"/>
        <v/>
      </c>
      <c r="K26" s="8" t="str">
        <f t="shared" si="2"/>
        <v/>
      </c>
      <c r="L26" s="8"/>
      <c r="O26" t="str">
        <f t="shared" si="3"/>
        <v/>
      </c>
      <c r="R26" t="str">
        <f t="shared" si="4"/>
        <v/>
      </c>
      <c r="S26" t="str">
        <f t="shared" si="5"/>
        <v/>
      </c>
      <c r="T26" s="1">
        <f t="shared" si="6"/>
        <v>0</v>
      </c>
      <c r="U26" s="27" t="str">
        <f>+VLOOKUP(T26,'Detalji 1'!$E$4:$F$9,2,TRUE)</f>
        <v>F</v>
      </c>
      <c r="V26" s="27"/>
      <c r="AG26" s="32" t="str">
        <f t="shared" si="12"/>
        <v>F</v>
      </c>
    </row>
    <row r="27" spans="1:35" ht="14.7" hidden="1" customHeight="1" x14ac:dyDescent="0.3">
      <c r="A27" s="24" t="s">
        <v>23</v>
      </c>
      <c r="B27" s="24" t="s">
        <v>34</v>
      </c>
      <c r="C27" s="24" t="s">
        <v>153</v>
      </c>
      <c r="D27" s="24" t="s">
        <v>154</v>
      </c>
      <c r="G27" t="str">
        <f t="shared" si="0"/>
        <v/>
      </c>
      <c r="J27" s="8" t="str">
        <f t="shared" si="1"/>
        <v/>
      </c>
      <c r="K27" s="8" t="str">
        <f t="shared" si="2"/>
        <v/>
      </c>
      <c r="L27" s="8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0</v>
      </c>
      <c r="U27" s="28" t="str">
        <f>+VLOOKUP(T27,'Detalji 1'!$E$4:$F$9,2,TRUE)</f>
        <v>F</v>
      </c>
      <c r="V27" s="28"/>
      <c r="AG27" s="32" t="str">
        <f t="shared" si="12"/>
        <v>F</v>
      </c>
    </row>
    <row r="28" spans="1:35" ht="14.7" hidden="1" customHeight="1" x14ac:dyDescent="0.3">
      <c r="A28" s="24" t="s">
        <v>159</v>
      </c>
      <c r="B28" s="24" t="s">
        <v>35</v>
      </c>
      <c r="C28" s="24" t="s">
        <v>37</v>
      </c>
      <c r="D28" s="24" t="s">
        <v>160</v>
      </c>
      <c r="G28" t="str">
        <f t="shared" si="0"/>
        <v/>
      </c>
      <c r="J28" s="8" t="str">
        <f t="shared" si="1"/>
        <v/>
      </c>
      <c r="K28" s="8" t="str">
        <f t="shared" si="2"/>
        <v/>
      </c>
      <c r="L28" s="8"/>
      <c r="O28" t="str">
        <f t="shared" si="3"/>
        <v/>
      </c>
      <c r="Q28" s="4"/>
      <c r="R28" t="str">
        <f t="shared" si="4"/>
        <v/>
      </c>
      <c r="S28" t="str">
        <f t="shared" si="5"/>
        <v/>
      </c>
      <c r="T28">
        <f t="shared" si="6"/>
        <v>0</v>
      </c>
      <c r="U28" s="28" t="str">
        <f>+VLOOKUP(T28,'Detalji 1'!$E$4:$F$9,2,TRUE)</f>
        <v>F</v>
      </c>
      <c r="V28" s="28"/>
      <c r="AG28" s="32" t="str">
        <f t="shared" si="12"/>
        <v>F</v>
      </c>
    </row>
    <row r="29" spans="1:35" ht="14.7" hidden="1" customHeight="1" x14ac:dyDescent="0.3">
      <c r="A29" s="24" t="s">
        <v>161</v>
      </c>
      <c r="B29" s="24" t="s">
        <v>35</v>
      </c>
      <c r="C29" s="24" t="s">
        <v>129</v>
      </c>
      <c r="D29" s="24" t="s">
        <v>162</v>
      </c>
      <c r="E29">
        <v>10</v>
      </c>
      <c r="F29">
        <v>8</v>
      </c>
      <c r="G29">
        <f t="shared" si="0"/>
        <v>10</v>
      </c>
      <c r="H29">
        <v>6</v>
      </c>
      <c r="I29">
        <v>3</v>
      </c>
      <c r="J29" s="8">
        <f t="shared" si="1"/>
        <v>6</v>
      </c>
      <c r="K29" s="8">
        <f t="shared" si="2"/>
        <v>16</v>
      </c>
      <c r="L29" s="8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16</v>
      </c>
      <c r="U29" s="28" t="str">
        <f>+VLOOKUP(T29,'Detalji 1'!$E$4:$F$9,2,TRUE)</f>
        <v>F</v>
      </c>
      <c r="V29" s="28"/>
      <c r="AG29" s="32" t="str">
        <f t="shared" si="12"/>
        <v>F</v>
      </c>
    </row>
    <row r="30" spans="1:35" ht="14.7" hidden="1" customHeight="1" x14ac:dyDescent="0.3">
      <c r="A30" s="25" t="s">
        <v>170</v>
      </c>
      <c r="B30" s="25" t="s">
        <v>167</v>
      </c>
      <c r="C30" s="25" t="s">
        <v>168</v>
      </c>
      <c r="D30" s="25" t="s">
        <v>169</v>
      </c>
      <c r="E30">
        <v>7</v>
      </c>
      <c r="F30">
        <v>6</v>
      </c>
      <c r="G30">
        <f t="shared" si="0"/>
        <v>7</v>
      </c>
      <c r="H30">
        <v>6</v>
      </c>
      <c r="I30">
        <v>2</v>
      </c>
      <c r="J30" s="8">
        <f t="shared" si="1"/>
        <v>6</v>
      </c>
      <c r="K30" s="8">
        <f t="shared" si="2"/>
        <v>13</v>
      </c>
      <c r="L30" s="8"/>
      <c r="O30" t="str">
        <f t="shared" si="3"/>
        <v/>
      </c>
      <c r="R30" t="str">
        <f t="shared" si="4"/>
        <v/>
      </c>
      <c r="S30" t="str">
        <f t="shared" si="5"/>
        <v/>
      </c>
      <c r="T30">
        <f t="shared" si="6"/>
        <v>13</v>
      </c>
      <c r="U30" s="28" t="str">
        <f>+VLOOKUP(T30,'Detalji 1'!$E$4:$F$9,2,TRUE)</f>
        <v>F</v>
      </c>
      <c r="V30" s="28"/>
      <c r="AG30" s="32" t="str">
        <f t="shared" si="12"/>
        <v>F</v>
      </c>
    </row>
    <row r="31" spans="1:35" ht="14.7" hidden="1" customHeight="1" x14ac:dyDescent="0.3">
      <c r="A31" s="26" t="s">
        <v>173</v>
      </c>
      <c r="B31" s="25" t="s">
        <v>167</v>
      </c>
      <c r="C31" s="25" t="s">
        <v>171</v>
      </c>
      <c r="D31" s="25" t="s">
        <v>172</v>
      </c>
      <c r="E31">
        <v>5.5</v>
      </c>
      <c r="F31">
        <v>12</v>
      </c>
      <c r="G31">
        <f t="shared" si="0"/>
        <v>12</v>
      </c>
      <c r="H31">
        <v>5</v>
      </c>
      <c r="I31">
        <v>10</v>
      </c>
      <c r="J31" s="8">
        <f t="shared" si="1"/>
        <v>10</v>
      </c>
      <c r="K31" s="8">
        <f t="shared" si="2"/>
        <v>22</v>
      </c>
      <c r="L31" s="8"/>
      <c r="M31">
        <v>6</v>
      </c>
      <c r="N31">
        <v>2</v>
      </c>
      <c r="O31">
        <f t="shared" si="3"/>
        <v>8</v>
      </c>
      <c r="P31">
        <v>0</v>
      </c>
      <c r="Q31">
        <v>0</v>
      </c>
      <c r="R31">
        <f t="shared" si="4"/>
        <v>0</v>
      </c>
      <c r="S31">
        <f t="shared" si="5"/>
        <v>8</v>
      </c>
      <c r="T31">
        <f t="shared" si="6"/>
        <v>30</v>
      </c>
      <c r="U31" s="28" t="str">
        <f>+VLOOKUP(T31,'Detalji 1'!$E$4:$F$9,2,TRUE)</f>
        <v>F</v>
      </c>
      <c r="V31" s="28"/>
      <c r="AG31" s="32" t="str">
        <f t="shared" si="12"/>
        <v>F</v>
      </c>
    </row>
    <row r="32" spans="1:35" ht="14.7" hidden="1" customHeight="1" x14ac:dyDescent="0.3">
      <c r="A32" s="25" t="s">
        <v>176</v>
      </c>
      <c r="B32" s="25" t="s">
        <v>167</v>
      </c>
      <c r="C32" s="25" t="s">
        <v>174</v>
      </c>
      <c r="D32" s="25" t="s">
        <v>175</v>
      </c>
      <c r="E32">
        <v>6</v>
      </c>
      <c r="F32">
        <v>4</v>
      </c>
      <c r="G32">
        <f t="shared" si="0"/>
        <v>6</v>
      </c>
      <c r="H32">
        <v>1</v>
      </c>
      <c r="I32">
        <v>4</v>
      </c>
      <c r="J32" s="8">
        <f t="shared" si="1"/>
        <v>4</v>
      </c>
      <c r="K32" s="8">
        <f t="shared" si="2"/>
        <v>10</v>
      </c>
      <c r="L32" s="8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10</v>
      </c>
      <c r="U32" s="28" t="str">
        <f>+VLOOKUP(T32,'Detalji 1'!$E$4:$F$9,2,TRUE)</f>
        <v>F</v>
      </c>
      <c r="V32" s="28"/>
      <c r="AG32" s="32" t="str">
        <f t="shared" si="12"/>
        <v>F</v>
      </c>
    </row>
    <row r="33" spans="1:33" ht="14.7" hidden="1" customHeight="1" x14ac:dyDescent="0.3">
      <c r="A33" s="25" t="s">
        <v>181</v>
      </c>
      <c r="B33" s="25" t="s">
        <v>167</v>
      </c>
      <c r="C33" s="25" t="s">
        <v>179</v>
      </c>
      <c r="D33" s="25" t="s">
        <v>180</v>
      </c>
      <c r="E33">
        <v>6</v>
      </c>
      <c r="F33">
        <v>1</v>
      </c>
      <c r="G33">
        <f t="shared" si="0"/>
        <v>6</v>
      </c>
      <c r="H33">
        <v>0</v>
      </c>
      <c r="J33" s="8">
        <f t="shared" si="1"/>
        <v>0</v>
      </c>
      <c r="K33" s="8">
        <f t="shared" si="2"/>
        <v>6</v>
      </c>
      <c r="L33" s="8"/>
      <c r="O33" t="str">
        <f t="shared" si="3"/>
        <v/>
      </c>
      <c r="R33" t="str">
        <f t="shared" si="4"/>
        <v/>
      </c>
      <c r="S33" t="str">
        <f t="shared" si="5"/>
        <v/>
      </c>
      <c r="T33">
        <f t="shared" si="6"/>
        <v>6</v>
      </c>
      <c r="U33" s="28" t="str">
        <f>+VLOOKUP(T33,'Detalji 1'!$E$4:$F$9,2,TRUE)</f>
        <v>F</v>
      </c>
      <c r="V33" s="28"/>
      <c r="AG33" s="32" t="str">
        <f t="shared" si="12"/>
        <v>F</v>
      </c>
    </row>
    <row r="34" spans="1:33" ht="14.7" hidden="1" customHeight="1" x14ac:dyDescent="0.3">
      <c r="A34" s="25" t="s">
        <v>182</v>
      </c>
      <c r="C34" s="25" t="s">
        <v>183</v>
      </c>
      <c r="D34" s="25" t="s">
        <v>184</v>
      </c>
      <c r="E34">
        <v>9.5</v>
      </c>
      <c r="F34">
        <v>9</v>
      </c>
      <c r="G34">
        <f t="shared" ref="G34:G56" si="13">IF(AND(E34="",F34=""),"",MAX(E34:F34))</f>
        <v>9.5</v>
      </c>
      <c r="J34" s="8" t="str">
        <f t="shared" ref="J34:J56" si="14">IF(AND(H34="",I34=""),"",MAX(H34:I34))</f>
        <v/>
      </c>
      <c r="K34" s="8">
        <f t="shared" ref="K34:K56" si="15">IF(AND(G34="",J34=""),"",SUM(G34,J34))</f>
        <v>9.5</v>
      </c>
      <c r="L34" s="8"/>
      <c r="O34" t="str">
        <f t="shared" ref="O34:O56" si="16">IF(AND(M34="",N34=""),"",M34+N34)</f>
        <v/>
      </c>
      <c r="R34" t="str">
        <f t="shared" ref="R34:R56" si="17">IF(AND(P34="",Q34=""),"",P34+Q34)</f>
        <v/>
      </c>
      <c r="S34" t="str">
        <f t="shared" ref="S34:S56" si="18">IF(AND(O34="",R34=""),"",MAX(O34,R34))</f>
        <v/>
      </c>
      <c r="T34" s="1"/>
      <c r="U34" s="27"/>
      <c r="V34" s="27"/>
      <c r="AG34" s="32" t="str">
        <f t="shared" si="12"/>
        <v>F</v>
      </c>
    </row>
    <row r="35" spans="1:33" ht="14.7" customHeight="1" x14ac:dyDescent="0.3">
      <c r="G35" t="str">
        <f t="shared" si="13"/>
        <v/>
      </c>
      <c r="J35" s="8" t="str">
        <f t="shared" si="14"/>
        <v/>
      </c>
      <c r="K35" s="8" t="str">
        <f t="shared" si="15"/>
        <v/>
      </c>
      <c r="L35" s="8"/>
      <c r="O35" t="str">
        <f t="shared" si="16"/>
        <v/>
      </c>
      <c r="R35" t="str">
        <f t="shared" si="17"/>
        <v/>
      </c>
      <c r="S35" t="str">
        <f t="shared" si="18"/>
        <v/>
      </c>
      <c r="T35" s="1"/>
      <c r="U35" s="27"/>
      <c r="V35" s="27"/>
    </row>
    <row r="36" spans="1:33" ht="14.7" customHeight="1" x14ac:dyDescent="0.3">
      <c r="G36" t="str">
        <f t="shared" si="13"/>
        <v/>
      </c>
      <c r="J36" s="8" t="str">
        <f t="shared" si="14"/>
        <v/>
      </c>
      <c r="K36" s="8" t="str">
        <f t="shared" si="15"/>
        <v/>
      </c>
      <c r="L36" s="8"/>
      <c r="O36" t="str">
        <f t="shared" si="16"/>
        <v/>
      </c>
      <c r="R36" t="str">
        <f t="shared" si="17"/>
        <v/>
      </c>
      <c r="S36" t="str">
        <f t="shared" si="18"/>
        <v/>
      </c>
      <c r="U36" s="28"/>
      <c r="V36" s="28"/>
    </row>
    <row r="37" spans="1:33" ht="14.7" customHeight="1" x14ac:dyDescent="0.3">
      <c r="G37" t="str">
        <f t="shared" si="13"/>
        <v/>
      </c>
      <c r="J37" s="8" t="str">
        <f t="shared" si="14"/>
        <v/>
      </c>
      <c r="K37" s="8" t="str">
        <f t="shared" si="15"/>
        <v/>
      </c>
      <c r="L37" s="8"/>
      <c r="O37" t="str">
        <f t="shared" si="16"/>
        <v/>
      </c>
      <c r="R37" t="str">
        <f t="shared" si="17"/>
        <v/>
      </c>
      <c r="S37" t="str">
        <f t="shared" si="18"/>
        <v/>
      </c>
      <c r="U37" s="28"/>
      <c r="V37" s="28"/>
    </row>
    <row r="38" spans="1:33" ht="14.7" customHeight="1" x14ac:dyDescent="0.3">
      <c r="G38" t="str">
        <f t="shared" si="13"/>
        <v/>
      </c>
      <c r="J38" s="8" t="str">
        <f t="shared" si="14"/>
        <v/>
      </c>
      <c r="K38" s="8" t="str">
        <f t="shared" si="15"/>
        <v/>
      </c>
      <c r="L38" s="8"/>
      <c r="O38" t="str">
        <f t="shared" si="16"/>
        <v/>
      </c>
      <c r="R38" t="str">
        <f t="shared" si="17"/>
        <v/>
      </c>
      <c r="S38" t="str">
        <f t="shared" si="18"/>
        <v/>
      </c>
      <c r="U38" s="28"/>
      <c r="V38" s="28"/>
    </row>
    <row r="39" spans="1:33" ht="14.7" customHeight="1" x14ac:dyDescent="0.3">
      <c r="G39" t="str">
        <f t="shared" si="13"/>
        <v/>
      </c>
      <c r="J39" s="8" t="str">
        <f t="shared" si="14"/>
        <v/>
      </c>
      <c r="K39" s="8" t="str">
        <f t="shared" si="15"/>
        <v/>
      </c>
      <c r="L39" s="8"/>
      <c r="O39" t="str">
        <f t="shared" si="16"/>
        <v/>
      </c>
      <c r="R39" t="str">
        <f t="shared" si="17"/>
        <v/>
      </c>
      <c r="S39" t="str">
        <f t="shared" si="18"/>
        <v/>
      </c>
      <c r="U39" s="28"/>
      <c r="V39" s="28"/>
    </row>
    <row r="40" spans="1:33" ht="14.7" customHeight="1" x14ac:dyDescent="0.3">
      <c r="G40" t="str">
        <f t="shared" si="13"/>
        <v/>
      </c>
      <c r="J40" s="8" t="str">
        <f t="shared" si="14"/>
        <v/>
      </c>
      <c r="K40" s="8" t="str">
        <f t="shared" si="15"/>
        <v/>
      </c>
      <c r="L40" s="8"/>
      <c r="O40" t="str">
        <f t="shared" si="16"/>
        <v/>
      </c>
      <c r="R40" t="str">
        <f t="shared" si="17"/>
        <v/>
      </c>
      <c r="S40" t="str">
        <f t="shared" si="18"/>
        <v/>
      </c>
      <c r="U40" s="28"/>
      <c r="V40" s="28"/>
    </row>
    <row r="41" spans="1:33" ht="14.7" customHeight="1" x14ac:dyDescent="0.3">
      <c r="G41" t="str">
        <f t="shared" si="13"/>
        <v/>
      </c>
      <c r="J41" s="8" t="str">
        <f t="shared" si="14"/>
        <v/>
      </c>
      <c r="K41" s="8" t="str">
        <f t="shared" si="15"/>
        <v/>
      </c>
      <c r="L41" s="8"/>
      <c r="O41" t="str">
        <f t="shared" si="16"/>
        <v/>
      </c>
      <c r="R41" t="str">
        <f t="shared" si="17"/>
        <v/>
      </c>
      <c r="S41" t="str">
        <f t="shared" si="18"/>
        <v/>
      </c>
      <c r="U41" s="28"/>
      <c r="V41" s="28"/>
    </row>
    <row r="42" spans="1:33" ht="14.7" customHeight="1" x14ac:dyDescent="0.3">
      <c r="G42" t="str">
        <f t="shared" si="13"/>
        <v/>
      </c>
      <c r="J42" s="8" t="str">
        <f t="shared" si="14"/>
        <v/>
      </c>
      <c r="K42" s="8" t="str">
        <f t="shared" si="15"/>
        <v/>
      </c>
      <c r="L42" s="8"/>
      <c r="O42" t="str">
        <f t="shared" si="16"/>
        <v/>
      </c>
      <c r="R42" t="str">
        <f t="shared" si="17"/>
        <v/>
      </c>
      <c r="S42" t="str">
        <f t="shared" si="18"/>
        <v/>
      </c>
      <c r="U42" s="28"/>
      <c r="V42" s="28"/>
    </row>
    <row r="43" spans="1:33" ht="14.7" customHeight="1" x14ac:dyDescent="0.3">
      <c r="G43" t="str">
        <f t="shared" si="13"/>
        <v/>
      </c>
      <c r="J43" s="8" t="str">
        <f t="shared" si="14"/>
        <v/>
      </c>
      <c r="K43" s="8" t="str">
        <f t="shared" si="15"/>
        <v/>
      </c>
      <c r="L43" s="8"/>
      <c r="O43" t="str">
        <f t="shared" si="16"/>
        <v/>
      </c>
      <c r="R43" t="str">
        <f t="shared" si="17"/>
        <v/>
      </c>
      <c r="S43" t="str">
        <f t="shared" si="18"/>
        <v/>
      </c>
      <c r="U43" s="28"/>
      <c r="V43" s="28"/>
    </row>
    <row r="44" spans="1:33" ht="14.7" customHeight="1" x14ac:dyDescent="0.3">
      <c r="G44" t="str">
        <f t="shared" si="13"/>
        <v/>
      </c>
      <c r="J44" s="8" t="str">
        <f t="shared" si="14"/>
        <v/>
      </c>
      <c r="K44" s="8" t="str">
        <f t="shared" si="15"/>
        <v/>
      </c>
      <c r="L44" s="8"/>
      <c r="O44" t="str">
        <f t="shared" si="16"/>
        <v/>
      </c>
      <c r="R44" t="str">
        <f t="shared" si="17"/>
        <v/>
      </c>
      <c r="S44" t="str">
        <f t="shared" si="18"/>
        <v/>
      </c>
      <c r="U44" s="28"/>
      <c r="V44" s="28"/>
    </row>
    <row r="45" spans="1:33" ht="14.7" customHeight="1" x14ac:dyDescent="0.3">
      <c r="G45" t="str">
        <f t="shared" si="13"/>
        <v/>
      </c>
      <c r="J45" s="8" t="str">
        <f t="shared" si="14"/>
        <v/>
      </c>
      <c r="K45" s="8" t="str">
        <f t="shared" si="15"/>
        <v/>
      </c>
      <c r="L45" s="8"/>
      <c r="O45" t="str">
        <f t="shared" si="16"/>
        <v/>
      </c>
      <c r="R45" t="str">
        <f t="shared" si="17"/>
        <v/>
      </c>
      <c r="S45" t="str">
        <f t="shared" si="18"/>
        <v/>
      </c>
      <c r="U45" s="28"/>
      <c r="V45" s="28"/>
    </row>
    <row r="46" spans="1:33" ht="14.7" customHeight="1" x14ac:dyDescent="0.3">
      <c r="G46" t="str">
        <f t="shared" si="13"/>
        <v/>
      </c>
      <c r="J46" s="8" t="str">
        <f t="shared" si="14"/>
        <v/>
      </c>
      <c r="K46" s="8" t="str">
        <f t="shared" si="15"/>
        <v/>
      </c>
      <c r="L46" s="8"/>
      <c r="O46" t="str">
        <f t="shared" si="16"/>
        <v/>
      </c>
      <c r="R46" t="str">
        <f t="shared" si="17"/>
        <v/>
      </c>
      <c r="S46" t="str">
        <f t="shared" si="18"/>
        <v/>
      </c>
      <c r="U46" s="28"/>
      <c r="V46" s="28"/>
    </row>
    <row r="47" spans="1:33" ht="14.7" customHeight="1" x14ac:dyDescent="0.3">
      <c r="G47" t="str">
        <f t="shared" si="13"/>
        <v/>
      </c>
      <c r="J47" s="8" t="str">
        <f t="shared" si="14"/>
        <v/>
      </c>
      <c r="K47" s="8" t="str">
        <f t="shared" si="15"/>
        <v/>
      </c>
      <c r="L47" s="8"/>
      <c r="O47" t="str">
        <f t="shared" si="16"/>
        <v/>
      </c>
      <c r="R47" t="str">
        <f t="shared" si="17"/>
        <v/>
      </c>
      <c r="S47" t="str">
        <f t="shared" si="18"/>
        <v/>
      </c>
      <c r="U47" s="28"/>
      <c r="V47" s="28"/>
    </row>
    <row r="48" spans="1:33" ht="14.7" customHeight="1" x14ac:dyDescent="0.3">
      <c r="G48" t="str">
        <f t="shared" si="13"/>
        <v/>
      </c>
      <c r="J48" s="8" t="str">
        <f t="shared" si="14"/>
        <v/>
      </c>
      <c r="K48" s="8" t="str">
        <f t="shared" si="15"/>
        <v/>
      </c>
      <c r="L48" s="8"/>
      <c r="O48" t="str">
        <f t="shared" si="16"/>
        <v/>
      </c>
      <c r="R48" t="str">
        <f t="shared" si="17"/>
        <v/>
      </c>
      <c r="S48" t="str">
        <f t="shared" si="18"/>
        <v/>
      </c>
      <c r="T48" s="1"/>
      <c r="U48" s="27"/>
      <c r="V48" s="27"/>
    </row>
    <row r="49" spans="7:22" ht="14.7" customHeight="1" x14ac:dyDescent="0.3">
      <c r="G49" t="str">
        <f t="shared" si="13"/>
        <v/>
      </c>
      <c r="J49" s="8" t="str">
        <f t="shared" si="14"/>
        <v/>
      </c>
      <c r="K49" s="8" t="str">
        <f t="shared" si="15"/>
        <v/>
      </c>
      <c r="L49" s="8"/>
      <c r="O49" t="str">
        <f t="shared" si="16"/>
        <v/>
      </c>
      <c r="R49" t="str">
        <f t="shared" si="17"/>
        <v/>
      </c>
      <c r="S49" t="str">
        <f t="shared" si="18"/>
        <v/>
      </c>
      <c r="U49" s="28"/>
      <c r="V49" s="28"/>
    </row>
    <row r="50" spans="7:22" ht="14.7" customHeight="1" x14ac:dyDescent="0.3">
      <c r="G50" t="str">
        <f t="shared" si="13"/>
        <v/>
      </c>
      <c r="J50" s="8" t="str">
        <f t="shared" si="14"/>
        <v/>
      </c>
      <c r="K50" s="8" t="str">
        <f t="shared" si="15"/>
        <v/>
      </c>
      <c r="L50" s="8"/>
      <c r="O50" t="str">
        <f t="shared" si="16"/>
        <v/>
      </c>
      <c r="R50" t="str">
        <f t="shared" si="17"/>
        <v/>
      </c>
      <c r="S50" t="str">
        <f t="shared" si="18"/>
        <v/>
      </c>
      <c r="U50" s="28"/>
      <c r="V50" s="28"/>
    </row>
    <row r="51" spans="7:22" ht="14.7" customHeight="1" x14ac:dyDescent="0.3">
      <c r="G51" t="str">
        <f t="shared" si="13"/>
        <v/>
      </c>
      <c r="J51" s="8" t="str">
        <f t="shared" si="14"/>
        <v/>
      </c>
      <c r="K51" s="8" t="str">
        <f t="shared" si="15"/>
        <v/>
      </c>
      <c r="L51" s="8"/>
      <c r="O51" t="str">
        <f t="shared" si="16"/>
        <v/>
      </c>
      <c r="R51" t="str">
        <f t="shared" si="17"/>
        <v/>
      </c>
      <c r="S51" t="str">
        <f t="shared" si="18"/>
        <v/>
      </c>
      <c r="U51" s="28"/>
      <c r="V51" s="28"/>
    </row>
    <row r="52" spans="7:22" ht="14.7" customHeight="1" x14ac:dyDescent="0.3">
      <c r="G52" t="str">
        <f t="shared" si="13"/>
        <v/>
      </c>
      <c r="J52" s="8" t="str">
        <f t="shared" si="14"/>
        <v/>
      </c>
      <c r="K52" s="8" t="str">
        <f t="shared" si="15"/>
        <v/>
      </c>
      <c r="L52" s="8"/>
      <c r="O52" t="str">
        <f t="shared" si="16"/>
        <v/>
      </c>
      <c r="R52" t="str">
        <f t="shared" si="17"/>
        <v/>
      </c>
      <c r="S52" t="str">
        <f t="shared" si="18"/>
        <v/>
      </c>
      <c r="U52" s="28"/>
      <c r="V52" s="28"/>
    </row>
    <row r="53" spans="7:22" ht="14.7" customHeight="1" x14ac:dyDescent="0.3">
      <c r="G53" t="str">
        <f t="shared" si="13"/>
        <v/>
      </c>
      <c r="J53" s="8" t="str">
        <f t="shared" si="14"/>
        <v/>
      </c>
      <c r="K53" s="8" t="str">
        <f t="shared" si="15"/>
        <v/>
      </c>
      <c r="L53" s="8"/>
      <c r="O53" t="str">
        <f t="shared" si="16"/>
        <v/>
      </c>
      <c r="R53" t="str">
        <f t="shared" si="17"/>
        <v/>
      </c>
      <c r="S53" t="str">
        <f t="shared" si="18"/>
        <v/>
      </c>
      <c r="U53" s="28"/>
      <c r="V53" s="28"/>
    </row>
    <row r="54" spans="7:22" ht="14.7" customHeight="1" x14ac:dyDescent="0.3">
      <c r="G54" t="str">
        <f t="shared" si="13"/>
        <v/>
      </c>
      <c r="J54" s="8" t="str">
        <f t="shared" si="14"/>
        <v/>
      </c>
      <c r="K54" s="8" t="str">
        <f t="shared" si="15"/>
        <v/>
      </c>
      <c r="L54" s="8"/>
      <c r="O54" t="str">
        <f t="shared" si="16"/>
        <v/>
      </c>
      <c r="R54" t="str">
        <f t="shared" si="17"/>
        <v/>
      </c>
      <c r="S54" t="str">
        <f t="shared" si="18"/>
        <v/>
      </c>
      <c r="U54" s="28"/>
      <c r="V54" s="28"/>
    </row>
    <row r="55" spans="7:22" ht="14.7" customHeight="1" x14ac:dyDescent="0.3">
      <c r="G55" t="str">
        <f t="shared" si="13"/>
        <v/>
      </c>
      <c r="J55" s="8" t="str">
        <f t="shared" si="14"/>
        <v/>
      </c>
      <c r="K55" s="8" t="str">
        <f t="shared" si="15"/>
        <v/>
      </c>
      <c r="L55" s="8"/>
      <c r="O55" t="str">
        <f t="shared" si="16"/>
        <v/>
      </c>
      <c r="R55" t="str">
        <f t="shared" si="17"/>
        <v/>
      </c>
      <c r="S55" t="str">
        <f t="shared" si="18"/>
        <v/>
      </c>
      <c r="U55" s="28"/>
      <c r="V55" s="28"/>
    </row>
    <row r="56" spans="7:22" ht="14.7" customHeight="1" x14ac:dyDescent="0.3">
      <c r="G56" t="str">
        <f t="shared" si="13"/>
        <v/>
      </c>
      <c r="J56" s="8" t="str">
        <f t="shared" si="14"/>
        <v/>
      </c>
      <c r="K56" s="8" t="str">
        <f t="shared" si="15"/>
        <v/>
      </c>
      <c r="L56" s="8"/>
      <c r="O56" t="str">
        <f t="shared" si="16"/>
        <v/>
      </c>
      <c r="R56" t="str">
        <f t="shared" si="17"/>
        <v/>
      </c>
      <c r="S56" t="str">
        <f t="shared" si="18"/>
        <v/>
      </c>
      <c r="U56" s="28"/>
      <c r="V56" s="28"/>
    </row>
  </sheetData>
  <conditionalFormatting sqref="AF2:AF17">
    <cfRule type="cellIs" dxfId="1" priority="2" operator="greaterThan">
      <formula>44</formula>
    </cfRule>
  </conditionalFormatting>
  <conditionalFormatting sqref="AG2:AG34">
    <cfRule type="cellIs" dxfId="0" priority="1" operator="notEqual">
      <formula>"F"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P23" sqref="P2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50" t="s">
        <v>199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16" x14ac:dyDescent="0.3">
      <c r="A2" s="53" t="s">
        <v>200</v>
      </c>
      <c r="B2" s="54"/>
      <c r="C2" s="54"/>
      <c r="D2" s="54"/>
      <c r="E2" s="54"/>
      <c r="F2" s="54"/>
      <c r="G2" s="54"/>
      <c r="H2" s="54"/>
      <c r="I2" s="55"/>
      <c r="J2" s="56" t="s">
        <v>54</v>
      </c>
      <c r="K2" s="57"/>
      <c r="L2" s="57"/>
      <c r="M2" s="57"/>
      <c r="N2" s="57"/>
      <c r="O2" s="57"/>
      <c r="P2" s="58"/>
    </row>
    <row r="3" spans="1:16" ht="28.95" customHeight="1" x14ac:dyDescent="0.3">
      <c r="A3" s="22" t="s">
        <v>55</v>
      </c>
      <c r="B3" s="23" t="s">
        <v>198</v>
      </c>
      <c r="C3" s="59" t="s">
        <v>75</v>
      </c>
      <c r="D3" s="59"/>
      <c r="E3" s="59"/>
      <c r="F3" s="59"/>
      <c r="G3" s="59"/>
      <c r="H3" s="59"/>
      <c r="I3" s="59"/>
      <c r="J3" s="60" t="s">
        <v>109</v>
      </c>
      <c r="K3" s="61"/>
      <c r="L3" s="61"/>
      <c r="M3" s="62"/>
      <c r="N3" s="60" t="s">
        <v>56</v>
      </c>
      <c r="O3" s="61"/>
      <c r="P3" s="63"/>
    </row>
    <row r="4" spans="1:16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39"/>
      <c r="O4" s="39"/>
      <c r="P4" s="40"/>
    </row>
    <row r="5" spans="1:16" x14ac:dyDescent="0.3">
      <c r="A5" s="41" t="s">
        <v>57</v>
      </c>
      <c r="B5" s="43" t="s">
        <v>58</v>
      </c>
      <c r="C5" s="45" t="s">
        <v>59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 t="s">
        <v>60</v>
      </c>
      <c r="P5" s="43" t="s">
        <v>61</v>
      </c>
    </row>
    <row r="6" spans="1:16" ht="28.2" customHeight="1" x14ac:dyDescent="0.3">
      <c r="A6" s="42"/>
      <c r="B6" s="44"/>
      <c r="C6" s="43" t="s">
        <v>62</v>
      </c>
      <c r="D6" s="33" t="s">
        <v>63</v>
      </c>
      <c r="E6" s="34"/>
      <c r="F6" s="35"/>
      <c r="G6" s="36" t="s">
        <v>72</v>
      </c>
      <c r="H6" s="37"/>
      <c r="I6" s="38"/>
      <c r="J6" s="49" t="s">
        <v>64</v>
      </c>
      <c r="K6" s="46"/>
      <c r="L6" s="46"/>
      <c r="M6" s="49" t="s">
        <v>65</v>
      </c>
      <c r="N6" s="46"/>
      <c r="O6" s="48"/>
      <c r="P6" s="44"/>
    </row>
    <row r="7" spans="1:16" x14ac:dyDescent="0.3">
      <c r="A7" s="42"/>
      <c r="B7" s="44"/>
      <c r="C7" s="44"/>
      <c r="D7" s="5" t="s">
        <v>66</v>
      </c>
      <c r="E7" s="5" t="s">
        <v>67</v>
      </c>
      <c r="F7" s="5" t="s">
        <v>68</v>
      </c>
      <c r="G7" s="5" t="s">
        <v>66</v>
      </c>
      <c r="H7" s="5" t="s">
        <v>67</v>
      </c>
      <c r="I7" s="5" t="s">
        <v>68</v>
      </c>
      <c r="J7" s="5" t="s">
        <v>66</v>
      </c>
      <c r="K7" s="5" t="s">
        <v>67</v>
      </c>
      <c r="L7" s="5" t="s">
        <v>68</v>
      </c>
      <c r="M7" s="5" t="s">
        <v>69</v>
      </c>
      <c r="N7" s="5" t="s">
        <v>70</v>
      </c>
      <c r="O7" s="48"/>
      <c r="P7" s="44"/>
    </row>
    <row r="8" spans="1:16" x14ac:dyDescent="0.3">
      <c r="A8" s="11" t="str">
        <f>CONCATENATE(CONCATENATE('Tabela 2'!A2,"/"),'Tabela 2'!B2)</f>
        <v>40/2020</v>
      </c>
      <c r="B8" s="11" t="str">
        <f>CONCATENATE(CONCATENATE('Tabela 2'!C2," "),'Tabela 2'!D2)</f>
        <v>Nadžije Molla</v>
      </c>
      <c r="C8" s="11"/>
      <c r="D8" s="11"/>
      <c r="E8" s="11"/>
      <c r="F8" s="11"/>
      <c r="G8" s="11">
        <f>'Tabela 2'!G2</f>
        <v>10</v>
      </c>
      <c r="H8" s="11"/>
      <c r="I8" s="11"/>
      <c r="J8" s="11">
        <f>'Tabela 2'!AE2</f>
        <v>13</v>
      </c>
      <c r="K8" s="11"/>
      <c r="L8" s="11"/>
      <c r="M8" s="11">
        <f>'Tabela 2'!AD2</f>
        <v>7</v>
      </c>
      <c r="N8" s="11"/>
      <c r="O8" s="11">
        <f>'Tabela 2'!AF2</f>
        <v>30</v>
      </c>
      <c r="P8" s="12" t="str">
        <f>'Tabela 2'!AG2</f>
        <v>F</v>
      </c>
    </row>
    <row r="9" spans="1:16" x14ac:dyDescent="0.3">
      <c r="A9" s="11" t="str">
        <f>CONCATENATE(CONCATENATE('Tabela 2'!A3,"/"),'Tabela 2'!B3)</f>
        <v>1/2019</v>
      </c>
      <c r="B9" s="11" t="str">
        <f>CONCATENATE(CONCATENATE('Tabela 2'!C3," "),'Tabela 2'!D3)</f>
        <v>Matija Bojanić</v>
      </c>
      <c r="C9" s="11"/>
      <c r="D9" s="11"/>
      <c r="E9" s="11"/>
      <c r="F9" s="11"/>
      <c r="G9" s="11">
        <f>'Tabela 2'!G3</f>
        <v>8</v>
      </c>
      <c r="H9" s="11"/>
      <c r="I9" s="11"/>
      <c r="J9" s="11">
        <f>'Tabela 2'!AE3</f>
        <v>6</v>
      </c>
      <c r="K9" s="11"/>
      <c r="L9" s="11"/>
      <c r="M9" s="11" t="str">
        <f>'Tabela 2'!AD3</f>
        <v/>
      </c>
      <c r="N9" s="11"/>
      <c r="O9" s="11">
        <f>'Tabela 2'!AF3</f>
        <v>14</v>
      </c>
      <c r="P9" s="12" t="str">
        <f>'Tabela 2'!AG3</f>
        <v>F</v>
      </c>
    </row>
    <row r="10" spans="1:16" x14ac:dyDescent="0.3">
      <c r="A10" s="11" t="str">
        <f>CONCATENATE(CONCATENATE('Tabela 2'!A4,"/"),'Tabela 2'!B4)</f>
        <v>3/2019</v>
      </c>
      <c r="B10" s="11" t="str">
        <f>CONCATENATE(CONCATENATE('Tabela 2'!C4," "),'Tabela 2'!D4)</f>
        <v>Emina Krnić</v>
      </c>
      <c r="C10" s="11"/>
      <c r="D10" s="11"/>
      <c r="E10" s="11"/>
      <c r="F10" s="11"/>
      <c r="G10" s="11">
        <f>'Tabela 2'!G4</f>
        <v>8</v>
      </c>
      <c r="H10" s="11"/>
      <c r="I10" s="11"/>
      <c r="J10" s="11">
        <f>'Tabela 2'!AE4</f>
        <v>11</v>
      </c>
      <c r="K10" s="11"/>
      <c r="L10" s="11"/>
      <c r="M10" s="11" t="str">
        <f>'Tabela 2'!AD4</f>
        <v/>
      </c>
      <c r="N10" s="11"/>
      <c r="O10" s="11">
        <f>'Tabela 2'!AF4</f>
        <v>19</v>
      </c>
      <c r="P10" s="12" t="str">
        <f>'Tabela 2'!AG4</f>
        <v>F</v>
      </c>
    </row>
    <row r="11" spans="1:16" x14ac:dyDescent="0.3">
      <c r="A11" s="11" t="str">
        <f>CONCATENATE(CONCATENATE('Tabela 2'!A5,"/"),'Tabela 2'!B5)</f>
        <v>22/2019</v>
      </c>
      <c r="B11" s="11" t="str">
        <f>CONCATENATE(CONCATENATE('Tabela 2'!C5," "),'Tabela 2'!D5)</f>
        <v>Andrea Čabarkapa</v>
      </c>
      <c r="C11" s="11"/>
      <c r="D11" s="11"/>
      <c r="E11" s="11"/>
      <c r="F11" s="11"/>
      <c r="G11" s="11">
        <f>'Tabela 2'!G5</f>
        <v>14</v>
      </c>
      <c r="H11" s="11"/>
      <c r="I11" s="11"/>
      <c r="J11" s="11">
        <f>'Tabela 2'!AE5</f>
        <v>8</v>
      </c>
      <c r="K11" s="11"/>
      <c r="L11" s="11"/>
      <c r="M11" s="11" t="str">
        <f>'Tabela 2'!AD5</f>
        <v/>
      </c>
      <c r="N11" s="11"/>
      <c r="O11" s="11">
        <f>'Tabela 2'!AF5</f>
        <v>22</v>
      </c>
      <c r="P11" s="12" t="str">
        <f>'Tabela 2'!AG5</f>
        <v>F</v>
      </c>
    </row>
    <row r="12" spans="1:16" x14ac:dyDescent="0.3">
      <c r="A12" s="11" t="str">
        <f>CONCATENATE(CONCATENATE('Tabela 2'!A6,"/"),'Tabela 2'!B6)</f>
        <v>28/2019</v>
      </c>
      <c r="B12" s="11" t="str">
        <f>CONCATENATE(CONCATENATE('Tabela 2'!C6," "),'Tabela 2'!D6)</f>
        <v>Ekan Kojić</v>
      </c>
      <c r="C12" s="11"/>
      <c r="D12" s="11"/>
      <c r="E12" s="11"/>
      <c r="F12" s="11"/>
      <c r="G12" s="11">
        <f>'Tabela 2'!G6</f>
        <v>10</v>
      </c>
      <c r="H12" s="11"/>
      <c r="I12" s="11"/>
      <c r="J12" s="11">
        <f>'Tabela 2'!AE6</f>
        <v>10</v>
      </c>
      <c r="K12" s="11"/>
      <c r="L12" s="11"/>
      <c r="M12" s="11">
        <f>'Tabela 2'!AD6</f>
        <v>6</v>
      </c>
      <c r="N12" s="11"/>
      <c r="O12" s="11">
        <f>'Tabela 2'!AF6</f>
        <v>26</v>
      </c>
      <c r="P12" s="12" t="str">
        <f>'Tabela 2'!AG6</f>
        <v>F</v>
      </c>
    </row>
    <row r="13" spans="1:16" x14ac:dyDescent="0.3">
      <c r="A13" s="11" t="str">
        <f>CONCATENATE(CONCATENATE('Tabela 2'!A7,"/"),'Tabela 2'!B7)</f>
        <v>5/2018</v>
      </c>
      <c r="B13" s="11" t="str">
        <f>CONCATENATE(CONCATENATE('Tabela 2'!C7," "),'Tabela 2'!D7)</f>
        <v>Jovana Bujišić</v>
      </c>
      <c r="C13" s="11"/>
      <c r="D13" s="11"/>
      <c r="E13" s="11"/>
      <c r="F13" s="11"/>
      <c r="G13" s="11">
        <f>'Tabela 2'!G7</f>
        <v>10</v>
      </c>
      <c r="H13" s="11"/>
      <c r="I13" s="11"/>
      <c r="J13" s="11">
        <f>'Tabela 2'!AE7</f>
        <v>8</v>
      </c>
      <c r="K13" s="11"/>
      <c r="L13" s="11"/>
      <c r="M13" s="11">
        <f>'Tabela 2'!AD7</f>
        <v>2</v>
      </c>
      <c r="N13" s="11"/>
      <c r="O13" s="11">
        <f>'Tabela 2'!AF7</f>
        <v>20</v>
      </c>
      <c r="P13" s="12" t="str">
        <f>'Tabela 2'!AG7</f>
        <v>F</v>
      </c>
    </row>
    <row r="14" spans="1:16" x14ac:dyDescent="0.3">
      <c r="A14" s="11" t="str">
        <f>CONCATENATE(CONCATENATE('Tabela 2'!A8,"/"),'Tabela 2'!B8)</f>
        <v>7/2018</v>
      </c>
      <c r="B14" s="11" t="str">
        <f>CONCATENATE(CONCATENATE('Tabela 2'!C8," "),'Tabela 2'!D8)</f>
        <v>Ljiljana Jelić</v>
      </c>
      <c r="C14" s="11"/>
      <c r="D14" s="11"/>
      <c r="E14" s="11"/>
      <c r="F14" s="11"/>
      <c r="G14" s="11">
        <f>'Tabela 2'!G8</f>
        <v>8</v>
      </c>
      <c r="H14" s="11"/>
      <c r="I14" s="11"/>
      <c r="J14" s="11">
        <f>'Tabela 2'!AE8</f>
        <v>16</v>
      </c>
      <c r="K14" s="11"/>
      <c r="L14" s="11"/>
      <c r="M14" s="11">
        <f>'Tabela 2'!AD8</f>
        <v>21</v>
      </c>
      <c r="N14" s="11"/>
      <c r="O14" s="11">
        <f>'Tabela 2'!AF8</f>
        <v>45</v>
      </c>
      <c r="P14" s="12" t="str">
        <f>'Tabela 2'!AG8</f>
        <v>E</v>
      </c>
    </row>
    <row r="15" spans="1:16" x14ac:dyDescent="0.3">
      <c r="A15" s="11" t="str">
        <f>CONCATENATE(CONCATENATE('Tabela 2'!A9,"/"),'Tabela 2'!B9)</f>
        <v>9/2018</v>
      </c>
      <c r="B15" s="11" t="str">
        <f>CONCATENATE(CONCATENATE('Tabela 2'!C9," "),'Tabela 2'!D9)</f>
        <v>Tamara Čukić</v>
      </c>
      <c r="C15" s="11"/>
      <c r="D15" s="11"/>
      <c r="E15" s="11"/>
      <c r="F15" s="11"/>
      <c r="G15" s="11">
        <f>'Tabela 2'!G9</f>
        <v>9.5</v>
      </c>
      <c r="H15" s="11"/>
      <c r="I15" s="11"/>
      <c r="J15" s="11">
        <f>'Tabela 2'!AE9</f>
        <v>17</v>
      </c>
      <c r="K15" s="11"/>
      <c r="L15" s="11"/>
      <c r="M15" s="11">
        <f>'Tabela 2'!AD9</f>
        <v>25</v>
      </c>
      <c r="N15" s="11"/>
      <c r="O15" s="11">
        <f>'Tabela 2'!AF9</f>
        <v>51.5</v>
      </c>
      <c r="P15" s="12" t="str">
        <f>'Tabela 2'!AG9</f>
        <v>E</v>
      </c>
    </row>
    <row r="16" spans="1:16" x14ac:dyDescent="0.3">
      <c r="A16" s="11" t="str">
        <f>CONCATENATE(CONCATENATE('Tabela 2'!A10,"/"),'Tabela 2'!B10)</f>
        <v>25/2018</v>
      </c>
      <c r="B16" s="11" t="str">
        <f>CONCATENATE(CONCATENATE('Tabela 2'!C10," "),'Tabela 2'!D10)</f>
        <v>Ana Ivanović</v>
      </c>
      <c r="C16" s="11"/>
      <c r="D16" s="11"/>
      <c r="E16" s="11"/>
      <c r="F16" s="11"/>
      <c r="G16" s="11">
        <f>'Tabela 2'!G10</f>
        <v>4</v>
      </c>
      <c r="H16" s="11"/>
      <c r="I16" s="11"/>
      <c r="J16" s="11">
        <f>'Tabela 2'!AE10</f>
        <v>8</v>
      </c>
      <c r="K16" s="11"/>
      <c r="L16" s="11"/>
      <c r="M16" s="11" t="str">
        <f>'Tabela 2'!AD10</f>
        <v/>
      </c>
      <c r="N16" s="11"/>
      <c r="O16" s="11">
        <f>'Tabela 2'!AF10</f>
        <v>12</v>
      </c>
      <c r="P16" s="12" t="str">
        <f>'Tabela 2'!AG10</f>
        <v>F</v>
      </c>
    </row>
    <row r="17" spans="1:16" x14ac:dyDescent="0.3">
      <c r="A17" s="11" t="str">
        <f>CONCATENATE(CONCATENATE('Tabela 2'!A11,"/"),'Tabela 2'!B11)</f>
        <v>30/2018</v>
      </c>
      <c r="B17" s="11" t="str">
        <f>CONCATENATE(CONCATENATE('Tabela 2'!C11," "),'Tabela 2'!D11)</f>
        <v>Marija Gajović</v>
      </c>
      <c r="C17" s="11"/>
      <c r="D17" s="11"/>
      <c r="E17" s="11"/>
      <c r="F17" s="11"/>
      <c r="G17" s="11">
        <f>'Tabela 2'!G11</f>
        <v>7</v>
      </c>
      <c r="H17" s="11"/>
      <c r="I17" s="11"/>
      <c r="J17" s="11">
        <f>'Tabela 2'!AE11</f>
        <v>16</v>
      </c>
      <c r="K17" s="11"/>
      <c r="L17" s="11"/>
      <c r="M17" s="11">
        <f>'Tabela 2'!AD11</f>
        <v>6</v>
      </c>
      <c r="N17" s="11"/>
      <c r="O17" s="11">
        <f>'Tabela 2'!AF11</f>
        <v>29</v>
      </c>
      <c r="P17" s="12" t="str">
        <f>'Tabela 2'!AG11</f>
        <v>F</v>
      </c>
    </row>
    <row r="18" spans="1:16" x14ac:dyDescent="0.3">
      <c r="A18" s="11" t="str">
        <f>CONCATENATE(CONCATENATE('Tabela 2'!A12,"/"),'Tabela 2'!B12)</f>
        <v>39/2018</v>
      </c>
      <c r="B18" s="11" t="str">
        <f>CONCATENATE(CONCATENATE('Tabela 2'!C12," "),'Tabela 2'!D12)</f>
        <v>Petar Janković</v>
      </c>
      <c r="C18" s="11"/>
      <c r="D18" s="11"/>
      <c r="E18" s="11"/>
      <c r="F18" s="11"/>
      <c r="G18" s="11">
        <f>'Tabela 2'!G12</f>
        <v>7.5</v>
      </c>
      <c r="H18" s="11"/>
      <c r="I18" s="11"/>
      <c r="J18" s="11">
        <f>'Tabela 2'!AE12</f>
        <v>1</v>
      </c>
      <c r="K18" s="11"/>
      <c r="L18" s="11"/>
      <c r="M18" s="11" t="str">
        <f>'Tabela 2'!AD12</f>
        <v/>
      </c>
      <c r="N18" s="11"/>
      <c r="O18" s="11">
        <f>'Tabela 2'!AF12</f>
        <v>8.5</v>
      </c>
      <c r="P18" s="12" t="str">
        <f>'Tabela 2'!AG12</f>
        <v>F</v>
      </c>
    </row>
    <row r="19" spans="1:16" x14ac:dyDescent="0.3">
      <c r="A19" s="11" t="str">
        <f>CONCATENATE(CONCATENATE('Tabela 2'!A13,"/"),'Tabela 2'!B13)</f>
        <v>8/2017</v>
      </c>
      <c r="B19" s="11" t="str">
        <f>CONCATENATE(CONCATENATE('Tabela 2'!C13," "),'Tabela 2'!D13)</f>
        <v>Dijana Popović</v>
      </c>
      <c r="C19" s="11"/>
      <c r="D19" s="11"/>
      <c r="E19" s="11"/>
      <c r="F19" s="11"/>
      <c r="G19" s="11">
        <f>'Tabela 2'!G13</f>
        <v>4</v>
      </c>
      <c r="H19" s="11"/>
      <c r="I19" s="11"/>
      <c r="J19" s="11">
        <f>'Tabela 2'!AE13</f>
        <v>3</v>
      </c>
      <c r="K19" s="11"/>
      <c r="L19" s="11"/>
      <c r="M19" s="11" t="str">
        <f>'Tabela 2'!AD13</f>
        <v/>
      </c>
      <c r="N19" s="11"/>
      <c r="O19" s="11">
        <f>'Tabela 2'!AF13</f>
        <v>7</v>
      </c>
      <c r="P19" s="12" t="str">
        <f>'Tabela 2'!AG13</f>
        <v>F</v>
      </c>
    </row>
    <row r="20" spans="1:16" x14ac:dyDescent="0.3">
      <c r="A20" s="11" t="str">
        <f>CONCATENATE(CONCATENATE('Tabela 2'!A14,"/"),'Tabela 2'!B14)</f>
        <v>32/2017</v>
      </c>
      <c r="B20" s="11" t="str">
        <f>CONCATENATE(CONCATENATE('Tabela 2'!C14," "),'Tabela 2'!D14)</f>
        <v>Jovan Janjušević</v>
      </c>
      <c r="C20" s="11"/>
      <c r="D20" s="11"/>
      <c r="E20" s="11"/>
      <c r="F20" s="11"/>
      <c r="G20" s="11">
        <f>'Tabela 2'!G14</f>
        <v>10.5</v>
      </c>
      <c r="H20" s="11"/>
      <c r="I20" s="11"/>
      <c r="J20" s="11">
        <f>'Tabela 2'!AE14</f>
        <v>11</v>
      </c>
      <c r="K20" s="11"/>
      <c r="L20" s="11"/>
      <c r="M20" s="11">
        <f>'Tabela 2'!AD14</f>
        <v>7</v>
      </c>
      <c r="N20" s="11"/>
      <c r="O20" s="11">
        <f>'Tabela 2'!AF14</f>
        <v>28.5</v>
      </c>
      <c r="P20" s="12" t="str">
        <f>'Tabela 2'!AG14</f>
        <v>F</v>
      </c>
    </row>
    <row r="21" spans="1:16" x14ac:dyDescent="0.3">
      <c r="A21" s="11" t="str">
        <f>CONCATENATE(CONCATENATE('Tabela 2'!A15,"/"),'Tabela 2'!B15)</f>
        <v>34/2017</v>
      </c>
      <c r="B21" s="11" t="str">
        <f>CONCATENATE(CONCATENATE('Tabela 2'!C15," "),'Tabela 2'!D15)</f>
        <v>Miloš Komnenović</v>
      </c>
      <c r="C21" s="11"/>
      <c r="D21" s="11"/>
      <c r="E21" s="11"/>
      <c r="F21" s="11"/>
      <c r="G21" s="11">
        <f>'Tabela 2'!G15</f>
        <v>6</v>
      </c>
      <c r="H21" s="11"/>
      <c r="I21" s="11"/>
      <c r="J21" s="11">
        <f>'Tabela 2'!AE15</f>
        <v>0</v>
      </c>
      <c r="K21" s="11"/>
      <c r="L21" s="11"/>
      <c r="M21" s="11">
        <f>'Tabela 2'!AD15</f>
        <v>9</v>
      </c>
      <c r="N21" s="11"/>
      <c r="O21" s="11">
        <f>'Tabela 2'!AF15</f>
        <v>15</v>
      </c>
      <c r="P21" s="12" t="str">
        <f>'Tabela 2'!AG15</f>
        <v>F</v>
      </c>
    </row>
    <row r="22" spans="1:16" x14ac:dyDescent="0.3">
      <c r="A22" s="11" t="str">
        <f>CONCATENATE(CONCATENATE('Tabela 2'!A16,"/"),'Tabela 2'!B16)</f>
        <v>25/15</v>
      </c>
      <c r="B22" s="11" t="str">
        <f>CONCATENATE(CONCATENATE('Tabela 2'!C16," "),'Tabela 2'!D16)</f>
        <v>Andrea  Krunić</v>
      </c>
      <c r="C22" s="11"/>
      <c r="D22" s="11"/>
      <c r="E22" s="11"/>
      <c r="F22" s="11"/>
      <c r="G22" s="11">
        <f>'Tabela 2'!G16</f>
        <v>5.5</v>
      </c>
      <c r="H22" s="11"/>
      <c r="I22" s="11"/>
      <c r="J22" s="11">
        <f>'Tabela 2'!AE16</f>
        <v>12</v>
      </c>
      <c r="K22" s="11"/>
      <c r="L22" s="11"/>
      <c r="M22" s="11">
        <f>'Tabela 2'!AD16</f>
        <v>6</v>
      </c>
      <c r="N22" s="11"/>
      <c r="O22" s="11">
        <f>'Tabela 2'!AF16</f>
        <v>23.5</v>
      </c>
      <c r="P22" s="12" t="str">
        <f>'Tabela 2'!AG16</f>
        <v>F</v>
      </c>
    </row>
    <row r="23" spans="1:16" x14ac:dyDescent="0.3">
      <c r="A23" s="11" t="str">
        <f>CONCATENATE(CONCATENATE('Tabela 2'!A17,"/"),'Tabela 2'!B17)</f>
        <v>19/15</v>
      </c>
      <c r="B23" s="11" t="str">
        <f>CONCATENATE(CONCATENATE('Tabela 2'!C17," "),'Tabela 2'!D17)</f>
        <v>Sanda  Piper</v>
      </c>
      <c r="C23" s="11"/>
      <c r="D23" s="11"/>
      <c r="E23" s="11"/>
      <c r="F23" s="11"/>
      <c r="G23" s="11">
        <f>'Tabela 2'!G17</f>
        <v>11.5</v>
      </c>
      <c r="H23" s="11"/>
      <c r="I23" s="11"/>
      <c r="J23" s="11">
        <f>'Tabela 2'!AE17</f>
        <v>12</v>
      </c>
      <c r="K23" s="11"/>
      <c r="L23" s="11"/>
      <c r="M23" s="11">
        <f>'Tabela 2'!AD17</f>
        <v>21.5</v>
      </c>
      <c r="N23" s="11"/>
      <c r="O23" s="11">
        <f>'Tabela 2'!AF17</f>
        <v>45</v>
      </c>
      <c r="P23" s="12" t="str">
        <f>'Tabela 2'!AG17</f>
        <v>E</v>
      </c>
    </row>
    <row r="24" spans="1:16" x14ac:dyDescent="0.3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</row>
    <row r="25" spans="1:16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</row>
    <row r="26" spans="1:16" x14ac:dyDescent="0.3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</row>
    <row r="27" spans="1:16" x14ac:dyDescent="0.3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  <row r="28" spans="1:16" x14ac:dyDescent="0.3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</row>
    <row r="29" spans="1:16" x14ac:dyDescent="0.3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  <row r="30" spans="1:16" x14ac:dyDescent="0.3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  <row r="31" spans="1:16" x14ac:dyDescent="0.3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  <row r="32" spans="1:16" x14ac:dyDescent="0.3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  <row r="33" spans="1:16" x14ac:dyDescent="0.3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  <row r="34" spans="1:16" x14ac:dyDescent="0.3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  <row r="35" spans="1:16" x14ac:dyDescent="0.3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  <row r="36" spans="1:16" x14ac:dyDescent="0.3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  <row r="37" spans="1:16" x14ac:dyDescent="0.3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  <row r="38" spans="1:16" x14ac:dyDescent="0.3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  <row r="39" spans="1:16" x14ac:dyDescent="0.3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  <row r="40" spans="1:16" x14ac:dyDescent="0.3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  <row r="41" spans="1:16" x14ac:dyDescent="0.3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  <row r="42" spans="1:16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</row>
    <row r="43" spans="1:16" x14ac:dyDescent="0.3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6" x14ac:dyDescent="0.3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  <row r="45" spans="1:16" x14ac:dyDescent="0.3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</row>
    <row r="46" spans="1:16" x14ac:dyDescent="0.3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</row>
    <row r="47" spans="1:16" x14ac:dyDescent="0.3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9"/>
    </row>
    <row r="48" spans="1:16" x14ac:dyDescent="0.3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</row>
    <row r="49" spans="1:16" x14ac:dyDescent="0.3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</row>
    <row r="50" spans="1:16" x14ac:dyDescent="0.3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</row>
    <row r="51" spans="1:16" x14ac:dyDescent="0.3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</row>
    <row r="52" spans="1:16" x14ac:dyDescent="0.3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</row>
    <row r="53" spans="1:16" x14ac:dyDescent="0.3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</row>
    <row r="54" spans="1:16" x14ac:dyDescent="0.3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</row>
    <row r="55" spans="1:16" x14ac:dyDescent="0.3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  <row r="56" spans="1:16" x14ac:dyDescent="0.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</row>
    <row r="57" spans="1:16" x14ac:dyDescent="0.3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</row>
    <row r="58" spans="1:16" x14ac:dyDescent="0.3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</row>
    <row r="59" spans="1:16" x14ac:dyDescent="0.3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</row>
    <row r="60" spans="1:16" x14ac:dyDescent="0.3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9"/>
    </row>
    <row r="61" spans="1:16" x14ac:dyDescent="0.3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</row>
    <row r="62" spans="1:16" x14ac:dyDescent="0.3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</row>
    <row r="63" spans="1:16" x14ac:dyDescent="0.3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</row>
    <row r="64" spans="1:16" x14ac:dyDescent="0.3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G22" sqref="G22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4" t="s">
        <v>196</v>
      </c>
      <c r="B1" s="57"/>
      <c r="C1" s="57"/>
      <c r="D1" s="57"/>
      <c r="E1" s="57"/>
      <c r="F1" s="57"/>
      <c r="G1" s="65"/>
    </row>
    <row r="2" spans="1:7" ht="27.6" customHeight="1" x14ac:dyDescent="0.3">
      <c r="A2" s="64" t="s">
        <v>76</v>
      </c>
      <c r="B2" s="57"/>
      <c r="C2" s="66"/>
      <c r="D2" s="67" t="s">
        <v>110</v>
      </c>
      <c r="E2" s="57"/>
      <c r="F2" s="57"/>
      <c r="G2" s="65"/>
    </row>
    <row r="3" spans="1:7" ht="15" thickBot="1" x14ac:dyDescent="0.35">
      <c r="A3" s="68" t="s">
        <v>195</v>
      </c>
      <c r="B3" s="69"/>
      <c r="C3" s="70"/>
      <c r="D3" s="71" t="s">
        <v>197</v>
      </c>
      <c r="E3" s="69"/>
      <c r="F3" s="69"/>
      <c r="G3" s="72"/>
    </row>
    <row r="4" spans="1:7" ht="15" thickBot="1" x14ac:dyDescent="0.35">
      <c r="A4" s="13"/>
      <c r="B4" s="13"/>
      <c r="C4" s="13"/>
      <c r="D4" s="13"/>
      <c r="E4" s="14"/>
      <c r="F4" s="13"/>
      <c r="G4" s="13"/>
    </row>
    <row r="5" spans="1:7" x14ac:dyDescent="0.3">
      <c r="A5" s="73" t="s">
        <v>77</v>
      </c>
      <c r="B5" s="75" t="s">
        <v>78</v>
      </c>
      <c r="C5" s="75" t="s">
        <v>58</v>
      </c>
      <c r="D5" s="77" t="s">
        <v>79</v>
      </c>
      <c r="E5" s="78"/>
      <c r="F5" s="79"/>
      <c r="G5" s="80" t="s">
        <v>80</v>
      </c>
    </row>
    <row r="6" spans="1:7" ht="26.4" x14ac:dyDescent="0.3">
      <c r="A6" s="74"/>
      <c r="B6" s="76"/>
      <c r="C6" s="76"/>
      <c r="D6" s="15" t="s">
        <v>81</v>
      </c>
      <c r="E6" s="16" t="s">
        <v>82</v>
      </c>
      <c r="F6" s="15" t="s">
        <v>83</v>
      </c>
      <c r="G6" s="81"/>
    </row>
    <row r="7" spans="1:7" ht="14.4" customHeight="1" x14ac:dyDescent="0.3">
      <c r="A7" s="11">
        <v>1</v>
      </c>
      <c r="B7" s="11" t="str">
        <f>Evidencija!A8</f>
        <v>40/2020</v>
      </c>
      <c r="C7" s="11" t="str">
        <f>Evidencija!B8</f>
        <v>Nadžije Molla</v>
      </c>
      <c r="D7" s="11">
        <f>Evidencija!G8+Evidencija!J8</f>
        <v>23</v>
      </c>
      <c r="E7" s="11">
        <f>Evidencija!M8</f>
        <v>7</v>
      </c>
      <c r="F7" s="11">
        <f>Evidencija!O8</f>
        <v>30</v>
      </c>
      <c r="G7" s="12" t="str">
        <f>Evidencija!P8</f>
        <v>F</v>
      </c>
    </row>
    <row r="8" spans="1:7" ht="14.4" customHeight="1" x14ac:dyDescent="0.3">
      <c r="A8" s="11">
        <f>A7+1</f>
        <v>2</v>
      </c>
      <c r="B8" s="11" t="str">
        <f>Evidencija!A9</f>
        <v>1/2019</v>
      </c>
      <c r="C8" s="11" t="str">
        <f>Evidencija!B9</f>
        <v>Matija Bojanić</v>
      </c>
      <c r="D8" s="11">
        <f>Evidencija!G9+Evidencija!J9</f>
        <v>14</v>
      </c>
      <c r="E8" s="11" t="str">
        <f>Evidencija!M9</f>
        <v/>
      </c>
      <c r="F8" s="11">
        <f>Evidencija!O9</f>
        <v>14</v>
      </c>
      <c r="G8" s="12" t="str">
        <f>Evidencija!P9</f>
        <v>F</v>
      </c>
    </row>
    <row r="9" spans="1:7" ht="14.4" customHeight="1" x14ac:dyDescent="0.3">
      <c r="A9" s="11">
        <f t="shared" ref="A9:A61" si="0">A8+1</f>
        <v>3</v>
      </c>
      <c r="B9" s="11" t="str">
        <f>Evidencija!A10</f>
        <v>3/2019</v>
      </c>
      <c r="C9" s="11" t="str">
        <f>Evidencija!B10</f>
        <v>Emina Krnić</v>
      </c>
      <c r="D9" s="11">
        <f>Evidencija!G10+Evidencija!J10</f>
        <v>19</v>
      </c>
      <c r="E9" s="11" t="str">
        <f>Evidencija!M10</f>
        <v/>
      </c>
      <c r="F9" s="11">
        <f>Evidencija!O10</f>
        <v>19</v>
      </c>
      <c r="G9" s="12" t="str">
        <f>Evidencija!P10</f>
        <v>F</v>
      </c>
    </row>
    <row r="10" spans="1:7" ht="14.4" customHeight="1" x14ac:dyDescent="0.3">
      <c r="A10" s="11">
        <f t="shared" si="0"/>
        <v>4</v>
      </c>
      <c r="B10" s="11" t="str">
        <f>Evidencija!A11</f>
        <v>22/2019</v>
      </c>
      <c r="C10" s="11" t="str">
        <f>Evidencija!B11</f>
        <v>Andrea Čabarkapa</v>
      </c>
      <c r="D10" s="11">
        <f>Evidencija!G11+Evidencija!J11</f>
        <v>22</v>
      </c>
      <c r="E10" s="11" t="str">
        <f>Evidencija!M11</f>
        <v/>
      </c>
      <c r="F10" s="11">
        <f>Evidencija!O11</f>
        <v>22</v>
      </c>
      <c r="G10" s="12" t="str">
        <f>Evidencija!P11</f>
        <v>F</v>
      </c>
    </row>
    <row r="11" spans="1:7" ht="14.4" customHeight="1" x14ac:dyDescent="0.3">
      <c r="A11" s="11">
        <f t="shared" si="0"/>
        <v>5</v>
      </c>
      <c r="B11" s="11" t="str">
        <f>Evidencija!A12</f>
        <v>28/2019</v>
      </c>
      <c r="C11" s="11" t="str">
        <f>Evidencija!B12</f>
        <v>Ekan Kojić</v>
      </c>
      <c r="D11" s="11">
        <f>Evidencija!G12+Evidencija!J12</f>
        <v>20</v>
      </c>
      <c r="E11" s="11">
        <f>Evidencija!M12</f>
        <v>6</v>
      </c>
      <c r="F11" s="11">
        <f>Evidencija!O12</f>
        <v>26</v>
      </c>
      <c r="G11" s="12" t="str">
        <f>Evidencija!P12</f>
        <v>F</v>
      </c>
    </row>
    <row r="12" spans="1:7" ht="14.4" customHeight="1" x14ac:dyDescent="0.3">
      <c r="A12" s="11">
        <f t="shared" si="0"/>
        <v>6</v>
      </c>
      <c r="B12" s="11" t="str">
        <f>Evidencija!A13</f>
        <v>5/2018</v>
      </c>
      <c r="C12" s="11" t="str">
        <f>Evidencija!B13</f>
        <v>Jovana Bujišić</v>
      </c>
      <c r="D12" s="11">
        <f>Evidencija!G13+Evidencija!J13</f>
        <v>18</v>
      </c>
      <c r="E12" s="11">
        <f>Evidencija!M13</f>
        <v>2</v>
      </c>
      <c r="F12" s="11">
        <f>Evidencija!O13</f>
        <v>20</v>
      </c>
      <c r="G12" s="12" t="str">
        <f>Evidencija!P13</f>
        <v>F</v>
      </c>
    </row>
    <row r="13" spans="1:7" ht="14.4" customHeight="1" x14ac:dyDescent="0.3">
      <c r="A13" s="11">
        <f t="shared" si="0"/>
        <v>7</v>
      </c>
      <c r="B13" s="11" t="str">
        <f>Evidencija!A14</f>
        <v>7/2018</v>
      </c>
      <c r="C13" s="11" t="str">
        <f>Evidencija!B14</f>
        <v>Ljiljana Jelić</v>
      </c>
      <c r="D13" s="11">
        <f>Evidencija!G14+Evidencija!J14</f>
        <v>24</v>
      </c>
      <c r="E13" s="11">
        <f>Evidencija!M14</f>
        <v>21</v>
      </c>
      <c r="F13" s="11">
        <f>Evidencija!O14</f>
        <v>45</v>
      </c>
      <c r="G13" s="12" t="str">
        <f>Evidencija!P14</f>
        <v>E</v>
      </c>
    </row>
    <row r="14" spans="1:7" ht="14.4" customHeight="1" x14ac:dyDescent="0.3">
      <c r="A14" s="11">
        <f t="shared" si="0"/>
        <v>8</v>
      </c>
      <c r="B14" s="11" t="str">
        <f>Evidencija!A15</f>
        <v>9/2018</v>
      </c>
      <c r="C14" s="11" t="str">
        <f>Evidencija!B15</f>
        <v>Tamara Čukić</v>
      </c>
      <c r="D14" s="11">
        <f>Evidencija!G15+Evidencija!J15</f>
        <v>26.5</v>
      </c>
      <c r="E14" s="11">
        <f>Evidencija!M15</f>
        <v>25</v>
      </c>
      <c r="F14" s="11">
        <f>Evidencija!O15</f>
        <v>51.5</v>
      </c>
      <c r="G14" s="12" t="str">
        <f>Evidencija!P15</f>
        <v>E</v>
      </c>
    </row>
    <row r="15" spans="1:7" ht="14.4" customHeight="1" x14ac:dyDescent="0.3">
      <c r="A15" s="11">
        <f t="shared" si="0"/>
        <v>9</v>
      </c>
      <c r="B15" s="11" t="str">
        <f>Evidencija!A16</f>
        <v>25/2018</v>
      </c>
      <c r="C15" s="11" t="str">
        <f>Evidencija!B16</f>
        <v>Ana Ivanović</v>
      </c>
      <c r="D15" s="11">
        <f>Evidencija!G16+Evidencija!J16</f>
        <v>12</v>
      </c>
      <c r="E15" s="11" t="str">
        <f>Evidencija!M16</f>
        <v/>
      </c>
      <c r="F15" s="11">
        <f>Evidencija!O16</f>
        <v>12</v>
      </c>
      <c r="G15" s="12" t="str">
        <f>Evidencija!P16</f>
        <v>F</v>
      </c>
    </row>
    <row r="16" spans="1:7" ht="14.4" customHeight="1" x14ac:dyDescent="0.3">
      <c r="A16" s="11">
        <f t="shared" si="0"/>
        <v>10</v>
      </c>
      <c r="B16" s="11" t="str">
        <f>Evidencija!A17</f>
        <v>30/2018</v>
      </c>
      <c r="C16" s="11" t="str">
        <f>Evidencija!B17</f>
        <v>Marija Gajović</v>
      </c>
      <c r="D16" s="11">
        <f>Evidencija!G17+Evidencija!J17</f>
        <v>23</v>
      </c>
      <c r="E16" s="11">
        <f>Evidencija!M17</f>
        <v>6</v>
      </c>
      <c r="F16" s="11">
        <f>Evidencija!O17</f>
        <v>29</v>
      </c>
      <c r="G16" s="12" t="str">
        <f>Evidencija!P17</f>
        <v>F</v>
      </c>
    </row>
    <row r="17" spans="1:7" ht="14.4" customHeight="1" x14ac:dyDescent="0.3">
      <c r="A17" s="11">
        <f t="shared" si="0"/>
        <v>11</v>
      </c>
      <c r="B17" s="11" t="str">
        <f>Evidencija!A18</f>
        <v>39/2018</v>
      </c>
      <c r="C17" s="11" t="str">
        <f>Evidencija!B18</f>
        <v>Petar Janković</v>
      </c>
      <c r="D17" s="11">
        <f>Evidencija!G18+Evidencija!J18</f>
        <v>8.5</v>
      </c>
      <c r="E17" s="11" t="str">
        <f>Evidencija!M18</f>
        <v/>
      </c>
      <c r="F17" s="11">
        <f>Evidencija!O18</f>
        <v>8.5</v>
      </c>
      <c r="G17" s="12" t="str">
        <f>Evidencija!P18</f>
        <v>F</v>
      </c>
    </row>
    <row r="18" spans="1:7" ht="14.4" customHeight="1" x14ac:dyDescent="0.3">
      <c r="A18" s="11">
        <f t="shared" si="0"/>
        <v>12</v>
      </c>
      <c r="B18" s="11" t="str">
        <f>Evidencija!A19</f>
        <v>8/2017</v>
      </c>
      <c r="C18" s="11" t="str">
        <f>Evidencija!B19</f>
        <v>Dijana Popović</v>
      </c>
      <c r="D18" s="11">
        <f>Evidencija!G19+Evidencija!J19</f>
        <v>7</v>
      </c>
      <c r="E18" s="11" t="str">
        <f>Evidencija!M19</f>
        <v/>
      </c>
      <c r="F18" s="11">
        <f>Evidencija!O19</f>
        <v>7</v>
      </c>
      <c r="G18" s="12" t="str">
        <f>Evidencija!P19</f>
        <v>F</v>
      </c>
    </row>
    <row r="19" spans="1:7" ht="14.4" customHeight="1" x14ac:dyDescent="0.3">
      <c r="A19" s="11">
        <f t="shared" si="0"/>
        <v>13</v>
      </c>
      <c r="B19" s="11" t="str">
        <f>Evidencija!A20</f>
        <v>32/2017</v>
      </c>
      <c r="C19" s="11" t="str">
        <f>Evidencija!B20</f>
        <v>Jovan Janjušević</v>
      </c>
      <c r="D19" s="11">
        <f>Evidencija!G20+Evidencija!J20</f>
        <v>21.5</v>
      </c>
      <c r="E19" s="11">
        <f>Evidencija!M20</f>
        <v>7</v>
      </c>
      <c r="F19" s="11">
        <f>Evidencija!O20</f>
        <v>28.5</v>
      </c>
      <c r="G19" s="12" t="str">
        <f>Evidencija!P20</f>
        <v>F</v>
      </c>
    </row>
    <row r="20" spans="1:7" ht="14.4" customHeight="1" x14ac:dyDescent="0.3">
      <c r="A20" s="11">
        <f t="shared" si="0"/>
        <v>14</v>
      </c>
      <c r="B20" s="11" t="str">
        <f>Evidencija!A21</f>
        <v>34/2017</v>
      </c>
      <c r="C20" s="11" t="str">
        <f>Evidencija!B21</f>
        <v>Miloš Komnenović</v>
      </c>
      <c r="D20" s="11">
        <f>Evidencija!G21+Evidencija!J21</f>
        <v>6</v>
      </c>
      <c r="E20" s="11">
        <f>Evidencija!M21</f>
        <v>9</v>
      </c>
      <c r="F20" s="11">
        <f>Evidencija!O21</f>
        <v>15</v>
      </c>
      <c r="G20" s="12" t="str">
        <f>Evidencija!P21</f>
        <v>F</v>
      </c>
    </row>
    <row r="21" spans="1:7" ht="14.4" customHeight="1" x14ac:dyDescent="0.3">
      <c r="A21" s="11">
        <f t="shared" si="0"/>
        <v>15</v>
      </c>
      <c r="B21" s="11" t="str">
        <f>Evidencija!A22</f>
        <v>25/15</v>
      </c>
      <c r="C21" s="11" t="str">
        <f>Evidencija!B22</f>
        <v>Andrea  Krunić</v>
      </c>
      <c r="D21" s="11">
        <f>Evidencija!G22+Evidencija!J22</f>
        <v>17.5</v>
      </c>
      <c r="E21" s="11">
        <f>Evidencija!M22</f>
        <v>6</v>
      </c>
      <c r="F21" s="11">
        <f>Evidencija!O22</f>
        <v>23.5</v>
      </c>
      <c r="G21" s="12" t="str">
        <f>Evidencija!P22</f>
        <v>F</v>
      </c>
    </row>
    <row r="22" spans="1:7" ht="14.4" customHeight="1" x14ac:dyDescent="0.3">
      <c r="A22" s="11">
        <f t="shared" si="0"/>
        <v>16</v>
      </c>
      <c r="B22" s="11" t="str">
        <f>Evidencija!A23</f>
        <v>19/15</v>
      </c>
      <c r="C22" s="11" t="str">
        <f>Evidencija!B23</f>
        <v>Sanda  Piper</v>
      </c>
      <c r="D22" s="11">
        <f>Evidencija!G23+Evidencija!J23</f>
        <v>23.5</v>
      </c>
      <c r="E22" s="11">
        <f>Evidencija!M23</f>
        <v>21.5</v>
      </c>
      <c r="F22" s="11">
        <f>Evidencija!O23</f>
        <v>45</v>
      </c>
      <c r="G22" s="12" t="str">
        <f>Evidencija!P23</f>
        <v>E</v>
      </c>
    </row>
    <row r="23" spans="1:7" ht="14.4" customHeight="1" x14ac:dyDescent="0.3">
      <c r="A23" s="98"/>
      <c r="B23" s="98"/>
      <c r="C23" s="98"/>
      <c r="D23" s="98"/>
      <c r="E23" s="98"/>
      <c r="F23" s="98"/>
      <c r="G23" s="99"/>
    </row>
    <row r="24" spans="1:7" ht="14.4" customHeight="1" x14ac:dyDescent="0.3">
      <c r="A24" s="98"/>
      <c r="B24" s="98"/>
      <c r="C24" s="98"/>
      <c r="D24" s="98"/>
      <c r="E24" s="98"/>
      <c r="F24" s="98"/>
      <c r="G24" s="99"/>
    </row>
    <row r="25" spans="1:7" ht="14.4" customHeight="1" x14ac:dyDescent="0.3">
      <c r="A25" s="98"/>
      <c r="B25" s="98"/>
      <c r="C25" s="98"/>
      <c r="D25" s="98"/>
      <c r="E25" s="98"/>
      <c r="F25" s="98"/>
      <c r="G25" s="99"/>
    </row>
    <row r="26" spans="1:7" ht="14.4" customHeight="1" x14ac:dyDescent="0.3">
      <c r="A26" s="98"/>
      <c r="B26" s="98"/>
      <c r="C26" s="98"/>
      <c r="D26" s="98"/>
      <c r="E26" s="98"/>
      <c r="F26" s="98"/>
      <c r="G26" s="99"/>
    </row>
    <row r="27" spans="1:7" ht="14.4" customHeight="1" x14ac:dyDescent="0.3">
      <c r="A27" s="98"/>
      <c r="B27" s="98"/>
      <c r="C27" s="98"/>
      <c r="D27" s="98"/>
      <c r="E27" s="98"/>
      <c r="F27" s="98"/>
      <c r="G27" s="99"/>
    </row>
    <row r="28" spans="1:7" ht="14.4" customHeight="1" x14ac:dyDescent="0.3">
      <c r="A28" s="98"/>
      <c r="B28" s="98"/>
      <c r="C28" s="98"/>
      <c r="D28" s="98"/>
      <c r="E28" s="98"/>
      <c r="F28" s="98"/>
      <c r="G28" s="99"/>
    </row>
    <row r="29" spans="1:7" ht="14.4" customHeight="1" x14ac:dyDescent="0.3">
      <c r="A29" s="98"/>
      <c r="B29" s="98"/>
      <c r="C29" s="98"/>
      <c r="D29" s="98"/>
      <c r="E29" s="98"/>
      <c r="F29" s="98"/>
      <c r="G29" s="99"/>
    </row>
    <row r="30" spans="1:7" ht="14.4" customHeight="1" x14ac:dyDescent="0.3">
      <c r="A30" s="98"/>
      <c r="B30" s="98"/>
      <c r="C30" s="98"/>
      <c r="D30" s="98"/>
      <c r="E30" s="98"/>
      <c r="F30" s="98"/>
      <c r="G30" s="99"/>
    </row>
    <row r="31" spans="1:7" ht="14.4" customHeight="1" x14ac:dyDescent="0.3">
      <c r="A31" s="98"/>
      <c r="B31" s="98"/>
      <c r="C31" s="98"/>
      <c r="D31" s="98"/>
      <c r="E31" s="98"/>
      <c r="F31" s="98"/>
      <c r="G31" s="99"/>
    </row>
    <row r="32" spans="1:7" ht="14.4" customHeight="1" x14ac:dyDescent="0.3">
      <c r="A32" s="98"/>
      <c r="B32" s="98"/>
      <c r="C32" s="98"/>
      <c r="D32" s="98"/>
      <c r="E32" s="98"/>
      <c r="F32" s="98"/>
      <c r="G32" s="99"/>
    </row>
    <row r="33" spans="1:7" ht="14.4" customHeight="1" x14ac:dyDescent="0.3">
      <c r="A33" s="98"/>
      <c r="B33" s="98"/>
      <c r="C33" s="98"/>
      <c r="D33" s="98"/>
      <c r="E33" s="98"/>
      <c r="F33" s="98"/>
      <c r="G33" s="99"/>
    </row>
    <row r="34" spans="1:7" ht="14.4" customHeight="1" x14ac:dyDescent="0.3">
      <c r="A34" s="98"/>
      <c r="B34" s="98"/>
      <c r="C34" s="98"/>
      <c r="D34" s="98"/>
      <c r="E34" s="98"/>
      <c r="F34" s="98"/>
      <c r="G34" s="99"/>
    </row>
    <row r="35" spans="1:7" ht="14.4" customHeight="1" x14ac:dyDescent="0.3">
      <c r="A35" s="98"/>
      <c r="B35" s="98"/>
      <c r="C35" s="98"/>
      <c r="D35" s="98"/>
      <c r="E35" s="98"/>
      <c r="F35" s="98"/>
      <c r="G35" s="99"/>
    </row>
    <row r="36" spans="1:7" ht="14.4" customHeight="1" x14ac:dyDescent="0.3">
      <c r="A36" s="98"/>
      <c r="B36" s="98"/>
      <c r="C36" s="98"/>
      <c r="D36" s="98"/>
      <c r="E36" s="98"/>
      <c r="F36" s="98"/>
      <c r="G36" s="99"/>
    </row>
    <row r="37" spans="1:7" ht="14.4" customHeight="1" x14ac:dyDescent="0.3">
      <c r="A37" s="98"/>
      <c r="B37" s="98"/>
      <c r="C37" s="98"/>
      <c r="D37" s="98"/>
      <c r="E37" s="98"/>
      <c r="F37" s="98"/>
      <c r="G37" s="99"/>
    </row>
    <row r="38" spans="1:7" ht="14.4" customHeight="1" x14ac:dyDescent="0.3">
      <c r="A38" s="98"/>
      <c r="B38" s="98"/>
      <c r="C38" s="98"/>
      <c r="D38" s="98"/>
      <c r="E38" s="98"/>
      <c r="F38" s="98"/>
      <c r="G38" s="99"/>
    </row>
    <row r="39" spans="1:7" ht="14.4" customHeight="1" x14ac:dyDescent="0.3">
      <c r="A39" s="98"/>
      <c r="B39" s="98"/>
      <c r="C39" s="98"/>
      <c r="D39" s="98"/>
      <c r="E39" s="98"/>
      <c r="F39" s="98"/>
      <c r="G39" s="99"/>
    </row>
    <row r="40" spans="1:7" ht="14.4" customHeight="1" x14ac:dyDescent="0.3">
      <c r="A40" s="98"/>
      <c r="B40" s="98"/>
      <c r="C40" s="98"/>
      <c r="D40" s="98"/>
      <c r="E40" s="98"/>
      <c r="F40" s="98"/>
      <c r="G40" s="99"/>
    </row>
    <row r="41" spans="1:7" ht="14.4" customHeight="1" x14ac:dyDescent="0.3">
      <c r="A41" s="98"/>
      <c r="B41" s="98"/>
      <c r="C41" s="98"/>
      <c r="D41" s="98"/>
      <c r="E41" s="98"/>
      <c r="F41" s="98"/>
      <c r="G41" s="99"/>
    </row>
    <row r="42" spans="1:7" ht="14.4" customHeight="1" x14ac:dyDescent="0.3">
      <c r="A42" s="98"/>
      <c r="B42" s="98"/>
      <c r="C42" s="98"/>
      <c r="D42" s="98"/>
      <c r="E42" s="98"/>
      <c r="F42" s="98"/>
      <c r="G42" s="99"/>
    </row>
    <row r="43" spans="1:7" ht="14.4" customHeight="1" x14ac:dyDescent="0.3">
      <c r="A43" s="98"/>
      <c r="B43" s="98"/>
      <c r="C43" s="98"/>
      <c r="D43" s="98"/>
      <c r="E43" s="98"/>
      <c r="F43" s="98"/>
      <c r="G43" s="99"/>
    </row>
    <row r="44" spans="1:7" ht="14.4" customHeight="1" x14ac:dyDescent="0.3">
      <c r="A44" s="98"/>
      <c r="B44" s="98"/>
      <c r="C44" s="98"/>
      <c r="D44" s="98"/>
      <c r="E44" s="98"/>
      <c r="F44" s="98"/>
      <c r="G44" s="99"/>
    </row>
    <row r="45" spans="1:7" ht="14.4" customHeight="1" x14ac:dyDescent="0.3">
      <c r="A45" s="98"/>
      <c r="B45" s="98"/>
      <c r="C45" s="98"/>
      <c r="D45" s="98"/>
      <c r="E45" s="98"/>
      <c r="F45" s="98"/>
      <c r="G45" s="99"/>
    </row>
    <row r="46" spans="1:7" ht="14.4" customHeight="1" x14ac:dyDescent="0.3">
      <c r="A46" s="98"/>
      <c r="B46" s="98"/>
      <c r="C46" s="98"/>
      <c r="D46" s="98"/>
      <c r="E46" s="98"/>
      <c r="F46" s="98"/>
      <c r="G46" s="99"/>
    </row>
    <row r="47" spans="1:7" ht="14.4" customHeight="1" x14ac:dyDescent="0.3">
      <c r="A47" s="98"/>
      <c r="B47" s="98"/>
      <c r="C47" s="98"/>
      <c r="D47" s="98"/>
      <c r="E47" s="98"/>
      <c r="F47" s="98"/>
      <c r="G47" s="99"/>
    </row>
    <row r="48" spans="1:7" ht="14.4" customHeight="1" x14ac:dyDescent="0.3">
      <c r="A48" s="98"/>
      <c r="B48" s="98"/>
      <c r="C48" s="98"/>
      <c r="D48" s="98"/>
      <c r="E48" s="98"/>
      <c r="F48" s="98"/>
      <c r="G48" s="99"/>
    </row>
    <row r="49" spans="1:7" ht="14.4" customHeight="1" x14ac:dyDescent="0.3">
      <c r="A49" s="98"/>
      <c r="B49" s="98"/>
      <c r="C49" s="98"/>
      <c r="D49" s="98"/>
      <c r="E49" s="98"/>
      <c r="F49" s="98"/>
      <c r="G49" s="99"/>
    </row>
    <row r="50" spans="1:7" ht="14.4" customHeight="1" x14ac:dyDescent="0.3">
      <c r="A50" s="98"/>
      <c r="B50" s="98"/>
      <c r="C50" s="98"/>
      <c r="D50" s="98"/>
      <c r="E50" s="98"/>
      <c r="F50" s="98"/>
      <c r="G50" s="99"/>
    </row>
    <row r="51" spans="1:7" ht="14.4" customHeight="1" x14ac:dyDescent="0.3">
      <c r="A51" s="98"/>
      <c r="B51" s="98"/>
      <c r="C51" s="98"/>
      <c r="D51" s="98"/>
      <c r="E51" s="98"/>
      <c r="F51" s="98"/>
      <c r="G51" s="99"/>
    </row>
    <row r="52" spans="1:7" ht="14.4" customHeight="1" x14ac:dyDescent="0.3">
      <c r="A52" s="98"/>
      <c r="B52" s="98"/>
      <c r="C52" s="98"/>
      <c r="D52" s="98"/>
      <c r="E52" s="98"/>
      <c r="F52" s="98"/>
      <c r="G52" s="99"/>
    </row>
    <row r="53" spans="1:7" ht="14.4" customHeight="1" x14ac:dyDescent="0.3">
      <c r="A53" s="98"/>
      <c r="B53" s="98"/>
      <c r="C53" s="98"/>
      <c r="D53" s="98"/>
      <c r="E53" s="98"/>
      <c r="F53" s="98"/>
      <c r="G53" s="99"/>
    </row>
    <row r="54" spans="1:7" ht="14.4" customHeight="1" x14ac:dyDescent="0.3">
      <c r="A54" s="98"/>
      <c r="B54" s="98"/>
      <c r="C54" s="98"/>
      <c r="D54" s="98"/>
      <c r="E54" s="98"/>
      <c r="F54" s="98"/>
      <c r="G54" s="99"/>
    </row>
    <row r="55" spans="1:7" ht="14.4" customHeight="1" x14ac:dyDescent="0.3">
      <c r="A55" s="98"/>
      <c r="B55" s="98"/>
      <c r="C55" s="98"/>
      <c r="D55" s="98"/>
      <c r="E55" s="98"/>
      <c r="F55" s="98"/>
      <c r="G55" s="99"/>
    </row>
    <row r="56" spans="1:7" ht="14.4" customHeight="1" x14ac:dyDescent="0.3">
      <c r="A56" s="98"/>
      <c r="B56" s="98"/>
      <c r="C56" s="98"/>
      <c r="D56" s="98"/>
      <c r="E56" s="98"/>
      <c r="F56" s="98"/>
      <c r="G56" s="99"/>
    </row>
    <row r="57" spans="1:7" ht="14.4" customHeight="1" x14ac:dyDescent="0.3">
      <c r="A57" s="98"/>
      <c r="B57" s="98"/>
      <c r="C57" s="98"/>
      <c r="D57" s="98"/>
      <c r="E57" s="98"/>
      <c r="F57" s="98"/>
      <c r="G57" s="99"/>
    </row>
    <row r="58" spans="1:7" ht="14.4" customHeight="1" x14ac:dyDescent="0.3">
      <c r="A58" s="98"/>
      <c r="B58" s="98"/>
      <c r="C58" s="98"/>
      <c r="D58" s="98"/>
      <c r="E58" s="98"/>
      <c r="F58" s="98"/>
      <c r="G58" s="99"/>
    </row>
    <row r="59" spans="1:7" ht="14.4" customHeight="1" x14ac:dyDescent="0.3">
      <c r="A59" s="98"/>
      <c r="B59" s="98"/>
      <c r="C59" s="98"/>
      <c r="D59" s="98"/>
      <c r="E59" s="98"/>
      <c r="F59" s="98"/>
      <c r="G59" s="99"/>
    </row>
    <row r="60" spans="1:7" ht="14.4" customHeight="1" x14ac:dyDescent="0.3">
      <c r="A60" s="98"/>
      <c r="B60" s="98"/>
      <c r="C60" s="98"/>
      <c r="D60" s="98"/>
      <c r="E60" s="98"/>
      <c r="F60" s="98"/>
      <c r="G60" s="99"/>
    </row>
    <row r="61" spans="1:7" ht="14.4" customHeight="1" x14ac:dyDescent="0.3">
      <c r="A61" s="98"/>
      <c r="B61" s="98"/>
      <c r="C61" s="98"/>
      <c r="D61" s="98"/>
      <c r="E61" s="98"/>
      <c r="F61" s="98"/>
      <c r="G61" s="99"/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6" t="s">
        <v>86</v>
      </c>
      <c r="B1" s="96"/>
      <c r="C1" s="9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3">
      <c r="A2" s="96" t="s">
        <v>107</v>
      </c>
      <c r="B2" s="96"/>
      <c r="C2" s="9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96" t="s">
        <v>87</v>
      </c>
      <c r="B3" s="96"/>
      <c r="C3" s="9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95" customHeight="1" x14ac:dyDescent="0.3">
      <c r="A4" s="97" t="s">
        <v>108</v>
      </c>
      <c r="B4" s="97"/>
      <c r="C4" s="9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96" t="s">
        <v>88</v>
      </c>
      <c r="B5" s="96"/>
      <c r="C5" s="9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3">
      <c r="A6" s="96" t="s">
        <v>89</v>
      </c>
      <c r="B6" s="96"/>
      <c r="C6" s="9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399999999999999" x14ac:dyDescent="0.3">
      <c r="A8" s="85" t="s">
        <v>90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13"/>
      <c r="U8" s="13"/>
      <c r="V8" s="13"/>
      <c r="W8" s="13"/>
    </row>
    <row r="9" spans="1:23" x14ac:dyDescent="0.3">
      <c r="A9" s="87" t="s">
        <v>91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13"/>
      <c r="U9" s="13"/>
      <c r="V9" s="13"/>
      <c r="W9" s="13"/>
    </row>
    <row r="10" spans="1:23" x14ac:dyDescent="0.3">
      <c r="A10" s="87" t="s">
        <v>92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13"/>
      <c r="U10" s="13"/>
      <c r="V10" s="13"/>
      <c r="W10" s="13"/>
    </row>
    <row r="11" spans="1:23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3">
      <c r="A12" s="73" t="s">
        <v>93</v>
      </c>
      <c r="B12" s="75" t="s">
        <v>94</v>
      </c>
      <c r="C12" s="75" t="s">
        <v>95</v>
      </c>
      <c r="D12" s="92" t="s">
        <v>96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  <c r="P12" s="92" t="s">
        <v>97</v>
      </c>
      <c r="Q12" s="93"/>
      <c r="R12" s="93"/>
      <c r="S12" s="95"/>
      <c r="T12" s="13"/>
      <c r="U12" s="13"/>
      <c r="V12" s="13"/>
      <c r="W12" s="13"/>
    </row>
    <row r="13" spans="1:23" x14ac:dyDescent="0.3">
      <c r="A13" s="88"/>
      <c r="B13" s="90"/>
      <c r="C13" s="90"/>
      <c r="D13" s="84" t="s">
        <v>98</v>
      </c>
      <c r="E13" s="66"/>
      <c r="F13" s="84" t="s">
        <v>99</v>
      </c>
      <c r="G13" s="66"/>
      <c r="H13" s="84" t="s">
        <v>100</v>
      </c>
      <c r="I13" s="66"/>
      <c r="J13" s="84" t="s">
        <v>101</v>
      </c>
      <c r="K13" s="66"/>
      <c r="L13" s="84" t="s">
        <v>102</v>
      </c>
      <c r="M13" s="66"/>
      <c r="N13" s="84" t="s">
        <v>103</v>
      </c>
      <c r="O13" s="66"/>
      <c r="P13" s="84" t="s">
        <v>104</v>
      </c>
      <c r="Q13" s="66"/>
      <c r="R13" s="84" t="s">
        <v>105</v>
      </c>
      <c r="S13" s="65"/>
      <c r="T13" s="13"/>
      <c r="U13" s="13"/>
      <c r="V13" s="13"/>
      <c r="W13" s="13"/>
    </row>
    <row r="14" spans="1:23" ht="15" thickBot="1" x14ac:dyDescent="0.35">
      <c r="A14" s="89"/>
      <c r="B14" s="91"/>
      <c r="C14" s="91"/>
      <c r="D14" s="17" t="s">
        <v>93</v>
      </c>
      <c r="E14" s="17" t="s">
        <v>106</v>
      </c>
      <c r="F14" s="17" t="s">
        <v>93</v>
      </c>
      <c r="G14" s="17" t="s">
        <v>106</v>
      </c>
      <c r="H14" s="17" t="s">
        <v>93</v>
      </c>
      <c r="I14" s="17" t="s">
        <v>106</v>
      </c>
      <c r="J14" s="17" t="s">
        <v>93</v>
      </c>
      <c r="K14" s="17" t="s">
        <v>106</v>
      </c>
      <c r="L14" s="17" t="s">
        <v>93</v>
      </c>
      <c r="M14" s="17" t="s">
        <v>106</v>
      </c>
      <c r="N14" s="17" t="s">
        <v>93</v>
      </c>
      <c r="O14" s="17" t="s">
        <v>106</v>
      </c>
      <c r="P14" s="17" t="s">
        <v>93</v>
      </c>
      <c r="Q14" s="17" t="s">
        <v>106</v>
      </c>
      <c r="R14" s="17" t="s">
        <v>93</v>
      </c>
      <c r="S14" s="18" t="s">
        <v>106</v>
      </c>
      <c r="T14" s="13"/>
      <c r="U14" s="13"/>
      <c r="V14" s="13"/>
      <c r="W14" s="13"/>
    </row>
    <row r="15" spans="1:23" ht="27" thickBot="1" x14ac:dyDescent="0.35">
      <c r="A15" s="19">
        <v>1</v>
      </c>
      <c r="B15" s="20" t="s">
        <v>74</v>
      </c>
      <c r="C15" s="20">
        <f>+F15+D15+H15+J15+L15+N15</f>
        <v>16</v>
      </c>
      <c r="D15" s="20">
        <f>COUNTIF(Zaključne!G7:G61,"=A")</f>
        <v>0</v>
      </c>
      <c r="E15" s="20">
        <f>ROUND(100*D15/C15,1)</f>
        <v>0</v>
      </c>
      <c r="F15" s="20">
        <f>COUNTIF(Zaključne!G7:G61, "=B")</f>
        <v>0</v>
      </c>
      <c r="G15" s="20">
        <f>ROUND(100*F15/C15,1)</f>
        <v>0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0</v>
      </c>
      <c r="K15" s="20">
        <f>ROUND(100*J15/C15,1)</f>
        <v>0</v>
      </c>
      <c r="L15" s="20">
        <f>COUNTIF(Zaključne!G7:G61, "=E")</f>
        <v>3</v>
      </c>
      <c r="M15" s="20">
        <f>ROUND(100*L15/C15,1)</f>
        <v>18.8</v>
      </c>
      <c r="N15" s="20">
        <f>COUNTIF(Zaključne!G7:G61, "=F")</f>
        <v>13</v>
      </c>
      <c r="O15" s="20">
        <f>MAX(0,100-E15-G15-I15-K15-M15)</f>
        <v>81.2</v>
      </c>
      <c r="P15" s="20">
        <f>+D15+F15+H15+J15+L15</f>
        <v>3</v>
      </c>
      <c r="Q15" s="20">
        <f>ROUND(100*P15/C15,1)</f>
        <v>18.8</v>
      </c>
      <c r="R15" s="20">
        <f>+N15</f>
        <v>13</v>
      </c>
      <c r="S15" s="21">
        <f>O15</f>
        <v>81.2</v>
      </c>
      <c r="T15" s="13"/>
      <c r="U15" s="13"/>
      <c r="V15" s="13"/>
      <c r="W15" s="13"/>
    </row>
    <row r="16" spans="1:23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83" t="s">
        <v>112</v>
      </c>
      <c r="O19" s="83"/>
      <c r="P19" s="83"/>
      <c r="Q19" s="83"/>
      <c r="R19" s="83"/>
      <c r="S19" s="83"/>
      <c r="T19" s="13"/>
      <c r="U19" s="13"/>
      <c r="V19" s="13"/>
      <c r="W19" s="13"/>
    </row>
    <row r="20" spans="1:23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82" t="s">
        <v>111</v>
      </c>
      <c r="O20" s="82"/>
      <c r="P20" s="82"/>
      <c r="Q20" s="82"/>
      <c r="R20" s="82"/>
      <c r="S20" s="82"/>
      <c r="T20" s="13"/>
      <c r="U20" s="13"/>
      <c r="V20" s="13"/>
      <c r="W20" s="13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2021-09-23T17:02:15Z</dcterms:modified>
</cp:coreProperties>
</file>