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0730" windowHeight="117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Spisak!$A$3:$Z$10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5" i="111"/>
  <c r="V25"/>
  <c r="U25"/>
  <c r="W25" s="1"/>
  <c r="Y25" s="1"/>
  <c r="T25"/>
  <c r="S25"/>
  <c r="A25"/>
  <c r="Z24" i="147"/>
  <c r="Y24"/>
  <c r="X24"/>
  <c r="W24"/>
  <c r="V24"/>
  <c r="U24"/>
  <c r="T24"/>
  <c r="S24"/>
  <c r="Z23"/>
  <c r="X23"/>
  <c r="W23"/>
  <c r="Y23" s="1"/>
  <c r="V23"/>
  <c r="U23"/>
  <c r="T23"/>
  <c r="S23"/>
  <c r="Z22"/>
  <c r="Y22"/>
  <c r="X22"/>
  <c r="W22"/>
  <c r="V22"/>
  <c r="U22"/>
  <c r="T22"/>
  <c r="S22"/>
  <c r="Z21"/>
  <c r="X21"/>
  <c r="W21"/>
  <c r="Y21" s="1"/>
  <c r="V21"/>
  <c r="U21"/>
  <c r="T21"/>
  <c r="S21"/>
  <c r="Z20"/>
  <c r="Y20"/>
  <c r="X20"/>
  <c r="W20"/>
  <c r="V20"/>
  <c r="U20"/>
  <c r="T20"/>
  <c r="S20"/>
  <c r="Z19"/>
  <c r="Y19"/>
  <c r="X19"/>
  <c r="W19"/>
  <c r="V19"/>
  <c r="U19"/>
  <c r="T19"/>
  <c r="S19"/>
  <c r="Z18"/>
  <c r="Y18"/>
  <c r="X18"/>
  <c r="W18"/>
  <c r="V18"/>
  <c r="U18"/>
  <c r="T18"/>
  <c r="S18"/>
  <c r="Z17"/>
  <c r="Y17"/>
  <c r="X17"/>
  <c r="W17"/>
  <c r="V17"/>
  <c r="U17"/>
  <c r="T17"/>
  <c r="S17"/>
  <c r="Z16"/>
  <c r="Y16"/>
  <c r="X16"/>
  <c r="W16"/>
  <c r="V16"/>
  <c r="U16"/>
  <c r="T16"/>
  <c r="S16"/>
  <c r="Z15"/>
  <c r="X15"/>
  <c r="W15"/>
  <c r="Y15" s="1"/>
  <c r="V15"/>
  <c r="U15"/>
  <c r="T15"/>
  <c r="S15"/>
  <c r="Z14"/>
  <c r="Y14"/>
  <c r="X14"/>
  <c r="W14"/>
  <c r="V14"/>
  <c r="U14"/>
  <c r="T14"/>
  <c r="S14"/>
  <c r="Z13"/>
  <c r="X13"/>
  <c r="W13"/>
  <c r="Y13" s="1"/>
  <c r="V13"/>
  <c r="U13"/>
  <c r="T13"/>
  <c r="S13"/>
  <c r="A13"/>
  <c r="A14" s="1"/>
  <c r="A15" s="1"/>
  <c r="A16" s="1"/>
  <c r="A17" s="1"/>
  <c r="A18" s="1"/>
  <c r="A19" s="1"/>
  <c r="A20" s="1"/>
  <c r="A21" s="1"/>
  <c r="A22" s="1"/>
  <c r="A23" s="1"/>
  <c r="A24" s="1"/>
  <c r="Z12"/>
  <c r="Y12"/>
  <c r="X12"/>
  <c r="W12"/>
  <c r="V12"/>
  <c r="U12"/>
  <c r="T12"/>
  <c r="S12"/>
  <c r="A12"/>
  <c r="Z11"/>
  <c r="Y11"/>
  <c r="X11"/>
  <c r="W11"/>
  <c r="V11"/>
  <c r="U11"/>
  <c r="T11"/>
  <c r="S11"/>
  <c r="Z10"/>
  <c r="Y10"/>
  <c r="X10"/>
  <c r="W10"/>
  <c r="V10"/>
  <c r="U10"/>
  <c r="T10"/>
  <c r="S10"/>
  <c r="Z9"/>
  <c r="Y9"/>
  <c r="X9"/>
  <c r="W9"/>
  <c r="V9"/>
  <c r="U9"/>
  <c r="T9"/>
  <c r="S9"/>
  <c r="Z8"/>
  <c r="Y8"/>
  <c r="X8"/>
  <c r="W8"/>
  <c r="V8"/>
  <c r="U8"/>
  <c r="T8"/>
  <c r="S8"/>
  <c r="Z7"/>
  <c r="Y7"/>
  <c r="X7"/>
  <c r="W7"/>
  <c r="V7"/>
  <c r="U7"/>
  <c r="T7"/>
  <c r="S7"/>
  <c r="Z6"/>
  <c r="Y6"/>
  <c r="X6"/>
  <c r="W6"/>
  <c r="V6"/>
  <c r="U6"/>
  <c r="T6"/>
  <c r="S6"/>
  <c r="Z5"/>
  <c r="Y5"/>
  <c r="X5"/>
  <c r="W5"/>
  <c r="V5"/>
  <c r="U5"/>
  <c r="T5"/>
  <c r="S5"/>
  <c r="Z4"/>
  <c r="Y4"/>
  <c r="X4"/>
  <c r="W4"/>
  <c r="V4"/>
  <c r="U4"/>
  <c r="T4"/>
  <c r="S4"/>
  <c r="Z3"/>
  <c r="Y3"/>
  <c r="X3"/>
  <c r="W3"/>
  <c r="V3"/>
  <c r="U3"/>
  <c r="T3"/>
  <c r="S3"/>
  <c r="V24" i="111"/>
  <c r="U24"/>
  <c r="T24"/>
  <c r="S24"/>
  <c r="A24"/>
  <c r="W24" l="1"/>
  <c r="Y24" s="1"/>
  <c r="Z24" s="1"/>
  <c r="X23"/>
  <c r="V23"/>
  <c r="U23"/>
  <c r="T23"/>
  <c r="S23"/>
  <c r="A23"/>
  <c r="W23" l="1"/>
  <c r="Y23" s="1"/>
  <c r="A14"/>
  <c r="A15" s="1"/>
  <c r="A16" s="1"/>
  <c r="A17" s="1"/>
  <c r="A18" s="1"/>
  <c r="A19" s="1"/>
  <c r="A20" s="1"/>
  <c r="A21" s="1"/>
  <c r="A22" s="1"/>
  <c r="A13"/>
  <c r="A12"/>
  <c r="V22"/>
  <c r="U22"/>
  <c r="T22"/>
  <c r="S22"/>
  <c r="X21"/>
  <c r="V21"/>
  <c r="U21"/>
  <c r="T21"/>
  <c r="S21"/>
  <c r="X20"/>
  <c r="V20"/>
  <c r="U20"/>
  <c r="T20"/>
  <c r="S20"/>
  <c r="X19"/>
  <c r="V19"/>
  <c r="U19"/>
  <c r="T19"/>
  <c r="S19"/>
  <c r="X18"/>
  <c r="V18"/>
  <c r="U18"/>
  <c r="T18"/>
  <c r="S18"/>
  <c r="V17"/>
  <c r="U17"/>
  <c r="T17"/>
  <c r="S17"/>
  <c r="V16"/>
  <c r="U16"/>
  <c r="T16"/>
  <c r="S16"/>
  <c r="V15"/>
  <c r="U15"/>
  <c r="T15"/>
  <c r="S15"/>
  <c r="X14"/>
  <c r="V14"/>
  <c r="U14"/>
  <c r="T14"/>
  <c r="S14"/>
  <c r="X13"/>
  <c r="V13"/>
  <c r="U13"/>
  <c r="T13"/>
  <c r="S13"/>
  <c r="X12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X7"/>
  <c r="V7"/>
  <c r="U7"/>
  <c r="T7"/>
  <c r="S7"/>
  <c r="V6"/>
  <c r="U6"/>
  <c r="T6"/>
  <c r="S6"/>
  <c r="V5"/>
  <c r="U5"/>
  <c r="T5"/>
  <c r="S5"/>
  <c r="V4"/>
  <c r="U4"/>
  <c r="T4"/>
  <c r="S4"/>
  <c r="V3"/>
  <c r="U3"/>
  <c r="T3"/>
  <c r="S3"/>
  <c r="W8" l="1"/>
  <c r="Y8" s="1"/>
  <c r="W11"/>
  <c r="Y11" s="1"/>
  <c r="Z11" s="1"/>
  <c r="W10"/>
  <c r="Y10" s="1"/>
  <c r="Z10" s="1"/>
  <c r="W18"/>
  <c r="Y18" s="1"/>
  <c r="W4"/>
  <c r="Y4" s="1"/>
  <c r="Z4" s="1"/>
  <c r="W22"/>
  <c r="Y22" s="1"/>
  <c r="Z22" s="1"/>
  <c r="W21"/>
  <c r="Y21" s="1"/>
  <c r="W20"/>
  <c r="Y20" s="1"/>
  <c r="W3"/>
  <c r="Y3" s="1"/>
  <c r="Z3" s="1"/>
  <c r="W19"/>
  <c r="Y19" s="1"/>
  <c r="W6"/>
  <c r="Y6" s="1"/>
  <c r="W7"/>
  <c r="Y7" s="1"/>
  <c r="W5"/>
  <c r="Y5" s="1"/>
  <c r="Z5" s="1"/>
  <c r="W17"/>
  <c r="Y17" s="1"/>
  <c r="W16"/>
  <c r="Y16" s="1"/>
  <c r="Z16" s="1"/>
  <c r="W15"/>
  <c r="Y15" s="1"/>
  <c r="Z15" s="1"/>
  <c r="W14"/>
  <c r="Y14" s="1"/>
  <c r="W13"/>
  <c r="Y13" s="1"/>
  <c r="W12"/>
  <c r="Y12" s="1"/>
  <c r="W9"/>
  <c r="Y9" s="1"/>
  <c r="Z9" s="1"/>
  <c r="A11" i="14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10"/>
  <c r="A9"/>
  <c r="G71"/>
  <c r="F71"/>
  <c r="E71"/>
  <c r="D71"/>
  <c r="C71"/>
  <c r="B71"/>
  <c r="G70"/>
  <c r="F70"/>
  <c r="E70"/>
  <c r="D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E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E50"/>
  <c r="C50"/>
  <c r="B50"/>
  <c r="G49"/>
  <c r="F49"/>
  <c r="E49"/>
  <c r="D49"/>
  <c r="C49"/>
  <c r="B49"/>
  <c r="E48"/>
  <c r="C48"/>
  <c r="B48"/>
  <c r="G47"/>
  <c r="F47"/>
  <c r="E47"/>
  <c r="D47"/>
  <c r="C47"/>
  <c r="B47"/>
  <c r="E46"/>
  <c r="C46"/>
  <c r="B46"/>
  <c r="G45"/>
  <c r="F45"/>
  <c r="E45"/>
  <c r="D45"/>
  <c r="C45"/>
  <c r="B45"/>
  <c r="E44"/>
  <c r="C44"/>
  <c r="B44"/>
  <c r="F43"/>
  <c r="E43"/>
  <c r="D43"/>
  <c r="C43"/>
  <c r="B43"/>
  <c r="E42"/>
  <c r="C42"/>
  <c r="B42"/>
  <c r="G41"/>
  <c r="F41"/>
  <c r="E41"/>
  <c r="D41"/>
  <c r="C41"/>
  <c r="B41"/>
  <c r="E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E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E25"/>
  <c r="C25"/>
  <c r="B25"/>
  <c r="P71" i="144"/>
  <c r="O71"/>
  <c r="N71"/>
  <c r="M71"/>
  <c r="L71"/>
  <c r="K71"/>
  <c r="J71"/>
  <c r="I71"/>
  <c r="H71"/>
  <c r="G71"/>
  <c r="F71"/>
  <c r="E71"/>
  <c r="D71"/>
  <c r="C71"/>
  <c r="B71"/>
  <c r="A71"/>
  <c r="P70"/>
  <c r="O70"/>
  <c r="N70"/>
  <c r="M70"/>
  <c r="L70"/>
  <c r="K70"/>
  <c r="J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P63"/>
  <c r="O63"/>
  <c r="N63"/>
  <c r="M63"/>
  <c r="L63"/>
  <c r="K63"/>
  <c r="J63"/>
  <c r="I63"/>
  <c r="H63"/>
  <c r="G63"/>
  <c r="F63"/>
  <c r="E63"/>
  <c r="D63"/>
  <c r="C63"/>
  <c r="B63"/>
  <c r="A63"/>
  <c r="P62"/>
  <c r="O62"/>
  <c r="N62"/>
  <c r="M62"/>
  <c r="L62"/>
  <c r="K62"/>
  <c r="J62"/>
  <c r="I62"/>
  <c r="H62"/>
  <c r="G62"/>
  <c r="F62"/>
  <c r="E62"/>
  <c r="D62"/>
  <c r="C62"/>
  <c r="B62"/>
  <c r="A62"/>
  <c r="P61"/>
  <c r="O61"/>
  <c r="N61"/>
  <c r="M61"/>
  <c r="L61"/>
  <c r="K61"/>
  <c r="J61"/>
  <c r="I61"/>
  <c r="H61"/>
  <c r="G61"/>
  <c r="F61"/>
  <c r="E61"/>
  <c r="D61"/>
  <c r="C61"/>
  <c r="B61"/>
  <c r="A61"/>
  <c r="P60"/>
  <c r="O60"/>
  <c r="N60"/>
  <c r="M60"/>
  <c r="L60"/>
  <c r="K60"/>
  <c r="J60"/>
  <c r="I60"/>
  <c r="H60"/>
  <c r="G60"/>
  <c r="F60"/>
  <c r="E60"/>
  <c r="D60"/>
  <c r="C60"/>
  <c r="B60"/>
  <c r="A60"/>
  <c r="P59"/>
  <c r="O59"/>
  <c r="N59"/>
  <c r="M59"/>
  <c r="L59"/>
  <c r="K59"/>
  <c r="J59"/>
  <c r="I59"/>
  <c r="H59"/>
  <c r="G59"/>
  <c r="F59"/>
  <c r="E59"/>
  <c r="D59"/>
  <c r="C59"/>
  <c r="B59"/>
  <c r="A59"/>
  <c r="P58"/>
  <c r="O58"/>
  <c r="N58"/>
  <c r="M58"/>
  <c r="L58"/>
  <c r="K58"/>
  <c r="J58"/>
  <c r="I58"/>
  <c r="H58"/>
  <c r="G58"/>
  <c r="F58"/>
  <c r="E58"/>
  <c r="D58"/>
  <c r="C58"/>
  <c r="B58"/>
  <c r="A58"/>
  <c r="P57"/>
  <c r="O57"/>
  <c r="N57"/>
  <c r="M57"/>
  <c r="L57"/>
  <c r="K57"/>
  <c r="J57"/>
  <c r="I57"/>
  <c r="H57"/>
  <c r="G57"/>
  <c r="F57"/>
  <c r="E57"/>
  <c r="D57"/>
  <c r="C57"/>
  <c r="B57"/>
  <c r="A57"/>
  <c r="P56"/>
  <c r="O56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P54"/>
  <c r="O54"/>
  <c r="N54"/>
  <c r="M54"/>
  <c r="L54"/>
  <c r="K54"/>
  <c r="J54"/>
  <c r="I54"/>
  <c r="H54"/>
  <c r="G54"/>
  <c r="F54"/>
  <c r="E54"/>
  <c r="D54"/>
  <c r="C54"/>
  <c r="B54"/>
  <c r="A54"/>
  <c r="P53"/>
  <c r="O53"/>
  <c r="N53"/>
  <c r="M53"/>
  <c r="L53"/>
  <c r="K53"/>
  <c r="J53"/>
  <c r="I53"/>
  <c r="H53"/>
  <c r="G53"/>
  <c r="F53"/>
  <c r="E53"/>
  <c r="D53"/>
  <c r="C53"/>
  <c r="B53"/>
  <c r="A53"/>
  <c r="P52"/>
  <c r="O52"/>
  <c r="N52"/>
  <c r="M52"/>
  <c r="L52"/>
  <c r="K52"/>
  <c r="J52"/>
  <c r="I52"/>
  <c r="H52"/>
  <c r="G52"/>
  <c r="F52"/>
  <c r="E52"/>
  <c r="D52"/>
  <c r="C52"/>
  <c r="B52"/>
  <c r="A52"/>
  <c r="P51"/>
  <c r="O51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P49"/>
  <c r="O49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P47"/>
  <c r="O47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P45"/>
  <c r="O45"/>
  <c r="N45"/>
  <c r="M45"/>
  <c r="L45"/>
  <c r="K45"/>
  <c r="J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P79"/>
  <c r="P41"/>
  <c r="O41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P39"/>
  <c r="O39"/>
  <c r="N39"/>
  <c r="M39"/>
  <c r="L39"/>
  <c r="K39"/>
  <c r="J39"/>
  <c r="I39"/>
  <c r="H39"/>
  <c r="G39"/>
  <c r="F39"/>
  <c r="E39"/>
  <c r="D39"/>
  <c r="C39"/>
  <c r="B39"/>
  <c r="A39"/>
  <c r="P38"/>
  <c r="O38"/>
  <c r="N38"/>
  <c r="M38"/>
  <c r="L38"/>
  <c r="K38"/>
  <c r="J38"/>
  <c r="I38"/>
  <c r="H38"/>
  <c r="G38"/>
  <c r="F38"/>
  <c r="E38"/>
  <c r="D38"/>
  <c r="C38"/>
  <c r="B38"/>
  <c r="A38"/>
  <c r="P37"/>
  <c r="O37"/>
  <c r="N37"/>
  <c r="M37"/>
  <c r="L37"/>
  <c r="K37"/>
  <c r="J37"/>
  <c r="I37"/>
  <c r="H37"/>
  <c r="G37"/>
  <c r="F37"/>
  <c r="E37"/>
  <c r="D37"/>
  <c r="C37"/>
  <c r="B37"/>
  <c r="A37"/>
  <c r="P36"/>
  <c r="O36"/>
  <c r="N36"/>
  <c r="M36"/>
  <c r="L36"/>
  <c r="K36"/>
  <c r="J36"/>
  <c r="I36"/>
  <c r="H36"/>
  <c r="G36"/>
  <c r="F36"/>
  <c r="E36"/>
  <c r="D36"/>
  <c r="C36"/>
  <c r="B36"/>
  <c r="A36"/>
  <c r="P35"/>
  <c r="O35"/>
  <c r="N35"/>
  <c r="M35"/>
  <c r="L35"/>
  <c r="K35"/>
  <c r="J35"/>
  <c r="I35"/>
  <c r="H35"/>
  <c r="G35"/>
  <c r="F35"/>
  <c r="E35"/>
  <c r="D35"/>
  <c r="C35"/>
  <c r="B35"/>
  <c r="A35"/>
  <c r="P34"/>
  <c r="O34"/>
  <c r="N34"/>
  <c r="M34"/>
  <c r="L34"/>
  <c r="K34"/>
  <c r="J34"/>
  <c r="I34"/>
  <c r="H34"/>
  <c r="G34"/>
  <c r="F34"/>
  <c r="E34"/>
  <c r="D34"/>
  <c r="C34"/>
  <c r="B34"/>
  <c r="A34"/>
  <c r="P33"/>
  <c r="O33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P31"/>
  <c r="O31"/>
  <c r="N31"/>
  <c r="M31"/>
  <c r="L31"/>
  <c r="K31"/>
  <c r="J31"/>
  <c r="I31"/>
  <c r="H31"/>
  <c r="G31"/>
  <c r="F31"/>
  <c r="E31"/>
  <c r="D31"/>
  <c r="C31"/>
  <c r="B31"/>
  <c r="A31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P27"/>
  <c r="O27"/>
  <c r="N27"/>
  <c r="M27"/>
  <c r="L27"/>
  <c r="K27"/>
  <c r="J27"/>
  <c r="I27"/>
  <c r="H27"/>
  <c r="G27"/>
  <c r="F27"/>
  <c r="E27"/>
  <c r="D27"/>
  <c r="C27"/>
  <c r="B27"/>
  <c r="A27"/>
  <c r="P26"/>
  <c r="O26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G69" i="145"/>
  <c r="P68" i="144"/>
  <c r="D68" i="145"/>
  <c r="G67"/>
  <c r="J67" i="144"/>
  <c r="P66"/>
  <c r="J66"/>
  <c r="G65" i="145"/>
  <c r="J65" i="144"/>
  <c r="G64" i="145"/>
  <c r="D64"/>
  <c r="J64" i="144"/>
  <c r="G55" i="145"/>
  <c r="P50" i="144"/>
  <c r="G48" i="145"/>
  <c r="J48" i="144"/>
  <c r="G46" i="145"/>
  <c r="J46" i="144"/>
  <c r="D46" i="145"/>
  <c r="P44" i="144"/>
  <c r="J44"/>
  <c r="P43"/>
  <c r="O43"/>
  <c r="G42" i="145"/>
  <c r="J42" i="144"/>
  <c r="P40"/>
  <c r="D40" i="145"/>
  <c r="P32" i="144"/>
  <c r="G25" i="145"/>
  <c r="J25" i="144"/>
  <c r="G40" i="145" l="1"/>
  <c r="D69"/>
  <c r="P69" i="144"/>
  <c r="J69"/>
  <c r="G43" i="145"/>
  <c r="O44" i="144"/>
  <c r="F44" i="145"/>
  <c r="D44"/>
  <c r="G44"/>
  <c r="F48"/>
  <c r="O48" i="144"/>
  <c r="D48" i="145"/>
  <c r="P48" i="144"/>
  <c r="G66" i="145"/>
  <c r="G68"/>
  <c r="P64" i="144"/>
  <c r="D32" i="145"/>
  <c r="J32" i="144"/>
  <c r="G32" i="145"/>
  <c r="D55"/>
  <c r="P55" i="144"/>
  <c r="J55"/>
  <c r="P67"/>
  <c r="D67" i="145"/>
  <c r="O67" i="144"/>
  <c r="F67" i="145"/>
  <c r="P46" i="144"/>
  <c r="D50" i="145"/>
  <c r="G50"/>
  <c r="P65" i="144"/>
  <c r="D42" i="145"/>
  <c r="P42" i="144"/>
  <c r="P25"/>
  <c r="S20" i="146"/>
  <c r="B15"/>
  <c r="A10"/>
  <c r="A5"/>
  <c r="A4"/>
  <c r="A2"/>
  <c r="G8" i="145"/>
  <c r="G78"/>
  <c r="D4"/>
  <c r="A4"/>
  <c r="D3"/>
  <c r="A2"/>
  <c r="A1"/>
  <c r="P8" i="144"/>
  <c r="N3"/>
  <c r="J3"/>
  <c r="E3"/>
  <c r="A3"/>
  <c r="A2"/>
  <c r="A1"/>
  <c r="O40" l="1"/>
  <c r="F40" i="145"/>
  <c r="F69"/>
  <c r="O69" i="144"/>
  <c r="D66" i="145"/>
  <c r="O68" i="144"/>
  <c r="F68" i="145"/>
  <c r="F64"/>
  <c r="O64" i="144"/>
  <c r="O32"/>
  <c r="F32" i="145"/>
  <c r="F55"/>
  <c r="O55" i="144"/>
  <c r="F46" i="145"/>
  <c r="O46" i="144"/>
  <c r="O50"/>
  <c r="F50" i="145"/>
  <c r="D65"/>
  <c r="F42"/>
  <c r="O42" i="144"/>
  <c r="D25" i="145"/>
  <c r="P12" i="144"/>
  <c r="G12" i="145"/>
  <c r="G18"/>
  <c r="P18" i="144"/>
  <c r="G9" i="145"/>
  <c r="P9" i="144"/>
  <c r="G17" i="145"/>
  <c r="P17" i="144"/>
  <c r="P21"/>
  <c r="G21" i="145"/>
  <c r="P23" i="144"/>
  <c r="G23" i="145"/>
  <c r="P11" i="144"/>
  <c r="G11" i="145"/>
  <c r="G13"/>
  <c r="P13" i="144"/>
  <c r="G15" i="145"/>
  <c r="P15" i="144"/>
  <c r="G19" i="145"/>
  <c r="P19" i="144"/>
  <c r="G14" i="145"/>
  <c r="P14" i="144"/>
  <c r="P10"/>
  <c r="G10" i="14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N24" i="144"/>
  <c r="M24"/>
  <c r="I24"/>
  <c r="H24"/>
  <c r="G24"/>
  <c r="F24"/>
  <c r="E24"/>
  <c r="D24"/>
  <c r="C24"/>
  <c r="B24"/>
  <c r="A24"/>
  <c r="N23"/>
  <c r="M23"/>
  <c r="I23"/>
  <c r="H23"/>
  <c r="G23"/>
  <c r="F23"/>
  <c r="E23"/>
  <c r="D23"/>
  <c r="C23"/>
  <c r="B23"/>
  <c r="A23"/>
  <c r="N22"/>
  <c r="M22"/>
  <c r="I22"/>
  <c r="H22"/>
  <c r="G22"/>
  <c r="F22"/>
  <c r="E22"/>
  <c r="D22"/>
  <c r="C22"/>
  <c r="B22"/>
  <c r="A22"/>
  <c r="N21"/>
  <c r="M21"/>
  <c r="I21"/>
  <c r="H21"/>
  <c r="G21"/>
  <c r="F21"/>
  <c r="E21"/>
  <c r="D21"/>
  <c r="C21"/>
  <c r="B21"/>
  <c r="A21"/>
  <c r="N20"/>
  <c r="M20"/>
  <c r="I20"/>
  <c r="H20"/>
  <c r="G20"/>
  <c r="F20"/>
  <c r="E20"/>
  <c r="D20"/>
  <c r="C20"/>
  <c r="B20"/>
  <c r="A20"/>
  <c r="N19"/>
  <c r="M19"/>
  <c r="I19"/>
  <c r="H19"/>
  <c r="G19"/>
  <c r="F19"/>
  <c r="E19"/>
  <c r="D19"/>
  <c r="C19"/>
  <c r="B19"/>
  <c r="A19"/>
  <c r="N18"/>
  <c r="M18"/>
  <c r="I18"/>
  <c r="H18"/>
  <c r="G18"/>
  <c r="F18"/>
  <c r="E18"/>
  <c r="D18"/>
  <c r="C18"/>
  <c r="B18"/>
  <c r="A18"/>
  <c r="N17"/>
  <c r="M17"/>
  <c r="I17"/>
  <c r="H17"/>
  <c r="G17"/>
  <c r="F17"/>
  <c r="E17"/>
  <c r="D17"/>
  <c r="C17"/>
  <c r="B17"/>
  <c r="A17"/>
  <c r="N16"/>
  <c r="M16"/>
  <c r="I16"/>
  <c r="H16"/>
  <c r="G16"/>
  <c r="F16"/>
  <c r="E16"/>
  <c r="D16"/>
  <c r="C16"/>
  <c r="B16"/>
  <c r="A16"/>
  <c r="N15"/>
  <c r="M15"/>
  <c r="I15"/>
  <c r="H15"/>
  <c r="G15"/>
  <c r="F15"/>
  <c r="E15"/>
  <c r="D15"/>
  <c r="C15"/>
  <c r="B15"/>
  <c r="A15"/>
  <c r="N14"/>
  <c r="M14"/>
  <c r="I14"/>
  <c r="H14"/>
  <c r="G14"/>
  <c r="F14"/>
  <c r="E14"/>
  <c r="D14"/>
  <c r="C14"/>
  <c r="B14"/>
  <c r="A14"/>
  <c r="N13"/>
  <c r="M13"/>
  <c r="I13"/>
  <c r="H13"/>
  <c r="G13"/>
  <c r="F13"/>
  <c r="E13"/>
  <c r="D13"/>
  <c r="C13"/>
  <c r="B13"/>
  <c r="A13"/>
  <c r="N12"/>
  <c r="M12"/>
  <c r="I12"/>
  <c r="H12"/>
  <c r="G12"/>
  <c r="F12"/>
  <c r="E12"/>
  <c r="D12"/>
  <c r="C12"/>
  <c r="B12"/>
  <c r="A12"/>
  <c r="N11"/>
  <c r="M11"/>
  <c r="I11"/>
  <c r="H11"/>
  <c r="G11"/>
  <c r="F11"/>
  <c r="E11"/>
  <c r="D11"/>
  <c r="C11"/>
  <c r="B11"/>
  <c r="A11"/>
  <c r="N10"/>
  <c r="M10"/>
  <c r="I10"/>
  <c r="H10"/>
  <c r="G10"/>
  <c r="F10"/>
  <c r="E10"/>
  <c r="D10"/>
  <c r="C10"/>
  <c r="B10"/>
  <c r="A10"/>
  <c r="N9"/>
  <c r="M9"/>
  <c r="I9"/>
  <c r="H9"/>
  <c r="G9"/>
  <c r="F9"/>
  <c r="E9"/>
  <c r="D9"/>
  <c r="C9"/>
  <c r="B9"/>
  <c r="A9"/>
  <c r="N8"/>
  <c r="M8"/>
  <c r="I8"/>
  <c r="H8"/>
  <c r="G8"/>
  <c r="F8"/>
  <c r="E8"/>
  <c r="D8"/>
  <c r="C8"/>
  <c r="B8"/>
  <c r="A8"/>
  <c r="E24" i="145"/>
  <c r="L24" i="144"/>
  <c r="K24"/>
  <c r="J24"/>
  <c r="E23" i="145"/>
  <c r="L23" i="144"/>
  <c r="K23"/>
  <c r="J23"/>
  <c r="E22" i="145"/>
  <c r="L22" i="144"/>
  <c r="K22"/>
  <c r="J22"/>
  <c r="E21" i="145"/>
  <c r="L21" i="144"/>
  <c r="K21"/>
  <c r="J21"/>
  <c r="E20" i="145"/>
  <c r="L20" i="144"/>
  <c r="K20"/>
  <c r="J20"/>
  <c r="E19" i="145"/>
  <c r="L19" i="144"/>
  <c r="K19"/>
  <c r="J19"/>
  <c r="E18" i="145"/>
  <c r="L18" i="144"/>
  <c r="K18"/>
  <c r="J18"/>
  <c r="E17" i="145"/>
  <c r="L17" i="144"/>
  <c r="K17"/>
  <c r="J17"/>
  <c r="E16" i="145"/>
  <c r="L16" i="144"/>
  <c r="K16"/>
  <c r="J16"/>
  <c r="E15" i="145"/>
  <c r="L15" i="144"/>
  <c r="K15"/>
  <c r="J15"/>
  <c r="E14" i="145"/>
  <c r="L14" i="144"/>
  <c r="K14"/>
  <c r="J14"/>
  <c r="E13" i="145"/>
  <c r="L13" i="144"/>
  <c r="K13"/>
  <c r="J13"/>
  <c r="E12" i="145"/>
  <c r="L12" i="144"/>
  <c r="K12"/>
  <c r="J12"/>
  <c r="E11" i="145"/>
  <c r="L11" i="144"/>
  <c r="K11"/>
  <c r="J11"/>
  <c r="E10" i="145"/>
  <c r="L10" i="144"/>
  <c r="K10"/>
  <c r="J10"/>
  <c r="E9" i="145"/>
  <c r="L9" i="144"/>
  <c r="K9"/>
  <c r="J9"/>
  <c r="E8" i="145"/>
  <c r="L8" i="144"/>
  <c r="K8"/>
  <c r="J8"/>
  <c r="O66" l="1"/>
  <c r="F66" i="145"/>
  <c r="F65"/>
  <c r="O65" i="144"/>
  <c r="F25" i="145"/>
  <c r="O25" i="144"/>
  <c r="G20" i="145"/>
  <c r="P20" i="144"/>
  <c r="G24" i="145"/>
  <c r="P24" i="144"/>
  <c r="P16"/>
  <c r="G16" i="145"/>
  <c r="P22" i="144"/>
  <c r="G22" i="145"/>
  <c r="D18"/>
  <c r="D22"/>
  <c r="D9"/>
  <c r="D11"/>
  <c r="D13"/>
  <c r="D15"/>
  <c r="D17"/>
  <c r="D19"/>
  <c r="D21"/>
  <c r="D8"/>
  <c r="D10"/>
  <c r="D12"/>
  <c r="D14"/>
  <c r="D16"/>
  <c r="D20"/>
  <c r="D24"/>
  <c r="E1" i="113"/>
  <c r="E15"/>
  <c r="J15" i="146" l="1"/>
  <c r="F18" i="145"/>
  <c r="D23"/>
  <c r="F24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10" i="113"/>
  <c r="D10"/>
  <c r="B10"/>
  <c r="D5"/>
  <c r="C5"/>
  <c r="B15"/>
  <c r="C15"/>
  <c r="B5"/>
  <c r="D15"/>
  <c r="E5"/>
  <c r="C10"/>
  <c r="H15" i="146" l="1"/>
  <c r="F15"/>
  <c r="N15"/>
  <c r="R15" s="1"/>
  <c r="L15"/>
  <c r="D15"/>
  <c r="O18" i="144"/>
  <c r="D16" i="113"/>
  <c r="E16"/>
  <c r="C16"/>
  <c r="C6"/>
  <c r="D6"/>
  <c r="E6"/>
  <c r="E11"/>
  <c r="D11"/>
  <c r="C11"/>
  <c r="C15" i="146" l="1"/>
  <c r="E15" s="1"/>
  <c r="P15"/>
  <c r="Q15" l="1"/>
  <c r="M15"/>
  <c r="G15"/>
  <c r="K15"/>
  <c r="I15"/>
  <c r="O15" l="1"/>
  <c r="S15" s="1"/>
</calcChain>
</file>

<file path=xl/sharedStrings.xml><?xml version="1.0" encoding="utf-8"?>
<sst xmlns="http://schemas.openxmlformats.org/spreadsheetml/2006/main" count="308" uniqueCount="152">
  <si>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</si>
  <si>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</si>
  <si>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</si>
  <si>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</si>
  <si>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</si>
  <si>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</si>
  <si>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</si>
  <si>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</si>
  <si>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</si>
  <si>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</si>
  <si>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</si>
  <si>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</si>
  <si>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</si>
  <si>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</si>
  <si>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</si>
  <si>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</si>
  <si>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</si>
  <si>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</si>
  <si>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</si>
  <si>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</si>
  <si>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</si>
  <si>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</si>
  <si>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</si>
  <si>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</si>
  <si>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</si>
  <si>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</si>
  <si>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</si>
  <si>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</si>
  <si>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</si>
  <si>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</si>
  <si>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</si>
  <si>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</si>
  <si>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</si>
  <si>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</si>
  <si>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</si>
  <si>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</si>
  <si>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</si>
  <si>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</si>
  <si>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</si>
  <si>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</si>
  <si>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</si>
  <si>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</si>
  <si>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</si>
  <si>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</si>
  <si>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</si>
  <si>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</si>
  <si>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</si>
  <si>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</si>
  <si>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</si>
  <si>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</si>
  <si>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</si>
  <si>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</si>
  <si>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</si>
  <si>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</si>
  <si>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</si>
  <si>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</si>
  <si>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</si>
  <si>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</si>
  <si>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</si>
  <si>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</si>
  <si>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</si>
  <si>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</si>
  <si>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</si>
  <si>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</si>
  <si>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</si>
  <si>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</si>
  <si>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</si>
  <si>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</si>
  <si>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</si>
  <si>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</si>
  <si>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</si>
  <si>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</si>
  <si>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</si>
  <si>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</si>
  <si>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</si>
  <si>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</si>
  <si>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</si>
  <si>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</si>
  <si>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</si>
  <si>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</si>
  <si>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</si>
  <si>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</si>
  <si>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</si>
  <si>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</si>
  <si>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</si>
  <si>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</si>
  <si>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</si>
  <si>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</si>
  <si>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</si>
  <si>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</si>
  <si>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</si>
  <si>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</si>
  <si>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</si>
  <si>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</si>
  <si>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</si>
  <si>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</si>
  <si>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</si>
  <si>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</si>
  <si>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</si>
  <si>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</si>
  <si>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</si>
  <si>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</si>
  <si>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</si>
  <si>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</si>
  <si>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</si>
  <si>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</si>
  <si>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</si>
  <si>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</si>
  <si>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</si>
  <si>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</si>
  <si>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</si>
  <si>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</si>
  <si>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</si>
  <si>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</si>
  <si>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</si>
  <si>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</si>
  <si>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</si>
  <si>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</si>
  <si>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</si>
  <si>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</si>
  <si>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</si>
  <si>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</si>
  <si>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</si>
  <si>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</si>
  <si>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</si>
  <si>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</si>
  <si>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</si>
  <si>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</si>
  <si>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</si>
  <si>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</si>
  <si>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</si>
  <si>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</si>
  <si>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</si>
  <si>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</si>
  <si>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</si>
  <si>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</si>
  <si>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</si>
  <si>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</si>
  <si>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</si>
  <si>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</si>
  <si>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</si>
  <si>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</si>
  <si>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</si>
  <si>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</si>
  <si>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</si>
  <si>
    <t>Bulatović Vladimir</t>
  </si>
  <si>
    <t>31/2016</t>
  </si>
  <si>
    <t>Roganović Sanja</t>
  </si>
  <si>
    <t>21/2015</t>
  </si>
  <si>
    <t>Smjer</t>
  </si>
  <si>
    <t>Pepđonović Marija</t>
  </si>
  <si>
    <t>Gračanin Ilija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</si>
</sst>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2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2" fillId="0" borderId="0" xfId="0" applyNumberFormat="1" applyFont="1" applyBorder="1" applyProtection="1">
      <protection locked="0"/>
    </xf>
    <xf numFmtId="49" fontId="12" fillId="0" borderId="7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0" fillId="0" borderId="50" xfId="0" applyBorder="1" applyProtection="1">
      <protection locked="0"/>
    </xf>
    <xf numFmtId="49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12" fillId="0" borderId="52" xfId="0" applyFont="1" applyBorder="1" applyProtection="1">
      <protection locked="0"/>
    </xf>
    <xf numFmtId="0" fontId="0" fillId="0" borderId="53" xfId="0" applyBorder="1" applyProtection="1">
      <protection locked="0"/>
    </xf>
    <xf numFmtId="0" fontId="12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49" fontId="12" fillId="0" borderId="23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56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E1" sqref="E1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34</v>
      </c>
      <c r="C2" s="111" t="s">
        <v>98</v>
      </c>
      <c r="D2" s="111"/>
      <c r="E2" s="111"/>
      <c r="F2" s="111"/>
      <c r="G2" s="111"/>
      <c r="H2" s="111"/>
      <c r="I2" s="12"/>
    </row>
    <row r="3" spans="1:12" ht="13.5" thickBot="1">
      <c r="A3" s="11"/>
      <c r="B3" s="6" t="s">
        <v>45</v>
      </c>
      <c r="C3" s="111" t="s">
        <v>46</v>
      </c>
      <c r="D3" s="111"/>
      <c r="E3" s="111"/>
      <c r="F3" s="111"/>
      <c r="G3" s="111"/>
      <c r="H3" s="111"/>
      <c r="I3" s="12"/>
    </row>
    <row r="4" spans="1:12">
      <c r="A4" s="11"/>
      <c r="B4" s="6" t="s">
        <v>35</v>
      </c>
      <c r="C4" s="111" t="s">
        <v>99</v>
      </c>
      <c r="D4" s="111"/>
      <c r="E4" s="111"/>
      <c r="F4" s="111"/>
      <c r="G4" s="111"/>
      <c r="H4" s="111"/>
      <c r="I4" s="12"/>
      <c r="K4" s="112" t="s">
        <v>12</v>
      </c>
      <c r="L4" s="113"/>
    </row>
    <row r="5" spans="1:12">
      <c r="A5" s="11"/>
      <c r="B5" s="6" t="s">
        <v>36</v>
      </c>
      <c r="C5" s="114"/>
      <c r="D5" s="114"/>
      <c r="E5" s="114"/>
      <c r="F5" s="114"/>
      <c r="G5" s="114"/>
      <c r="H5" s="114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15" t="s">
        <v>93</v>
      </c>
      <c r="D6" s="115"/>
      <c r="E6" s="58"/>
      <c r="F6" s="58"/>
      <c r="G6" s="58"/>
      <c r="H6" s="58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15" t="s">
        <v>100</v>
      </c>
      <c r="D7" s="115"/>
      <c r="E7" s="58"/>
      <c r="F7" s="58"/>
      <c r="G7" s="58"/>
      <c r="H7" s="58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15" t="s">
        <v>20</v>
      </c>
      <c r="D8" s="115"/>
      <c r="E8" s="58"/>
      <c r="F8" s="58"/>
      <c r="G8" s="58"/>
      <c r="H8" s="58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10">
        <v>4</v>
      </c>
      <c r="D9" s="110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10">
        <v>8</v>
      </c>
      <c r="D10" s="110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>
      <c r="A11" s="11"/>
      <c r="B11" s="6"/>
      <c r="C11" s="59"/>
      <c r="D11" s="58"/>
      <c r="E11" s="58"/>
      <c r="F11" s="58"/>
      <c r="G11" s="58"/>
      <c r="H11" s="58"/>
      <c r="I11" s="12"/>
    </row>
    <row r="12" spans="1:12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>
      <c r="A14" s="11"/>
      <c r="B14" s="7"/>
      <c r="C14" s="58"/>
      <c r="D14" s="58"/>
      <c r="E14" s="58"/>
      <c r="F14" s="58"/>
      <c r="G14" s="58"/>
      <c r="H14" s="58"/>
      <c r="I14" s="12"/>
    </row>
    <row r="15" spans="1:12">
      <c r="A15" s="11"/>
      <c r="B15" s="6" t="s">
        <v>47</v>
      </c>
      <c r="C15" s="111" t="s">
        <v>101</v>
      </c>
      <c r="D15" s="111"/>
      <c r="E15" s="111"/>
      <c r="F15" s="111"/>
      <c r="G15" s="111"/>
      <c r="H15" s="111"/>
      <c r="I15" s="12"/>
    </row>
    <row r="16" spans="1:12">
      <c r="A16" s="11"/>
      <c r="B16" s="6" t="s">
        <v>13</v>
      </c>
      <c r="C16" s="111" t="s">
        <v>92</v>
      </c>
      <c r="D16" s="111"/>
      <c r="E16" s="111"/>
      <c r="F16" s="111"/>
      <c r="G16" s="111"/>
      <c r="H16" s="111"/>
      <c r="I16" s="12"/>
      <c r="K16" s="3"/>
    </row>
    <row r="17" spans="1:11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>
      <c r="A18" s="11"/>
      <c r="B18" s="6" t="s">
        <v>9</v>
      </c>
      <c r="C18" s="111" t="s">
        <v>102</v>
      </c>
      <c r="D18" s="111"/>
      <c r="E18" s="111"/>
      <c r="F18" s="111"/>
      <c r="G18" s="111"/>
      <c r="H18" s="111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C20" s="65" t="s">
        <v>103</v>
      </c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5003"/>
  <sheetViews>
    <sheetView tabSelected="1" workbookViewId="0">
      <pane ySplit="2" topLeftCell="A3" activePane="bottomLeft" state="frozen"/>
      <selection pane="bottomLeft" activeCell="Z7" sqref="Z7"/>
    </sheetView>
  </sheetViews>
  <sheetFormatPr defaultColWidth="9.140625" defaultRowHeight="12.75"/>
  <cols>
    <col min="1" max="1" width="6.28515625" style="2" customWidth="1"/>
    <col min="2" max="2" width="9.42578125" style="53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2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6" width="9.140625" style="1" customWidth="1"/>
    <col min="27" max="27" width="9.140625" style="1" hidden="1" customWidth="1"/>
    <col min="28" max="16384" width="9.140625" style="1"/>
  </cols>
  <sheetData>
    <row r="1" spans="1:28">
      <c r="A1" s="116" t="s">
        <v>8</v>
      </c>
      <c r="B1" s="121" t="s">
        <v>53</v>
      </c>
      <c r="C1" s="119" t="s">
        <v>4</v>
      </c>
      <c r="D1" s="123" t="s">
        <v>22</v>
      </c>
      <c r="E1" s="118" t="s">
        <v>25</v>
      </c>
      <c r="F1" s="118"/>
      <c r="G1" s="118"/>
      <c r="H1" s="118"/>
      <c r="I1" s="118"/>
      <c r="J1" s="118"/>
      <c r="K1" s="118" t="s">
        <v>26</v>
      </c>
      <c r="L1" s="118"/>
      <c r="M1" s="118" t="s">
        <v>27</v>
      </c>
      <c r="N1" s="118"/>
      <c r="O1" s="118" t="s">
        <v>28</v>
      </c>
      <c r="P1" s="118"/>
      <c r="Q1" s="118" t="s">
        <v>23</v>
      </c>
      <c r="R1" s="118"/>
      <c r="S1" s="119" t="s">
        <v>33</v>
      </c>
      <c r="T1" s="119" t="s">
        <v>10</v>
      </c>
      <c r="U1" s="119" t="s">
        <v>21</v>
      </c>
      <c r="V1" s="119" t="s">
        <v>24</v>
      </c>
      <c r="W1" s="129" t="s">
        <v>48</v>
      </c>
      <c r="X1" s="119" t="s">
        <v>32</v>
      </c>
      <c r="Y1" s="119" t="s">
        <v>31</v>
      </c>
      <c r="Z1" s="127" t="s">
        <v>0</v>
      </c>
      <c r="AA1" s="125" t="s">
        <v>149</v>
      </c>
    </row>
    <row r="2" spans="1:28">
      <c r="A2" s="117"/>
      <c r="B2" s="122"/>
      <c r="C2" s="120"/>
      <c r="D2" s="124"/>
      <c r="E2" s="95">
        <v>1</v>
      </c>
      <c r="F2" s="95">
        <v>2</v>
      </c>
      <c r="G2" s="95">
        <v>3</v>
      </c>
      <c r="H2" s="95">
        <v>4</v>
      </c>
      <c r="I2" s="95">
        <v>5</v>
      </c>
      <c r="J2" s="95">
        <v>6</v>
      </c>
      <c r="K2" s="96" t="s">
        <v>29</v>
      </c>
      <c r="L2" s="95" t="s">
        <v>30</v>
      </c>
      <c r="M2" s="95" t="s">
        <v>29</v>
      </c>
      <c r="N2" s="95" t="s">
        <v>30</v>
      </c>
      <c r="O2" s="95" t="s">
        <v>29</v>
      </c>
      <c r="P2" s="95" t="s">
        <v>30</v>
      </c>
      <c r="Q2" s="95" t="s">
        <v>29</v>
      </c>
      <c r="R2" s="95" t="s">
        <v>30</v>
      </c>
      <c r="S2" s="120"/>
      <c r="T2" s="120"/>
      <c r="U2" s="120"/>
      <c r="V2" s="120"/>
      <c r="W2" s="130"/>
      <c r="X2" s="120"/>
      <c r="Y2" s="120"/>
      <c r="Z2" s="128"/>
      <c r="AA2" s="126"/>
    </row>
    <row r="3" spans="1:28">
      <c r="A3" s="97">
        <v>2</v>
      </c>
      <c r="B3" s="98" t="s">
        <v>104</v>
      </c>
      <c r="C3" s="99" t="s">
        <v>105</v>
      </c>
      <c r="D3" s="99"/>
      <c r="E3" s="99"/>
      <c r="F3" s="99"/>
      <c r="G3" s="99"/>
      <c r="H3" s="99"/>
      <c r="I3" s="99"/>
      <c r="J3" s="99"/>
      <c r="K3" s="99">
        <v>10</v>
      </c>
      <c r="L3" s="99">
        <v>17</v>
      </c>
      <c r="M3" s="99"/>
      <c r="N3" s="99">
        <v>16</v>
      </c>
      <c r="O3" s="99"/>
      <c r="P3" s="99"/>
      <c r="Q3" s="99"/>
      <c r="R3" s="99"/>
      <c r="S3" s="99">
        <f t="shared" ref="S3:S12" si="0">SUM(E3:J3)</f>
        <v>0</v>
      </c>
      <c r="T3" s="99">
        <f t="shared" ref="T3:T12" si="1">IF(AND(ISBLANK(K3),ISBLANK(L3)),"",MAX(K3,L3))</f>
        <v>17</v>
      </c>
      <c r="U3" s="99">
        <f t="shared" ref="U3:U12" si="2">IF(AND(ISBLANK(M3),ISBLANK(N3)),"",MAX(M3,N3))</f>
        <v>16</v>
      </c>
      <c r="V3" s="99" t="str">
        <f t="shared" ref="V3:V12" si="3">IF(AND(ISBLANK(O3),ISBLANK(P3)),"",MAX(O3,P3))</f>
        <v/>
      </c>
      <c r="W3" s="99">
        <f t="shared" ref="W3:W12" si="4">D3 + SUM(S3:V3)</f>
        <v>33</v>
      </c>
      <c r="X3" s="99">
        <v>27</v>
      </c>
      <c r="Y3" s="99">
        <f t="shared" ref="Y3:Y12" si="5">SUM(W3:X3)</f>
        <v>60</v>
      </c>
      <c r="Z3" s="99" t="str">
        <f t="shared" ref="Z3:Z22" si="6">IF(X3="","",VLOOKUP(Y3,Ocjene,2))</f>
        <v>D</v>
      </c>
      <c r="AA3" s="100" t="s">
        <v>2</v>
      </c>
    </row>
    <row r="4" spans="1:28">
      <c r="A4" s="101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>
        <v>10</v>
      </c>
      <c r="Y4" s="35">
        <f t="shared" si="5"/>
        <v>33</v>
      </c>
      <c r="Z4" s="35" t="str">
        <f t="shared" si="6"/>
        <v>F</v>
      </c>
      <c r="AA4" s="102" t="s">
        <v>2</v>
      </c>
    </row>
    <row r="5" spans="1:28">
      <c r="A5" s="101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9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9</v>
      </c>
      <c r="U5" s="35">
        <f t="shared" si="2"/>
        <v>10</v>
      </c>
      <c r="V5" s="35" t="str">
        <f t="shared" si="3"/>
        <v/>
      </c>
      <c r="W5" s="35">
        <f t="shared" si="4"/>
        <v>19</v>
      </c>
      <c r="X5" s="35">
        <v>3</v>
      </c>
      <c r="Y5" s="35">
        <f t="shared" si="5"/>
        <v>22</v>
      </c>
      <c r="Z5" s="35" t="str">
        <f t="shared" si="6"/>
        <v>F</v>
      </c>
      <c r="AA5" s="102" t="s">
        <v>2</v>
      </c>
      <c r="AB5" s="54"/>
    </row>
    <row r="6" spans="1:28">
      <c r="A6" s="101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>
        <v>21</v>
      </c>
      <c r="Y6" s="35">
        <f t="shared" si="5"/>
        <v>45</v>
      </c>
      <c r="Z6" s="108" t="s">
        <v>6</v>
      </c>
      <c r="AA6" s="102" t="s">
        <v>2</v>
      </c>
    </row>
    <row r="7" spans="1:28">
      <c r="A7" s="101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ref="X7:X12" si="7">IF(AND(ISBLANK(Q7),ISBLANK(R7)),"",MAX(Q7,R7))</f>
        <v/>
      </c>
      <c r="Y7" s="35">
        <f t="shared" si="5"/>
        <v>9</v>
      </c>
      <c r="Z7" s="108" t="s">
        <v>7</v>
      </c>
      <c r="AA7" s="102" t="s">
        <v>2</v>
      </c>
    </row>
    <row r="8" spans="1:28">
      <c r="A8" s="101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107">
        <v>20.5</v>
      </c>
      <c r="Y8" s="35">
        <f t="shared" si="5"/>
        <v>45</v>
      </c>
      <c r="Z8" s="108" t="s">
        <v>6</v>
      </c>
      <c r="AA8" s="102" t="s">
        <v>2</v>
      </c>
    </row>
    <row r="9" spans="1:28">
      <c r="A9" s="101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>
        <v>23</v>
      </c>
      <c r="Y9" s="35">
        <f t="shared" si="5"/>
        <v>53</v>
      </c>
      <c r="Z9" s="35" t="str">
        <f t="shared" si="6"/>
        <v>E</v>
      </c>
      <c r="AA9" s="102" t="s">
        <v>2</v>
      </c>
      <c r="AB9" s="54"/>
    </row>
    <row r="10" spans="1:28">
      <c r="A10" s="101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>
        <v>21</v>
      </c>
      <c r="Y10" s="35">
        <f t="shared" si="5"/>
        <v>34</v>
      </c>
      <c r="Z10" s="35" t="str">
        <f t="shared" si="6"/>
        <v>F</v>
      </c>
      <c r="AA10" s="102" t="s">
        <v>2</v>
      </c>
    </row>
    <row r="11" spans="1:28">
      <c r="A11" s="101">
        <v>10</v>
      </c>
      <c r="B11" s="82" t="s">
        <v>120</v>
      </c>
      <c r="C11" s="94" t="s">
        <v>151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>
        <v>39</v>
      </c>
      <c r="Y11" s="35">
        <f t="shared" si="5"/>
        <v>76.5</v>
      </c>
      <c r="Z11" s="35" t="str">
        <f t="shared" si="6"/>
        <v>C</v>
      </c>
      <c r="AA11" s="102" t="s">
        <v>1</v>
      </c>
    </row>
    <row r="12" spans="1:28">
      <c r="A12" s="101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7"/>
        <v/>
      </c>
      <c r="Y12" s="35">
        <f t="shared" si="5"/>
        <v>16</v>
      </c>
      <c r="Z12" s="108" t="s">
        <v>7</v>
      </c>
      <c r="AA12" s="102" t="s">
        <v>2</v>
      </c>
    </row>
    <row r="13" spans="1:28">
      <c r="A13" s="101">
        <f t="shared" ref="A13:A25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15</v>
      </c>
      <c r="M13" s="35">
        <v>7</v>
      </c>
      <c r="N13" s="35"/>
      <c r="O13" s="35"/>
      <c r="P13" s="35"/>
      <c r="Q13" s="35"/>
      <c r="R13" s="35"/>
      <c r="S13" s="35">
        <f t="shared" ref="S13:S18" si="9">SUM(E13:J13)</f>
        <v>0</v>
      </c>
      <c r="T13" s="35">
        <f t="shared" ref="T13:T18" si="10">IF(AND(ISBLANK(K13),ISBLANK(L13)),"",MAX(K13,L13))</f>
        <v>15</v>
      </c>
      <c r="U13" s="35">
        <f t="shared" ref="U13:U18" si="11">IF(AND(ISBLANK(M13),ISBLANK(N13)),"",MAX(M13,N13))</f>
        <v>7</v>
      </c>
      <c r="V13" s="35" t="str">
        <f t="shared" ref="V13:V18" si="12">IF(AND(ISBLANK(O13),ISBLANK(P13)),"",MAX(O13,P13))</f>
        <v/>
      </c>
      <c r="W13" s="35">
        <f t="shared" ref="W13:W18" si="13">D13 + SUM(S13:V13)</f>
        <v>22</v>
      </c>
      <c r="X13" s="35" t="str">
        <f t="shared" ref="X13:X18" si="14">IF(AND(ISBLANK(Q13),ISBLANK(R13)),"",MAX(Q13,R13))</f>
        <v/>
      </c>
      <c r="Y13" s="35">
        <f t="shared" ref="Y13:Y18" si="15">SUM(W13:X13)</f>
        <v>22</v>
      </c>
      <c r="Z13" s="108" t="s">
        <v>7</v>
      </c>
      <c r="AA13" s="102" t="s">
        <v>2</v>
      </c>
    </row>
    <row r="14" spans="1:28">
      <c r="A14" s="101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9"/>
        <v>0</v>
      </c>
      <c r="T14" s="35">
        <f t="shared" si="10"/>
        <v>2</v>
      </c>
      <c r="U14" s="35" t="str">
        <f t="shared" si="11"/>
        <v/>
      </c>
      <c r="V14" s="35" t="str">
        <f t="shared" si="12"/>
        <v/>
      </c>
      <c r="W14" s="35">
        <f t="shared" si="13"/>
        <v>2</v>
      </c>
      <c r="X14" s="35" t="str">
        <f t="shared" si="14"/>
        <v/>
      </c>
      <c r="Y14" s="35">
        <f t="shared" si="15"/>
        <v>2</v>
      </c>
      <c r="Z14" s="108" t="s">
        <v>7</v>
      </c>
      <c r="AA14" s="102" t="s">
        <v>2</v>
      </c>
    </row>
    <row r="15" spans="1:28">
      <c r="A15" s="101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10</v>
      </c>
      <c r="M15" s="35"/>
      <c r="N15" s="35">
        <v>9</v>
      </c>
      <c r="O15" s="35"/>
      <c r="P15" s="35"/>
      <c r="Q15" s="35"/>
      <c r="R15" s="35"/>
      <c r="S15" s="35">
        <f t="shared" si="9"/>
        <v>0</v>
      </c>
      <c r="T15" s="35">
        <f t="shared" si="10"/>
        <v>10</v>
      </c>
      <c r="U15" s="35">
        <f t="shared" si="11"/>
        <v>9</v>
      </c>
      <c r="V15" s="35" t="str">
        <f t="shared" si="12"/>
        <v/>
      </c>
      <c r="W15" s="35">
        <f t="shared" si="13"/>
        <v>19</v>
      </c>
      <c r="X15" s="35">
        <v>10</v>
      </c>
      <c r="Y15" s="35">
        <f t="shared" si="15"/>
        <v>29</v>
      </c>
      <c r="Z15" s="35" t="str">
        <f t="shared" si="6"/>
        <v>F</v>
      </c>
      <c r="AA15" s="102" t="s">
        <v>2</v>
      </c>
    </row>
    <row r="16" spans="1:28">
      <c r="A16" s="101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9"/>
        <v>0</v>
      </c>
      <c r="T16" s="35">
        <f t="shared" si="10"/>
        <v>6</v>
      </c>
      <c r="U16" s="35">
        <f t="shared" si="11"/>
        <v>11</v>
      </c>
      <c r="V16" s="35" t="str">
        <f t="shared" si="12"/>
        <v/>
      </c>
      <c r="W16" s="35">
        <f t="shared" si="13"/>
        <v>17</v>
      </c>
      <c r="X16" s="35">
        <v>21</v>
      </c>
      <c r="Y16" s="35">
        <f t="shared" si="15"/>
        <v>38</v>
      </c>
      <c r="Z16" s="35" t="str">
        <f t="shared" si="6"/>
        <v>F</v>
      </c>
      <c r="AA16" s="102" t="s">
        <v>2</v>
      </c>
    </row>
    <row r="17" spans="1:27">
      <c r="A17" s="101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9"/>
        <v>0</v>
      </c>
      <c r="T17" s="35">
        <f t="shared" si="10"/>
        <v>13</v>
      </c>
      <c r="U17" s="35">
        <f t="shared" si="11"/>
        <v>13</v>
      </c>
      <c r="V17" s="35" t="str">
        <f t="shared" si="12"/>
        <v/>
      </c>
      <c r="W17" s="35">
        <f t="shared" si="13"/>
        <v>26</v>
      </c>
      <c r="X17" s="35">
        <v>19</v>
      </c>
      <c r="Y17" s="35">
        <f t="shared" si="15"/>
        <v>45</v>
      </c>
      <c r="Z17" s="108" t="s">
        <v>6</v>
      </c>
      <c r="AA17" s="102" t="s">
        <v>2</v>
      </c>
    </row>
    <row r="18" spans="1:27">
      <c r="A18" s="101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9"/>
        <v>0</v>
      </c>
      <c r="T18" s="35">
        <f t="shared" si="10"/>
        <v>7</v>
      </c>
      <c r="U18" s="35">
        <f t="shared" si="11"/>
        <v>12</v>
      </c>
      <c r="V18" s="35" t="str">
        <f t="shared" si="12"/>
        <v/>
      </c>
      <c r="W18" s="35">
        <f t="shared" si="13"/>
        <v>19</v>
      </c>
      <c r="X18" s="35" t="str">
        <f t="shared" si="14"/>
        <v/>
      </c>
      <c r="Y18" s="35">
        <f t="shared" si="15"/>
        <v>19</v>
      </c>
      <c r="Z18" s="108" t="s">
        <v>7</v>
      </c>
      <c r="AA18" s="102" t="s">
        <v>1</v>
      </c>
    </row>
    <row r="19" spans="1:27">
      <c r="A19" s="101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6">SUM(E19:J19)</f>
        <v>0</v>
      </c>
      <c r="T19" s="35">
        <f t="shared" ref="T19:T22" si="17">IF(AND(ISBLANK(K19),ISBLANK(L19)),"",MAX(K19,L19))</f>
        <v>4.5</v>
      </c>
      <c r="U19" s="35" t="str">
        <f t="shared" ref="U19:U22" si="18">IF(AND(ISBLANK(M19),ISBLANK(N19)),"",MAX(M19,N19))</f>
        <v/>
      </c>
      <c r="V19" s="35" t="str">
        <f t="shared" ref="V19:V22" si="19">IF(AND(ISBLANK(O19),ISBLANK(P19)),"",MAX(O19,P19))</f>
        <v/>
      </c>
      <c r="W19" s="35">
        <f t="shared" ref="W19:W22" si="20">D19 + SUM(S19:V19)</f>
        <v>4.5</v>
      </c>
      <c r="X19" s="35" t="str">
        <f t="shared" ref="X19:X21" si="21">IF(AND(ISBLANK(Q19),ISBLANK(R19)),"",MAX(Q19,R19))</f>
        <v/>
      </c>
      <c r="Y19" s="35">
        <f t="shared" ref="Y19:Y22" si="22">SUM(W19:X19)</f>
        <v>4.5</v>
      </c>
      <c r="Z19" s="108" t="s">
        <v>7</v>
      </c>
      <c r="AA19" s="102" t="s">
        <v>2</v>
      </c>
    </row>
    <row r="20" spans="1:27">
      <c r="A20" s="101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6"/>
        <v>0</v>
      </c>
      <c r="T20" s="35">
        <f t="shared" si="17"/>
        <v>10</v>
      </c>
      <c r="U20" s="35" t="str">
        <f t="shared" si="18"/>
        <v/>
      </c>
      <c r="V20" s="35" t="str">
        <f t="shared" si="19"/>
        <v/>
      </c>
      <c r="W20" s="35">
        <f t="shared" si="20"/>
        <v>10</v>
      </c>
      <c r="X20" s="35" t="str">
        <f t="shared" si="21"/>
        <v/>
      </c>
      <c r="Y20" s="35">
        <f t="shared" si="22"/>
        <v>10</v>
      </c>
      <c r="Z20" s="108" t="s">
        <v>7</v>
      </c>
      <c r="AA20" s="102" t="s">
        <v>2</v>
      </c>
    </row>
    <row r="21" spans="1:27">
      <c r="A21" s="101">
        <f t="shared" si="8"/>
        <v>20</v>
      </c>
      <c r="B21" s="82" t="s">
        <v>130</v>
      </c>
      <c r="C21" s="94" t="s">
        <v>150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6"/>
        <v>0</v>
      </c>
      <c r="T21" s="35">
        <f t="shared" si="17"/>
        <v>6</v>
      </c>
      <c r="U21" s="35" t="str">
        <f t="shared" si="18"/>
        <v/>
      </c>
      <c r="V21" s="35" t="str">
        <f t="shared" si="19"/>
        <v/>
      </c>
      <c r="W21" s="35">
        <f t="shared" si="20"/>
        <v>6</v>
      </c>
      <c r="X21" s="35" t="str">
        <f t="shared" si="21"/>
        <v/>
      </c>
      <c r="Y21" s="35">
        <f t="shared" si="22"/>
        <v>6</v>
      </c>
      <c r="Z21" s="108" t="s">
        <v>7</v>
      </c>
      <c r="AA21" s="102" t="s">
        <v>1</v>
      </c>
    </row>
    <row r="22" spans="1:27">
      <c r="A22" s="101">
        <f t="shared" si="8"/>
        <v>21</v>
      </c>
      <c r="B22" s="82" t="s">
        <v>140</v>
      </c>
      <c r="C22" s="35" t="s">
        <v>141</v>
      </c>
      <c r="D22" s="35"/>
      <c r="E22" s="35"/>
      <c r="F22" s="35"/>
      <c r="G22" s="35"/>
      <c r="H22" s="35"/>
      <c r="I22" s="35"/>
      <c r="J22" s="35"/>
      <c r="K22" s="35">
        <v>5</v>
      </c>
      <c r="L22" s="35">
        <v>10</v>
      </c>
      <c r="M22" s="35"/>
      <c r="N22" s="35">
        <v>7</v>
      </c>
      <c r="O22" s="35"/>
      <c r="P22" s="35"/>
      <c r="Q22" s="35"/>
      <c r="R22" s="35"/>
      <c r="S22" s="35">
        <f t="shared" si="16"/>
        <v>0</v>
      </c>
      <c r="T22" s="35">
        <f t="shared" si="17"/>
        <v>10</v>
      </c>
      <c r="U22" s="35">
        <f t="shared" si="18"/>
        <v>7</v>
      </c>
      <c r="V22" s="35" t="str">
        <f t="shared" si="19"/>
        <v/>
      </c>
      <c r="W22" s="35">
        <f t="shared" si="20"/>
        <v>17</v>
      </c>
      <c r="X22" s="35">
        <v>6</v>
      </c>
      <c r="Y22" s="35">
        <f t="shared" si="22"/>
        <v>23</v>
      </c>
      <c r="Z22" s="35" t="str">
        <f t="shared" si="6"/>
        <v>F</v>
      </c>
      <c r="AA22" s="102" t="s">
        <v>1</v>
      </c>
    </row>
    <row r="23" spans="1:27">
      <c r="A23" s="101">
        <f t="shared" si="8"/>
        <v>22</v>
      </c>
      <c r="B23" s="83" t="s">
        <v>146</v>
      </c>
      <c r="C23" s="94" t="s">
        <v>145</v>
      </c>
      <c r="D23" s="35"/>
      <c r="E23" s="35"/>
      <c r="F23" s="35"/>
      <c r="G23" s="35"/>
      <c r="H23" s="35"/>
      <c r="I23" s="35"/>
      <c r="J23" s="35"/>
      <c r="K23" s="35"/>
      <c r="L23" s="35">
        <v>3</v>
      </c>
      <c r="M23" s="35"/>
      <c r="N23" s="35"/>
      <c r="O23" s="35"/>
      <c r="P23" s="35"/>
      <c r="Q23" s="35"/>
      <c r="R23" s="35"/>
      <c r="S23" s="35">
        <f t="shared" ref="S23" si="23">SUM(E23:J23)</f>
        <v>0</v>
      </c>
      <c r="T23" s="35">
        <f t="shared" ref="T23" si="24">IF(AND(ISBLANK(K23),ISBLANK(L23)),"",MAX(K23,L23))</f>
        <v>3</v>
      </c>
      <c r="U23" s="35" t="str">
        <f t="shared" ref="U23" si="25">IF(AND(ISBLANK(M23),ISBLANK(N23)),"",MAX(M23,N23))</f>
        <v/>
      </c>
      <c r="V23" s="35" t="str">
        <f t="shared" ref="V23" si="26">IF(AND(ISBLANK(O23),ISBLANK(P23)),"",MAX(O23,P23))</f>
        <v/>
      </c>
      <c r="W23" s="35">
        <f t="shared" ref="W23" si="27">D23 + SUM(S23:V23)</f>
        <v>3</v>
      </c>
      <c r="X23" s="35" t="str">
        <f t="shared" ref="X23" si="28">IF(AND(ISBLANK(Q23),ISBLANK(R23)),"",MAX(Q23,R23))</f>
        <v/>
      </c>
      <c r="Y23" s="35">
        <f t="shared" ref="Y23" si="29">SUM(W23:X23)</f>
        <v>3</v>
      </c>
      <c r="Z23" s="108" t="s">
        <v>7</v>
      </c>
      <c r="AA23" s="102" t="s">
        <v>1</v>
      </c>
    </row>
    <row r="24" spans="1:27">
      <c r="A24" s="101">
        <f t="shared" si="8"/>
        <v>23</v>
      </c>
      <c r="B24" s="83" t="s">
        <v>148</v>
      </c>
      <c r="C24" s="94" t="s">
        <v>147</v>
      </c>
      <c r="D24" s="35"/>
      <c r="E24" s="35"/>
      <c r="F24" s="35"/>
      <c r="G24" s="35"/>
      <c r="H24" s="35"/>
      <c r="I24" s="35"/>
      <c r="J24" s="35"/>
      <c r="K24" s="35"/>
      <c r="L24" s="35">
        <v>14</v>
      </c>
      <c r="M24" s="35"/>
      <c r="N24" s="35">
        <v>6</v>
      </c>
      <c r="O24" s="35"/>
      <c r="P24" s="35"/>
      <c r="Q24" s="35"/>
      <c r="R24" s="35"/>
      <c r="S24" s="35">
        <f t="shared" ref="S24" si="30">SUM(E24:J24)</f>
        <v>0</v>
      </c>
      <c r="T24" s="35">
        <f t="shared" ref="T24" si="31">IF(AND(ISBLANK(K24),ISBLANK(L24)),"",MAX(K24,L24))</f>
        <v>14</v>
      </c>
      <c r="U24" s="35">
        <f t="shared" ref="U24" si="32">IF(AND(ISBLANK(M24),ISBLANK(N24)),"",MAX(M24,N24))</f>
        <v>6</v>
      </c>
      <c r="V24" s="35" t="str">
        <f t="shared" ref="V24" si="33">IF(AND(ISBLANK(O24),ISBLANK(P24)),"",MAX(O24,P24))</f>
        <v/>
      </c>
      <c r="W24" s="35">
        <f t="shared" ref="W24" si="34">D24 + SUM(S24:V24)</f>
        <v>20</v>
      </c>
      <c r="X24" s="35">
        <v>18</v>
      </c>
      <c r="Y24" s="35">
        <f t="shared" ref="Y24" si="35">SUM(W24:X24)</f>
        <v>38</v>
      </c>
      <c r="Z24" s="35" t="str">
        <f t="shared" ref="Z24" si="36">IF(X24="","",VLOOKUP(Y24,Ocjene,2))</f>
        <v>F</v>
      </c>
      <c r="AA24" s="102" t="s">
        <v>1</v>
      </c>
    </row>
    <row r="25" spans="1:27">
      <c r="A25" s="103">
        <f t="shared" si="8"/>
        <v>24</v>
      </c>
      <c r="B25" s="104" t="s">
        <v>143</v>
      </c>
      <c r="C25" s="105" t="s">
        <v>144</v>
      </c>
      <c r="D25" s="88"/>
      <c r="E25" s="88"/>
      <c r="F25" s="88"/>
      <c r="G25" s="88"/>
      <c r="H25" s="88"/>
      <c r="I25" s="88"/>
      <c r="J25" s="88"/>
      <c r="K25" s="88"/>
      <c r="L25" s="88">
        <v>7</v>
      </c>
      <c r="M25" s="88">
        <v>7</v>
      </c>
      <c r="N25" s="88"/>
      <c r="O25" s="88"/>
      <c r="P25" s="88"/>
      <c r="Q25" s="88"/>
      <c r="R25" s="88"/>
      <c r="S25" s="88">
        <f t="shared" ref="S25" si="37">SUM(E25:J25)</f>
        <v>0</v>
      </c>
      <c r="T25" s="88">
        <f t="shared" ref="T25" si="38">IF(AND(ISBLANK(K25),ISBLANK(L25)),"",MAX(K25,L25))</f>
        <v>7</v>
      </c>
      <c r="U25" s="88">
        <f t="shared" ref="U25" si="39">IF(AND(ISBLANK(M25),ISBLANK(N25)),"",MAX(M25,N25))</f>
        <v>7</v>
      </c>
      <c r="V25" s="88" t="str">
        <f t="shared" ref="V25" si="40">IF(AND(ISBLANK(O25),ISBLANK(P25)),"",MAX(O25,P25))</f>
        <v/>
      </c>
      <c r="W25" s="88">
        <f t="shared" ref="W25" si="41">D25 + SUM(S25:V25)</f>
        <v>14</v>
      </c>
      <c r="X25" s="88" t="str">
        <f t="shared" ref="X25" si="42">IF(AND(ISBLANK(Q25),ISBLANK(R25)),"",MAX(Q25,R25))</f>
        <v/>
      </c>
      <c r="Y25" s="88">
        <f t="shared" ref="Y25" si="43">SUM(W25:X25)</f>
        <v>14</v>
      </c>
      <c r="Z25" s="109" t="s">
        <v>7</v>
      </c>
      <c r="AA25" s="106" t="s">
        <v>2</v>
      </c>
    </row>
    <row r="26" spans="1:27">
      <c r="A26" s="38"/>
      <c r="B26" s="5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7">
      <c r="A27" s="38"/>
      <c r="B27" s="5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7">
      <c r="A28" s="38"/>
      <c r="B28" s="5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7">
      <c r="A29" s="38"/>
      <c r="B29" s="5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7">
      <c r="A30" s="38"/>
      <c r="B30" s="5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7">
      <c r="A31" s="38"/>
      <c r="B31" s="5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7">
      <c r="A32" s="38"/>
      <c r="B32" s="5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5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5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5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5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5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5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5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5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5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5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5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5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5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5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5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>
      <c r="A49" s="38"/>
      <c r="B49" s="5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>
      <c r="A50" s="38"/>
      <c r="B50" s="5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>
      <c r="A51" s="38"/>
      <c r="B51" s="5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>
      <c r="A52" s="38"/>
      <c r="B52" s="5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54"/>
    </row>
    <row r="53" spans="1:28">
      <c r="A53" s="38"/>
      <c r="B53" s="5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54"/>
    </row>
    <row r="54" spans="1:28">
      <c r="A54" s="38"/>
      <c r="B54" s="5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>
      <c r="A55" s="38"/>
      <c r="B55" s="5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>
      <c r="A56" s="38"/>
      <c r="B56" s="5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>
      <c r="A57" s="38"/>
      <c r="B57" s="5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8">
      <c r="A58" s="38"/>
      <c r="B58" s="5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8">
      <c r="A59" s="38"/>
      <c r="B59" s="5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>
      <c r="A60" s="38"/>
      <c r="B60" s="5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>
      <c r="A61" s="38"/>
      <c r="B61" s="5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>
      <c r="A62" s="38"/>
      <c r="B62" s="5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>
      <c r="A63" s="38"/>
      <c r="B63" s="5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>
      <c r="A64" s="38"/>
      <c r="B64" s="5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>
      <c r="A65" s="38"/>
      <c r="B65" s="5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>
      <c r="A66" s="38"/>
      <c r="B66" s="5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>
      <c r="A67" s="38"/>
      <c r="B67" s="5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>
      <c r="A68" s="38"/>
      <c r="B68" s="5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>
      <c r="A69" s="38"/>
      <c r="B69" s="5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>
      <c r="A70" s="38"/>
      <c r="B70" s="5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>
      <c r="A71" s="38"/>
      <c r="B71" s="5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>
      <c r="A72" s="38"/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>
      <c r="A73" s="38"/>
      <c r="B73" s="5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>
      <c r="A74" s="38"/>
      <c r="B74" s="5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>
      <c r="A75" s="38"/>
      <c r="B75" s="5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>
      <c r="A76" s="38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>
      <c r="A77" s="38"/>
      <c r="B77" s="5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>
      <c r="A78" s="38"/>
      <c r="B78" s="5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>
      <c r="A79" s="38"/>
      <c r="B79" s="5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>
      <c r="A80" s="38"/>
      <c r="B80" s="5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>
      <c r="A81" s="38"/>
      <c r="B81" s="5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>
      <c r="A82" s="38"/>
      <c r="B82" s="5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>
      <c r="A83" s="38"/>
      <c r="B83" s="5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>
      <c r="A84" s="38"/>
      <c r="B84" s="5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>
      <c r="A85" s="38"/>
      <c r="B85" s="5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>
      <c r="A86" s="38"/>
      <c r="B86" s="5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>
      <c r="A87" s="38"/>
      <c r="B87" s="5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>
      <c r="A88" s="38"/>
      <c r="B88" s="5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>
      <c r="A89" s="38"/>
      <c r="B89" s="5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>
      <c r="A90" s="38"/>
      <c r="B90" s="5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>
      <c r="A91" s="38"/>
      <c r="B91" s="5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>
      <c r="A92" s="38"/>
      <c r="B92" s="5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>
      <c r="A93" s="38"/>
      <c r="B93" s="5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>
      <c r="A94" s="38"/>
      <c r="B94" s="5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>
      <c r="A95" s="38"/>
      <c r="B95" s="5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>
      <c r="A96" s="38"/>
      <c r="B96" s="5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5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5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5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5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5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5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5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5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5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5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5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5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5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5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5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5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5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5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5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5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5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5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5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5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5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5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5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5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5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5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>
      <c r="A129" s="38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>
      <c r="A130" s="38"/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>
      <c r="A131" s="38"/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>
      <c r="A132" s="38"/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>
      <c r="A133" s="38"/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>
      <c r="A134" s="38"/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>
      <c r="A135" s="38"/>
      <c r="B135" s="5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>
      <c r="A136" s="38"/>
      <c r="B136" s="5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>
      <c r="A137" s="38"/>
      <c r="B137" s="5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>
      <c r="A138" s="38"/>
      <c r="B138" s="5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>
      <c r="A139" s="38"/>
      <c r="B139" s="5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>
      <c r="A140" s="38"/>
      <c r="B140" s="5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>
      <c r="A141" s="38"/>
      <c r="B141" s="5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>
      <c r="A142" s="38"/>
      <c r="B142" s="5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>
      <c r="A143" s="38"/>
      <c r="B143" s="5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>
      <c r="A144" s="38"/>
      <c r="B144" s="5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>
      <c r="A145" s="38"/>
      <c r="B145" s="5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>
      <c r="A146" s="38"/>
      <c r="B146" s="5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>
      <c r="A147" s="38"/>
      <c r="B147" s="5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>
      <c r="A148" s="38"/>
      <c r="B148" s="5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>
      <c r="A149" s="38"/>
      <c r="B149" s="5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>
      <c r="A150" s="38"/>
      <c r="B150" s="5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>
      <c r="A151" s="38"/>
      <c r="B151" s="5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>
      <c r="A152" s="38"/>
      <c r="B152" s="5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>
      <c r="A153" s="38"/>
      <c r="B153" s="5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>
      <c r="A154" s="38"/>
      <c r="B154" s="5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>
      <c r="A155" s="38"/>
      <c r="B155" s="5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>
      <c r="A156" s="38"/>
      <c r="B156" s="5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>
      <c r="A157" s="38"/>
      <c r="B157" s="5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>
      <c r="A158" s="38"/>
      <c r="B158" s="5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>
      <c r="A159" s="38"/>
      <c r="B159" s="5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>
      <c r="A160" s="38"/>
      <c r="B160" s="5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>
      <c r="A161" s="38"/>
      <c r="B161" s="5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>
      <c r="A162" s="38"/>
      <c r="B162" s="5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>
      <c r="A163" s="38"/>
      <c r="B163" s="5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>
      <c r="A164" s="38"/>
      <c r="B164" s="5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>
      <c r="A165" s="38"/>
      <c r="B165" s="5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>
      <c r="A166" s="38"/>
      <c r="B166" s="5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>
      <c r="A167" s="38"/>
      <c r="B167" s="5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>
      <c r="A168" s="38"/>
      <c r="B168" s="5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>
      <c r="A169" s="38"/>
      <c r="B169" s="5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>
      <c r="A170" s="38"/>
      <c r="B170" s="5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>
      <c r="A171" s="38"/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>
      <c r="A172" s="38"/>
      <c r="B172" s="5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>
      <c r="A173" s="38"/>
      <c r="B173" s="5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>
      <c r="A174" s="38"/>
      <c r="B174" s="5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>
      <c r="A175" s="38"/>
      <c r="B175" s="5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>
      <c r="A176" s="38"/>
      <c r="B176" s="5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5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5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5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5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5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5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5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5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5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5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5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5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5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5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5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5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5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5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5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5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5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5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5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5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5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5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5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5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5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5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5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5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5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5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5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5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5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5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5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5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5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5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5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5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5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5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5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5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5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5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5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5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5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5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5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5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5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5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5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5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5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5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5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5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5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5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5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5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5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5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5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5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5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5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5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5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5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5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5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5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5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5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5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5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5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5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5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5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5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5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5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5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5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5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5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5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5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5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5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5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5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5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5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5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5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5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5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5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5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5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5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5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5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5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5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5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5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5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5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5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5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5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5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5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5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5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5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5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5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5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5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5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5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5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5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5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5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5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5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5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5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5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5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5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5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5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5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5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5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5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5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5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5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5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5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5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5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5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5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5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5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5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5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5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5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5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5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5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5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5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5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5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5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5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5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5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5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5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5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5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5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5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5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5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5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5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5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5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5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5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5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5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5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5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5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5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5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5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5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5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5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5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5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5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5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5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5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5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5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5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5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5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5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5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5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5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5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5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5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5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5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5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5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5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5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5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5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5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5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5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5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5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5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5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5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5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5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5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5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5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5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5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5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5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5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5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5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5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5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5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5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5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5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5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5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5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5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5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5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5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5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5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5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5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5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5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5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5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5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5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5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5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5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5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5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5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5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5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5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5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5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5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5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5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5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5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5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5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5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5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5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5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5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5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5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5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5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5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5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5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5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5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5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5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5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5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5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5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5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5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5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5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5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5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5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5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5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5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5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5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5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5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5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5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5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5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5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5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5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5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5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5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5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5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5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5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5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5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5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5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5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5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5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5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5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5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5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5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5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5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5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5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5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5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5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5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5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5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5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5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5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5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5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5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5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5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5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5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5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5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5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5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5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5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5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5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5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5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5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5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5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5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5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5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5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5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5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5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5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5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5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5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5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5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5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5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5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5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5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5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5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5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5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5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5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5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5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5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5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5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5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5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5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5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5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5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5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5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5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5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5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5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5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5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5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5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5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5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5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5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5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5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5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5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5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5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5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5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5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5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5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5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5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5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5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5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5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5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5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5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5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5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5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5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5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5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5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5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5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5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5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5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5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5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5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5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5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5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5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5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5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5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5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5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5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5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5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5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5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5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5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5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5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5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5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5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5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5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5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5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5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5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5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5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5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5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5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5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5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5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5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5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5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5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5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5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5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5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5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5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5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5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5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5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5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5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5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5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5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5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5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5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5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5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5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5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5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5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5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5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5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5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5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5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5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5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5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5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5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5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5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5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5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5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5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5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5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5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5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5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5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5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5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5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5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5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5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5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5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5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5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5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5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5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5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5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5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5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5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5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5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5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5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5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5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5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5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5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5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5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5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5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5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5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5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5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5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5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5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5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5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5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5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5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5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5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5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5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5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5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5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5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5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5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5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5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5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5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5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5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5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5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5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5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5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5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5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5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5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5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5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5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5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5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5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5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5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5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5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5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5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5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5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5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5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5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5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5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5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5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5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5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5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5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5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5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5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5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5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5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5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5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5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5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5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5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5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5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5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5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5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5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5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5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5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5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5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5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5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5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5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5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5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5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5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5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5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5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5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5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5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5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5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5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5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5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5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5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5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5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5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5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5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5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5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5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5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5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5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5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5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5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5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5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5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5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5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5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5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5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5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5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5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5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5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5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5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5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5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5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5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5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5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5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5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5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5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5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5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5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5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5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5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5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5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5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5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5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5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5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5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5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5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5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5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5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5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5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5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5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5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5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5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5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5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5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5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5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5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5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5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5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5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5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5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5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5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5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5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5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5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5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5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5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5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5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5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5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5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5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5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5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5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5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5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5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5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5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5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5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5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5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5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5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5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5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5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5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5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5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5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5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5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5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5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5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5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5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5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5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5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5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5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5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5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5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5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5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5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5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5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5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5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formatCells="0" formatColumns="0" formatRows="0" insertRows="0" deleteRows="0" sort="0" autoFilter="0"/>
  <mergeCells count="18">
    <mergeCell ref="AA1:AA2"/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"/>
  <sheetViews>
    <sheetView workbookViewId="0">
      <selection sqref="A1:AA24"/>
    </sheetView>
  </sheetViews>
  <sheetFormatPr defaultRowHeight="12.75"/>
  <sheetData>
    <row r="1" spans="1:27">
      <c r="A1" s="116" t="s">
        <v>8</v>
      </c>
      <c r="B1" s="121" t="s">
        <v>53</v>
      </c>
      <c r="C1" s="135" t="s">
        <v>4</v>
      </c>
      <c r="D1" s="123" t="s">
        <v>22</v>
      </c>
      <c r="E1" s="131" t="s">
        <v>25</v>
      </c>
      <c r="F1" s="138"/>
      <c r="G1" s="138"/>
      <c r="H1" s="138"/>
      <c r="I1" s="138"/>
      <c r="J1" s="132"/>
      <c r="K1" s="131" t="s">
        <v>26</v>
      </c>
      <c r="L1" s="132"/>
      <c r="M1" s="131" t="s">
        <v>27</v>
      </c>
      <c r="N1" s="132"/>
      <c r="O1" s="131" t="s">
        <v>28</v>
      </c>
      <c r="P1" s="132"/>
      <c r="Q1" s="131" t="s">
        <v>23</v>
      </c>
      <c r="R1" s="132"/>
      <c r="S1" s="135" t="s">
        <v>33</v>
      </c>
      <c r="T1" s="135" t="s">
        <v>10</v>
      </c>
      <c r="U1" s="135" t="s">
        <v>21</v>
      </c>
      <c r="V1" s="135" t="s">
        <v>24</v>
      </c>
      <c r="W1" s="129" t="s">
        <v>48</v>
      </c>
      <c r="X1" s="135" t="s">
        <v>32</v>
      </c>
      <c r="Y1" s="135" t="s">
        <v>31</v>
      </c>
      <c r="Z1" s="142" t="s">
        <v>0</v>
      </c>
      <c r="AA1" s="139" t="s">
        <v>149</v>
      </c>
    </row>
    <row r="2" spans="1:27" ht="13.5" thickBot="1">
      <c r="A2" s="133"/>
      <c r="B2" s="134"/>
      <c r="C2" s="136"/>
      <c r="D2" s="137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36"/>
      <c r="T2" s="136"/>
      <c r="U2" s="136"/>
      <c r="V2" s="136"/>
      <c r="W2" s="141"/>
      <c r="X2" s="136"/>
      <c r="Y2" s="136"/>
      <c r="Z2" s="143"/>
      <c r="AA2" s="140"/>
    </row>
    <row r="3" spans="1:27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.5" thickBot="1">
      <c r="A23" s="78">
        <f t="shared" si="8"/>
        <v>22</v>
      </c>
      <c r="B23" s="84" t="s">
        <v>146</v>
      </c>
      <c r="C23" s="85" t="s">
        <v>145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.5" thickBot="1">
      <c r="A24" s="78">
        <f t="shared" si="8"/>
        <v>23</v>
      </c>
      <c r="B24" s="84" t="s">
        <v>148</v>
      </c>
      <c r="C24" s="85" t="s">
        <v>147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  <mergeCell ref="K1:L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>
      <c r="B1" s="145" t="s">
        <v>49</v>
      </c>
      <c r="C1" s="145"/>
      <c r="D1" s="145"/>
      <c r="E1" s="24">
        <f>COUNTA(Spisak!$C$3:$C$1003)+2</f>
        <v>25</v>
      </c>
    </row>
    <row r="3" spans="2:12" ht="13.5" thickBot="1">
      <c r="B3" s="144" t="s">
        <v>37</v>
      </c>
      <c r="C3" s="144"/>
      <c r="D3" s="144"/>
      <c r="E3" s="144"/>
      <c r="F3" s="26"/>
      <c r="G3" s="26"/>
      <c r="H3" s="26"/>
      <c r="I3" s="26"/>
      <c r="J3" s="26"/>
    </row>
    <row r="4" spans="2:12" ht="13.5" thickBot="1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>
      <c r="B5" s="28">
        <f ca="1">COUNT(INDIRECT("Spisak!T3:T" &amp; $E$1))</f>
        <v>23</v>
      </c>
      <c r="C5" s="29">
        <f ca="1">COUNTIF(INDIRECT("Spisak!T3:T"&amp;E1),"&gt;="&amp;(0.5*Parametri!D12))</f>
        <v>14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>
      <c r="B6" s="31" t="s">
        <v>42</v>
      </c>
      <c r="C6" s="32">
        <f ca="1">IF($B$5&gt;0,C5/$B$5,"")</f>
        <v>0.60869565217391308</v>
      </c>
      <c r="D6" s="32">
        <f ca="1">IF($B$5&gt;0,D5/$B$5,"")</f>
        <v>0</v>
      </c>
      <c r="E6" s="33">
        <f ca="1">IF($B$5&gt;0,E5/$B$5,"")</f>
        <v>4.3478260869565216E-2</v>
      </c>
      <c r="F6" s="26"/>
      <c r="G6" s="26"/>
      <c r="H6" s="26"/>
      <c r="I6" s="26"/>
      <c r="J6" s="26"/>
    </row>
    <row r="7" spans="2:1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>
      <c r="B8" s="144" t="s">
        <v>43</v>
      </c>
      <c r="C8" s="144"/>
      <c r="D8" s="144"/>
      <c r="E8" s="144"/>
      <c r="F8" s="26"/>
      <c r="G8" s="26"/>
      <c r="H8" s="26"/>
      <c r="I8" s="26"/>
      <c r="J8" s="26"/>
    </row>
    <row r="9" spans="2:12" ht="13.5" thickBot="1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>
      <c r="B10" s="28">
        <f ca="1">COUNT(INDIRECT("Spisak!U3:U" &amp; $E$1))</f>
        <v>17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>
      <c r="B11" s="31" t="s">
        <v>42</v>
      </c>
      <c r="C11" s="32">
        <f ca="1">IF($B$10&gt;0,C10/$B$10,"")</f>
        <v>0.11764705882352941</v>
      </c>
      <c r="D11" s="32">
        <f ca="1">IF($B$10&gt;0,D10/$B$10,"")</f>
        <v>5.8823529411764705E-2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>
      <c r="B13" s="144" t="s">
        <v>44</v>
      </c>
      <c r="C13" s="144"/>
      <c r="D13" s="144"/>
      <c r="E13" s="144"/>
      <c r="F13" s="26"/>
      <c r="G13" s="26"/>
      <c r="H13" s="26"/>
      <c r="I13" s="26"/>
      <c r="J13" s="26"/>
    </row>
    <row r="14" spans="2:12" ht="13.5" thickBot="1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79"/>
  <sheetViews>
    <sheetView topLeftCell="A43" workbookViewId="0">
      <selection activeCell="E1" sqref="E1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48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20.100000000000001" customHeight="1">
      <c r="A2" s="149" t="str">
        <f xml:space="preserve"> CONCATENATE("STUDIJSKI PROGRAM: ", Parametri!C4)</f>
        <v>STUDIJSKI PROGRAM: MATEMATIKA I RAČUNARSKE NAUKE</v>
      </c>
      <c r="B2" s="149"/>
      <c r="C2" s="149"/>
      <c r="D2" s="149"/>
      <c r="E2" s="149"/>
      <c r="F2" s="149"/>
      <c r="G2" s="149"/>
      <c r="H2" s="149"/>
      <c r="I2" s="149"/>
      <c r="J2" s="150" t="s">
        <v>94</v>
      </c>
      <c r="K2" s="150"/>
      <c r="L2" s="150"/>
      <c r="M2" s="150"/>
      <c r="N2" s="150"/>
      <c r="O2" s="150"/>
      <c r="P2" s="150"/>
    </row>
    <row r="3" spans="1:16" s="45" customFormat="1" ht="30" customHeight="1">
      <c r="A3" s="151" t="str">
        <f xml:space="preserve"> CONCATENATE("PREDMET: ", Parametri!C2)</f>
        <v>PREDMET: GEOMETRIJA RAVNI I PROSTORA</v>
      </c>
      <c r="B3" s="151"/>
      <c r="C3" s="151"/>
      <c r="D3" s="151"/>
      <c r="E3" s="151" t="str">
        <f>CONCATENATE("Broj ECTS kredita: ",Parametri!C9)</f>
        <v>Broj ECTS kredita: 4</v>
      </c>
      <c r="F3" s="151"/>
      <c r="G3" s="151"/>
      <c r="H3" s="151"/>
      <c r="I3" s="151"/>
      <c r="J3" s="152" t="str">
        <f>CONCATENATE("NASTAVNIK: ",Parametri!C15)</f>
        <v>NASTAVNIK: Prof. dr Svjetlana Terzić</v>
      </c>
      <c r="K3" s="152"/>
      <c r="L3" s="152"/>
      <c r="M3" s="152"/>
      <c r="N3" s="152" t="str">
        <f>CONCATENATE("SARADNIK: ",Parametri!C16)</f>
        <v>SARADNIK: Mr. Vladimir Ivanović</v>
      </c>
      <c r="O3" s="152"/>
      <c r="P3" s="152"/>
    </row>
    <row r="5" spans="1:16" ht="24" customHeight="1">
      <c r="A5" s="146" t="s">
        <v>72</v>
      </c>
      <c r="B5" s="146" t="s">
        <v>73</v>
      </c>
      <c r="C5" s="147" t="s">
        <v>74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6" t="s">
        <v>85</v>
      </c>
      <c r="P5" s="146" t="s">
        <v>86</v>
      </c>
    </row>
    <row r="6" spans="1:16">
      <c r="A6" s="146"/>
      <c r="B6" s="146"/>
      <c r="C6" s="146" t="s">
        <v>75</v>
      </c>
      <c r="D6" s="146" t="s">
        <v>25</v>
      </c>
      <c r="E6" s="146"/>
      <c r="F6" s="146"/>
      <c r="G6" s="146"/>
      <c r="H6" s="146"/>
      <c r="I6" s="146"/>
      <c r="J6" s="146" t="s">
        <v>81</v>
      </c>
      <c r="K6" s="146"/>
      <c r="L6" s="146"/>
      <c r="M6" s="146" t="s">
        <v>82</v>
      </c>
      <c r="N6" s="146"/>
      <c r="O6" s="146"/>
      <c r="P6" s="146"/>
    </row>
    <row r="7" spans="1:16">
      <c r="A7" s="146"/>
      <c r="B7" s="146"/>
      <c r="C7" s="146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46"/>
      <c r="P7" s="146"/>
    </row>
    <row r="8" spans="1:16" ht="12.95" customHeight="1">
      <c r="A8" s="48" t="str">
        <f>Spisak!B3</f>
        <v>23/2019</v>
      </c>
      <c r="B8" s="47" t="str">
        <f>Spisak!C3</f>
        <v>Šukurica Majda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>
        <f>Spisak!T3</f>
        <v>17</v>
      </c>
      <c r="K8" s="46">
        <f>Spisak!U3</f>
        <v>16</v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60</v>
      </c>
      <c r="P8" s="46" t="str">
        <f>Spisak!Z3</f>
        <v>D</v>
      </c>
    </row>
    <row r="9" spans="1:16" ht="12.95" customHeight="1">
      <c r="A9" s="48" t="str">
        <f>Spisak!B4</f>
        <v>5/2018</v>
      </c>
      <c r="B9" s="47" t="str">
        <f>Spisak!C4</f>
        <v>Bujišić Jovana</v>
      </c>
      <c r="C9" s="46">
        <f>Spisak!D4</f>
        <v>0</v>
      </c>
      <c r="D9" s="46">
        <f>Spisak!E4</f>
        <v>0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16</v>
      </c>
      <c r="K9" s="46">
        <f>Spisak!U4</f>
        <v>7</v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33</v>
      </c>
      <c r="P9" s="46" t="str">
        <f>Spisak!Z4</f>
        <v>F</v>
      </c>
    </row>
    <row r="10" spans="1:16" ht="12.95" customHeight="1">
      <c r="A10" s="48" t="str">
        <f>Spisak!B5</f>
        <v>7/2018</v>
      </c>
      <c r="B10" s="47" t="str">
        <f>Spisak!C5</f>
        <v>Jelić Ljiljana</v>
      </c>
      <c r="C10" s="46">
        <f>Spisak!D5</f>
        <v>0</v>
      </c>
      <c r="D10" s="46">
        <f>Spisak!E5</f>
        <v>0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9</v>
      </c>
      <c r="K10" s="46">
        <f>Spisak!U5</f>
        <v>10</v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22</v>
      </c>
      <c r="P10" s="46" t="str">
        <f>Spisak!Z5</f>
        <v>F</v>
      </c>
    </row>
    <row r="11" spans="1:16" ht="12.95" customHeight="1">
      <c r="A11" s="48" t="str">
        <f>Spisak!B6</f>
        <v>9/2018</v>
      </c>
      <c r="B11" s="47" t="str">
        <f>Spisak!C6</f>
        <v>Čukić Tamara</v>
      </c>
      <c r="C11" s="46">
        <f>Spisak!D6</f>
        <v>0</v>
      </c>
      <c r="D11" s="46">
        <f>Spisak!E6</f>
        <v>0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10</v>
      </c>
      <c r="K11" s="46">
        <f>Spisak!U6</f>
        <v>14</v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45</v>
      </c>
      <c r="P11" s="46" t="str">
        <f>Spisak!Z6</f>
        <v>E</v>
      </c>
    </row>
    <row r="12" spans="1:16" ht="12.95" customHeight="1">
      <c r="A12" s="48" t="str">
        <f>Spisak!B7</f>
        <v>16/2017</v>
      </c>
      <c r="B12" s="47" t="str">
        <f>Spisak!C7</f>
        <v>Rakočević Marijana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7</v>
      </c>
      <c r="K12" s="46">
        <f>Spisak!U7</f>
        <v>2</v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9</v>
      </c>
      <c r="P12" s="46" t="str">
        <f>Spisak!Z7</f>
        <v>F</v>
      </c>
    </row>
    <row r="13" spans="1:16" ht="12.95" customHeight="1">
      <c r="A13" s="48" t="str">
        <f>Spisak!B8</f>
        <v>29/2017</v>
      </c>
      <c r="B13" s="47" t="str">
        <f>Spisak!C8</f>
        <v>Marinković Anđela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>
        <f>Spisak!T8</f>
        <v>10</v>
      </c>
      <c r="K13" s="46">
        <f>Spisak!U8</f>
        <v>14.5</v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45</v>
      </c>
      <c r="P13" s="46" t="str">
        <f>Spisak!Z8</f>
        <v>E</v>
      </c>
    </row>
    <row r="14" spans="1:16" ht="12.95" customHeight="1">
      <c r="A14" s="48" t="str">
        <f>Spisak!B9</f>
        <v>30/2017</v>
      </c>
      <c r="B14" s="47" t="str">
        <f>Spisak!C9</f>
        <v>Obradović Jana</v>
      </c>
      <c r="C14" s="46">
        <f>Spisak!D9</f>
        <v>0</v>
      </c>
      <c r="D14" s="46">
        <f>Spisak!E9</f>
        <v>0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16</v>
      </c>
      <c r="K14" s="46">
        <f>Spisak!U9</f>
        <v>14</v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53</v>
      </c>
      <c r="P14" s="46" t="str">
        <f>Spisak!Z9</f>
        <v>E</v>
      </c>
    </row>
    <row r="15" spans="1:16" ht="12.95" customHeight="1">
      <c r="A15" s="48" t="str">
        <f>Spisak!B10</f>
        <v>33/2017</v>
      </c>
      <c r="B15" s="47" t="str">
        <f>Spisak!C10</f>
        <v>Živković Tanja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>
        <f>Spisak!T10</f>
        <v>13</v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34</v>
      </c>
      <c r="P15" s="46" t="str">
        <f>Spisak!Z10</f>
        <v>F</v>
      </c>
    </row>
    <row r="16" spans="1:16" ht="12.95" customHeight="1">
      <c r="A16" s="48" t="str">
        <f>Spisak!B12</f>
        <v>24/2016</v>
      </c>
      <c r="B16" s="47" t="str">
        <f>Spisak!C12</f>
        <v>Stanišić Vuk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10</v>
      </c>
      <c r="K16" s="46">
        <f>Spisak!U12</f>
        <v>6</v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16</v>
      </c>
      <c r="P16" s="46" t="str">
        <f>Spisak!Z12</f>
        <v>F</v>
      </c>
    </row>
    <row r="17" spans="1:16" ht="12.95" customHeight="1">
      <c r="A17" s="48" t="str">
        <f>Spisak!B13</f>
        <v>15/2010</v>
      </c>
      <c r="B17" s="47" t="str">
        <f>Spisak!C13</f>
        <v>Čepić Anja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>
        <f>Spisak!T13</f>
        <v>15</v>
      </c>
      <c r="K17" s="46">
        <f>Spisak!U13</f>
        <v>7</v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22</v>
      </c>
      <c r="P17" s="46" t="str">
        <f>Spisak!Z13</f>
        <v>F</v>
      </c>
    </row>
    <row r="18" spans="1:16" ht="12.95" customHeight="1">
      <c r="A18" s="48" t="str">
        <f>Spisak!B14</f>
        <v>5/2015</v>
      </c>
      <c r="B18" s="47" t="str">
        <f>Spisak!C14</f>
        <v>Racković Tamara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2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2</v>
      </c>
      <c r="P18" s="46" t="str">
        <f>Spisak!Z14</f>
        <v>F</v>
      </c>
    </row>
    <row r="19" spans="1:16" ht="12.95" customHeight="1">
      <c r="A19" s="48" t="str">
        <f>Spisak!B15</f>
        <v>22/2015</v>
      </c>
      <c r="B19" s="47" t="str">
        <f>Spisak!C15</f>
        <v>Kovačević Slavica</v>
      </c>
      <c r="C19" s="46">
        <f>Spisak!D15</f>
        <v>0</v>
      </c>
      <c r="D19" s="46">
        <f>Spisak!E15</f>
        <v>0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10</v>
      </c>
      <c r="K19" s="46">
        <f>Spisak!U15</f>
        <v>9</v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29</v>
      </c>
      <c r="P19" s="46" t="str">
        <f>Spisak!Z15</f>
        <v>F</v>
      </c>
    </row>
    <row r="20" spans="1:16" ht="12.95" customHeight="1">
      <c r="A20" s="48" t="str">
        <f>Spisak!B16</f>
        <v>19/2016</v>
      </c>
      <c r="B20" s="47" t="str">
        <f>Spisak!C16</f>
        <v>Dragnić Tijana</v>
      </c>
      <c r="C20" s="46">
        <f>Spisak!D16</f>
        <v>0</v>
      </c>
      <c r="D20" s="46">
        <f>Spisak!E16</f>
        <v>0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6</v>
      </c>
      <c r="K20" s="46">
        <f>Spisak!U16</f>
        <v>11</v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38</v>
      </c>
      <c r="P20" s="46" t="str">
        <f>Spisak!Z16</f>
        <v>F</v>
      </c>
    </row>
    <row r="21" spans="1:16" ht="12.95" customHeight="1">
      <c r="A21" s="48" t="str">
        <f>Spisak!B17</f>
        <v>35/2015</v>
      </c>
      <c r="B21" s="47" t="str">
        <f>Spisak!C17</f>
        <v>Bubanja Ivana</v>
      </c>
      <c r="C21" s="46">
        <f>Spisak!D17</f>
        <v>0</v>
      </c>
      <c r="D21" s="46">
        <f>Spisak!E17</f>
        <v>0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13</v>
      </c>
      <c r="K21" s="46">
        <f>Spisak!U17</f>
        <v>13</v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45</v>
      </c>
      <c r="P21" s="46" t="str">
        <f>Spisak!Z17</f>
        <v>E</v>
      </c>
    </row>
    <row r="22" spans="1:16" ht="12.95" customHeight="1">
      <c r="A22" s="48" t="str">
        <f>Spisak!B18</f>
        <v>15/2015</v>
      </c>
      <c r="B22" s="47" t="str">
        <f>Spisak!C18</f>
        <v>Zogović Anđelika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>
        <f>Spisak!T18</f>
        <v>7</v>
      </c>
      <c r="K22" s="46">
        <f>Spisak!U18</f>
        <v>12</v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19</v>
      </c>
      <c r="P22" s="46" t="str">
        <f>Spisak!Z18</f>
        <v>F</v>
      </c>
    </row>
    <row r="23" spans="1:16" ht="12.95" customHeight="1">
      <c r="A23" s="48" t="str">
        <f>Spisak!B23</f>
        <v>31/2016</v>
      </c>
      <c r="B23" s="47" t="str">
        <f>Spisak!C23</f>
        <v>Bulatović Vladimir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3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3</v>
      </c>
      <c r="P23" s="46" t="str">
        <f>Spisak!Z23</f>
        <v>F</v>
      </c>
    </row>
    <row r="24" spans="1:16" ht="12.95" customHeight="1">
      <c r="A24" s="48" t="str">
        <f>Spisak!B24</f>
        <v>21/2015</v>
      </c>
      <c r="B24" s="47" t="str">
        <f>Spisak!C24</f>
        <v>Roganović Sanja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>
        <f>Spisak!T24</f>
        <v>14</v>
      </c>
      <c r="K24" s="46">
        <f>Spisak!U24</f>
        <v>6</v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38</v>
      </c>
      <c r="P24" s="46" t="str">
        <f>Spisak!Z24</f>
        <v>F</v>
      </c>
    </row>
    <row r="25" spans="1:16" ht="12.95" customHeight="1">
      <c r="A25" s="48" t="str">
        <f>Spisak!B25</f>
        <v>3/2011</v>
      </c>
      <c r="B25" s="47" t="str">
        <f>Spisak!C25</f>
        <v>Radojević Milena</v>
      </c>
      <c r="C25" s="46">
        <f>Spisak!D25</f>
        <v>0</v>
      </c>
      <c r="D25" s="46">
        <f>Spisak!E25</f>
        <v>0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7</v>
      </c>
      <c r="K25" s="46">
        <f>Spisak!U25</f>
        <v>7</v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14</v>
      </c>
      <c r="P25" s="46" t="str">
        <f>Spisak!Z25</f>
        <v>F</v>
      </c>
    </row>
    <row r="26" spans="1:16" ht="12.95" customHeight="1">
      <c r="A26" s="48">
        <f>Spisak!B26</f>
        <v>0</v>
      </c>
      <c r="B26" s="47">
        <f>Spisak!C26</f>
        <v>0</v>
      </c>
      <c r="C26" s="46">
        <f>Spisak!D26</f>
        <v>0</v>
      </c>
      <c r="D26" s="46">
        <f>Spisak!E26</f>
        <v>0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>
        <f>Spisak!U26</f>
        <v>0</v>
      </c>
      <c r="L26" s="46">
        <f>Spisak!V26</f>
        <v>0</v>
      </c>
      <c r="M26" s="46">
        <f>Spisak!Q26</f>
        <v>0</v>
      </c>
      <c r="N26" s="46">
        <f>Spisak!R26</f>
        <v>0</v>
      </c>
      <c r="O26" s="46">
        <f>Spisak!Y26</f>
        <v>0</v>
      </c>
      <c r="P26" s="46">
        <f>Spisak!Z26</f>
        <v>0</v>
      </c>
    </row>
    <row r="27" spans="1:16" ht="12.95" customHeight="1">
      <c r="A27" s="48">
        <f>Spisak!B27</f>
        <v>0</v>
      </c>
      <c r="B27" s="47">
        <f>Spisak!C27</f>
        <v>0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>
        <f>Spisak!U27</f>
        <v>0</v>
      </c>
      <c r="L27" s="46">
        <f>Spisak!V27</f>
        <v>0</v>
      </c>
      <c r="M27" s="46">
        <f>Spisak!Q27</f>
        <v>0</v>
      </c>
      <c r="N27" s="46">
        <f>Spisak!R27</f>
        <v>0</v>
      </c>
      <c r="O27" s="46">
        <f>Spisak!Y27</f>
        <v>0</v>
      </c>
      <c r="P27" s="46">
        <f>Spisak!Z27</f>
        <v>0</v>
      </c>
    </row>
    <row r="28" spans="1:16" ht="12.95" customHeight="1">
      <c r="A28" s="48">
        <f>Spisak!B28</f>
        <v>0</v>
      </c>
      <c r="B28" s="47">
        <f>Spisak!C28</f>
        <v>0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>
        <f>Spisak!U28</f>
        <v>0</v>
      </c>
      <c r="L28" s="46">
        <f>Spisak!V28</f>
        <v>0</v>
      </c>
      <c r="M28" s="46">
        <f>Spisak!Q28</f>
        <v>0</v>
      </c>
      <c r="N28" s="46">
        <f>Spisak!R28</f>
        <v>0</v>
      </c>
      <c r="O28" s="46">
        <f>Spisak!Y28</f>
        <v>0</v>
      </c>
      <c r="P28" s="46">
        <f>Spisak!Z28</f>
        <v>0</v>
      </c>
    </row>
    <row r="29" spans="1:16" ht="12.95" customHeight="1">
      <c r="A29" s="48">
        <f>Spisak!B29</f>
        <v>0</v>
      </c>
      <c r="B29" s="47">
        <f>Spisak!C29</f>
        <v>0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>
        <f>Spisak!T29</f>
        <v>0</v>
      </c>
      <c r="K29" s="46">
        <f>Spisak!U29</f>
        <v>0</v>
      </c>
      <c r="L29" s="46">
        <f>Spisak!V29</f>
        <v>0</v>
      </c>
      <c r="M29" s="46">
        <f>Spisak!Q29</f>
        <v>0</v>
      </c>
      <c r="N29" s="46">
        <f>Spisak!R29</f>
        <v>0</v>
      </c>
      <c r="O29" s="46">
        <f>Spisak!Y29</f>
        <v>0</v>
      </c>
      <c r="P29" s="46">
        <f>Spisak!Z29</f>
        <v>0</v>
      </c>
    </row>
    <row r="30" spans="1:16" ht="12.95" customHeight="1">
      <c r="A30" s="48">
        <f>Spisak!B30</f>
        <v>0</v>
      </c>
      <c r="B30" s="47">
        <f>Spisak!C30</f>
        <v>0</v>
      </c>
      <c r="C30" s="46">
        <f>Spisak!D30</f>
        <v>0</v>
      </c>
      <c r="D30" s="46">
        <f>Spisak!E30</f>
        <v>0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0</v>
      </c>
      <c r="K30" s="46">
        <f>Spisak!U30</f>
        <v>0</v>
      </c>
      <c r="L30" s="46">
        <f>Spisak!V30</f>
        <v>0</v>
      </c>
      <c r="M30" s="46">
        <f>Spisak!Q30</f>
        <v>0</v>
      </c>
      <c r="N30" s="46">
        <f>Spisak!R30</f>
        <v>0</v>
      </c>
      <c r="O30" s="46">
        <f>Spisak!Y30</f>
        <v>0</v>
      </c>
      <c r="P30" s="46">
        <f>Spisak!Z30</f>
        <v>0</v>
      </c>
    </row>
    <row r="31" spans="1:16" ht="12.95" customHeight="1">
      <c r="A31" s="48">
        <f>Spisak!B31</f>
        <v>0</v>
      </c>
      <c r="B31" s="47">
        <f>Spisak!C31</f>
        <v>0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0</v>
      </c>
      <c r="K31" s="46">
        <f>Spisak!U31</f>
        <v>0</v>
      </c>
      <c r="L31" s="46">
        <f>Spisak!V31</f>
        <v>0</v>
      </c>
      <c r="M31" s="46">
        <f>Spisak!Q31</f>
        <v>0</v>
      </c>
      <c r="N31" s="46">
        <f>Spisak!R31</f>
        <v>0</v>
      </c>
      <c r="O31" s="46">
        <f>Spisak!Y31</f>
        <v>0</v>
      </c>
      <c r="P31" s="46">
        <f>Spisak!Z31</f>
        <v>0</v>
      </c>
    </row>
    <row r="32" spans="1:16" ht="12.95" customHeight="1">
      <c r="A32" s="48">
        <f>Spisak!B32</f>
        <v>0</v>
      </c>
      <c r="B32" s="47">
        <f>Spisak!C32</f>
        <v>0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>
        <f>Spisak!T32</f>
        <v>0</v>
      </c>
      <c r="K32" s="46">
        <f>Spisak!U32</f>
        <v>0</v>
      </c>
      <c r="L32" s="46">
        <f>Spisak!V32</f>
        <v>0</v>
      </c>
      <c r="M32" s="46">
        <f>Spisak!Q32</f>
        <v>0</v>
      </c>
      <c r="N32" s="46">
        <f>Spisak!R32</f>
        <v>0</v>
      </c>
      <c r="O32" s="46">
        <f>Spisak!Y32</f>
        <v>0</v>
      </c>
      <c r="P32" s="46">
        <f>Spisak!Z32</f>
        <v>0</v>
      </c>
    </row>
    <row r="33" spans="1:16" ht="12.95" customHeight="1">
      <c r="A33" s="48">
        <f>Spisak!B33</f>
        <v>0</v>
      </c>
      <c r="B33" s="47">
        <f>Spisak!C33</f>
        <v>0</v>
      </c>
      <c r="C33" s="46">
        <f>Spisak!D33</f>
        <v>0</v>
      </c>
      <c r="D33" s="46">
        <f>Spisak!E33</f>
        <v>0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0</v>
      </c>
      <c r="K33" s="46">
        <f>Spisak!U33</f>
        <v>0</v>
      </c>
      <c r="L33" s="46">
        <f>Spisak!V33</f>
        <v>0</v>
      </c>
      <c r="M33" s="46">
        <f>Spisak!Q33</f>
        <v>0</v>
      </c>
      <c r="N33" s="46">
        <f>Spisak!R33</f>
        <v>0</v>
      </c>
      <c r="O33" s="46">
        <f>Spisak!Y33</f>
        <v>0</v>
      </c>
      <c r="P33" s="46">
        <f>Spisak!Z33</f>
        <v>0</v>
      </c>
    </row>
    <row r="34" spans="1:16" ht="12.95" customHeight="1">
      <c r="A34" s="48">
        <f>Spisak!B34</f>
        <v>0</v>
      </c>
      <c r="B34" s="47">
        <f>Spisak!C34</f>
        <v>0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>
        <f>Spisak!T34</f>
        <v>0</v>
      </c>
      <c r="K34" s="46">
        <f>Spisak!U34</f>
        <v>0</v>
      </c>
      <c r="L34" s="46">
        <f>Spisak!V34</f>
        <v>0</v>
      </c>
      <c r="M34" s="46">
        <f>Spisak!Q34</f>
        <v>0</v>
      </c>
      <c r="N34" s="46">
        <f>Spisak!R34</f>
        <v>0</v>
      </c>
      <c r="O34" s="46">
        <f>Spisak!Y34</f>
        <v>0</v>
      </c>
      <c r="P34" s="46">
        <f>Spisak!Z34</f>
        <v>0</v>
      </c>
    </row>
    <row r="35" spans="1:16" ht="12.95" customHeight="1">
      <c r="A35" s="48">
        <f>Spisak!B35</f>
        <v>0</v>
      </c>
      <c r="B35" s="47">
        <f>Spisak!C35</f>
        <v>0</v>
      </c>
      <c r="C35" s="46">
        <f>Spisak!D35</f>
        <v>0</v>
      </c>
      <c r="D35" s="46">
        <f>Spisak!E35</f>
        <v>0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0</v>
      </c>
      <c r="K35" s="46">
        <f>Spisak!U35</f>
        <v>0</v>
      </c>
      <c r="L35" s="46">
        <f>Spisak!V35</f>
        <v>0</v>
      </c>
      <c r="M35" s="46">
        <f>Spisak!Q35</f>
        <v>0</v>
      </c>
      <c r="N35" s="46">
        <f>Spisak!R35</f>
        <v>0</v>
      </c>
      <c r="O35" s="46">
        <f>Spisak!Y35</f>
        <v>0</v>
      </c>
      <c r="P35" s="46">
        <f>Spisak!Z35</f>
        <v>0</v>
      </c>
    </row>
    <row r="36" spans="1:16" ht="12.95" customHeight="1">
      <c r="A36" s="48">
        <f>Spisak!B36</f>
        <v>0</v>
      </c>
      <c r="B36" s="47">
        <f>Spisak!C36</f>
        <v>0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>
        <f>Spisak!T36</f>
        <v>0</v>
      </c>
      <c r="K36" s="46">
        <f>Spisak!U36</f>
        <v>0</v>
      </c>
      <c r="L36" s="46">
        <f>Spisak!V36</f>
        <v>0</v>
      </c>
      <c r="M36" s="46">
        <f>Spisak!Q36</f>
        <v>0</v>
      </c>
      <c r="N36" s="46">
        <f>Spisak!R36</f>
        <v>0</v>
      </c>
      <c r="O36" s="46">
        <f>Spisak!Y36</f>
        <v>0</v>
      </c>
      <c r="P36" s="46">
        <f>Spisak!Z36</f>
        <v>0</v>
      </c>
    </row>
    <row r="37" spans="1:16" ht="12.95" customHeight="1">
      <c r="A37" s="48">
        <f>Spisak!B37</f>
        <v>0</v>
      </c>
      <c r="B37" s="47">
        <f>Spisak!C37</f>
        <v>0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>
        <f>Spisak!T37</f>
        <v>0</v>
      </c>
      <c r="K37" s="46">
        <f>Spisak!U37</f>
        <v>0</v>
      </c>
      <c r="L37" s="46">
        <f>Spisak!V37</f>
        <v>0</v>
      </c>
      <c r="M37" s="46">
        <f>Spisak!Q37</f>
        <v>0</v>
      </c>
      <c r="N37" s="46">
        <f>Spisak!R37</f>
        <v>0</v>
      </c>
      <c r="O37" s="46">
        <f>Spisak!Y37</f>
        <v>0</v>
      </c>
      <c r="P37" s="46">
        <f>Spisak!Z37</f>
        <v>0</v>
      </c>
    </row>
    <row r="38" spans="1:16" ht="12.95" customHeight="1">
      <c r="A38" s="48">
        <f>Spisak!B38</f>
        <v>0</v>
      </c>
      <c r="B38" s="47">
        <f>Spisak!C38</f>
        <v>0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>
        <f>Spisak!T38</f>
        <v>0</v>
      </c>
      <c r="K38" s="46">
        <f>Spisak!U38</f>
        <v>0</v>
      </c>
      <c r="L38" s="46">
        <f>Spisak!V38</f>
        <v>0</v>
      </c>
      <c r="M38" s="46">
        <f>Spisak!Q38</f>
        <v>0</v>
      </c>
      <c r="N38" s="46">
        <f>Spisak!R38</f>
        <v>0</v>
      </c>
      <c r="O38" s="46">
        <f>Spisak!Y38</f>
        <v>0</v>
      </c>
      <c r="P38" s="46">
        <f>Spisak!Z38</f>
        <v>0</v>
      </c>
    </row>
    <row r="39" spans="1:16" ht="12.95" customHeight="1">
      <c r="A39" s="48">
        <f>Spisak!B39</f>
        <v>0</v>
      </c>
      <c r="B39" s="47">
        <f>Spisak!C39</f>
        <v>0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>
        <f>Spisak!T39</f>
        <v>0</v>
      </c>
      <c r="K39" s="46">
        <f>Spisak!U39</f>
        <v>0</v>
      </c>
      <c r="L39" s="46">
        <f>Spisak!V39</f>
        <v>0</v>
      </c>
      <c r="M39" s="46">
        <f>Spisak!Q39</f>
        <v>0</v>
      </c>
      <c r="N39" s="46">
        <f>Spisak!R39</f>
        <v>0</v>
      </c>
      <c r="O39" s="46">
        <f>Spisak!Y39</f>
        <v>0</v>
      </c>
      <c r="P39" s="46">
        <f>Spisak!Z39</f>
        <v>0</v>
      </c>
    </row>
    <row r="40" spans="1:16" ht="12.95" customHeight="1">
      <c r="A40" s="48">
        <f>Spisak!B40</f>
        <v>0</v>
      </c>
      <c r="B40" s="47">
        <f>Spisak!C40</f>
        <v>0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>
        <f>Spisak!T40</f>
        <v>0</v>
      </c>
      <c r="K40" s="46">
        <f>Spisak!U40</f>
        <v>0</v>
      </c>
      <c r="L40" s="46">
        <f>Spisak!V40</f>
        <v>0</v>
      </c>
      <c r="M40" s="46">
        <f>Spisak!Q40</f>
        <v>0</v>
      </c>
      <c r="N40" s="46">
        <f>Spisak!R40</f>
        <v>0</v>
      </c>
      <c r="O40" s="46">
        <f>Spisak!Y40</f>
        <v>0</v>
      </c>
      <c r="P40" s="46">
        <f>Spisak!Z40</f>
        <v>0</v>
      </c>
    </row>
    <row r="41" spans="1:16" ht="12.95" customHeight="1">
      <c r="A41" s="48">
        <f>Spisak!B41</f>
        <v>0</v>
      </c>
      <c r="B41" s="47">
        <f>Spisak!C41</f>
        <v>0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>
        <f>Spisak!U41</f>
        <v>0</v>
      </c>
      <c r="L41" s="46">
        <f>Spisak!V41</f>
        <v>0</v>
      </c>
      <c r="M41" s="46">
        <f>Spisak!Q41</f>
        <v>0</v>
      </c>
      <c r="N41" s="46">
        <f>Spisak!R41</f>
        <v>0</v>
      </c>
      <c r="O41" s="46">
        <f>Spisak!Y41</f>
        <v>0</v>
      </c>
      <c r="P41" s="46">
        <f>Spisak!Z41</f>
        <v>0</v>
      </c>
    </row>
    <row r="42" spans="1:16" ht="12.95" customHeight="1">
      <c r="A42" s="48">
        <f>Spisak!B42</f>
        <v>0</v>
      </c>
      <c r="B42" s="47">
        <f>Spisak!C42</f>
        <v>0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>
        <f>Spisak!T42</f>
        <v>0</v>
      </c>
      <c r="K42" s="46">
        <f>Spisak!U42</f>
        <v>0</v>
      </c>
      <c r="L42" s="46">
        <f>Spisak!V42</f>
        <v>0</v>
      </c>
      <c r="M42" s="46">
        <f>Spisak!Q42</f>
        <v>0</v>
      </c>
      <c r="N42" s="46">
        <f>Spisak!R42</f>
        <v>0</v>
      </c>
      <c r="O42" s="46">
        <f>Spisak!Y42</f>
        <v>0</v>
      </c>
      <c r="P42" s="46">
        <f>Spisak!Z42</f>
        <v>0</v>
      </c>
    </row>
    <row r="43" spans="1:16" ht="12.95" customHeight="1">
      <c r="A43" s="48">
        <f>Spisak!B43</f>
        <v>0</v>
      </c>
      <c r="B43" s="47">
        <f>Spisak!C43</f>
        <v>0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>
        <f>Spisak!T43</f>
        <v>0</v>
      </c>
      <c r="K43" s="46">
        <f>Spisak!U43</f>
        <v>0</v>
      </c>
      <c r="L43" s="46">
        <f>Spisak!V43</f>
        <v>0</v>
      </c>
      <c r="M43" s="46">
        <f>Spisak!Q43</f>
        <v>0</v>
      </c>
      <c r="N43" s="46">
        <f>Spisak!R43</f>
        <v>0</v>
      </c>
      <c r="O43" s="46">
        <f>Spisak!Y43</f>
        <v>0</v>
      </c>
      <c r="P43" s="46">
        <f>Spisak!Z43</f>
        <v>0</v>
      </c>
    </row>
    <row r="44" spans="1:16" ht="12.95" customHeight="1">
      <c r="A44" s="48">
        <f>Spisak!B44</f>
        <v>0</v>
      </c>
      <c r="B44" s="47">
        <f>Spisak!C44</f>
        <v>0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>
        <f>Spisak!T44</f>
        <v>0</v>
      </c>
      <c r="K44" s="46">
        <f>Spisak!U44</f>
        <v>0</v>
      </c>
      <c r="L44" s="46">
        <f>Spisak!V44</f>
        <v>0</v>
      </c>
      <c r="M44" s="46">
        <f>Spisak!Q44</f>
        <v>0</v>
      </c>
      <c r="N44" s="46">
        <f>Spisak!R44</f>
        <v>0</v>
      </c>
      <c r="O44" s="46">
        <f>Spisak!Y44</f>
        <v>0</v>
      </c>
      <c r="P44" s="46">
        <f>Spisak!Z44</f>
        <v>0</v>
      </c>
    </row>
    <row r="45" spans="1:16" ht="12.95" customHeight="1">
      <c r="A45" s="48">
        <f>Spisak!B45</f>
        <v>0</v>
      </c>
      <c r="B45" s="47">
        <f>Spisak!C45</f>
        <v>0</v>
      </c>
      <c r="C45" s="46">
        <f>Spisak!D45</f>
        <v>0</v>
      </c>
      <c r="D45" s="46">
        <f>Spisak!E45</f>
        <v>0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>
        <f>Spisak!U45</f>
        <v>0</v>
      </c>
      <c r="L45" s="46">
        <f>Spisak!V45</f>
        <v>0</v>
      </c>
      <c r="M45" s="46">
        <f>Spisak!Q45</f>
        <v>0</v>
      </c>
      <c r="N45" s="46">
        <f>Spisak!R45</f>
        <v>0</v>
      </c>
      <c r="O45" s="46">
        <f>Spisak!Y45</f>
        <v>0</v>
      </c>
      <c r="P45" s="46">
        <f>Spisak!Z45</f>
        <v>0</v>
      </c>
    </row>
    <row r="46" spans="1:16" ht="12.95" customHeight="1">
      <c r="A46" s="48">
        <f>Spisak!B46</f>
        <v>0</v>
      </c>
      <c r="B46" s="47">
        <f>Spisak!C46</f>
        <v>0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>
        <f>Spisak!U46</f>
        <v>0</v>
      </c>
      <c r="L46" s="46">
        <f>Spisak!V46</f>
        <v>0</v>
      </c>
      <c r="M46" s="46">
        <f>Spisak!Q46</f>
        <v>0</v>
      </c>
      <c r="N46" s="46">
        <f>Spisak!R46</f>
        <v>0</v>
      </c>
      <c r="O46" s="46">
        <f>Spisak!Y46</f>
        <v>0</v>
      </c>
      <c r="P46" s="46">
        <f>Spisak!Z46</f>
        <v>0</v>
      </c>
    </row>
    <row r="47" spans="1:16" ht="12.95" customHeight="1">
      <c r="A47" s="48">
        <f>Spisak!B47</f>
        <v>0</v>
      </c>
      <c r="B47" s="47">
        <f>Spisak!C47</f>
        <v>0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>
        <f>Spisak!T47</f>
        <v>0</v>
      </c>
      <c r="K47" s="46">
        <f>Spisak!U47</f>
        <v>0</v>
      </c>
      <c r="L47" s="46">
        <f>Spisak!V47</f>
        <v>0</v>
      </c>
      <c r="M47" s="46">
        <f>Spisak!Q47</f>
        <v>0</v>
      </c>
      <c r="N47" s="46">
        <f>Spisak!R47</f>
        <v>0</v>
      </c>
      <c r="O47" s="46">
        <f>Spisak!Y47</f>
        <v>0</v>
      </c>
      <c r="P47" s="46">
        <f>Spisak!Z47</f>
        <v>0</v>
      </c>
    </row>
    <row r="48" spans="1:16" ht="12.95" customHeight="1">
      <c r="A48" s="48">
        <f>Spisak!B48</f>
        <v>0</v>
      </c>
      <c r="B48" s="47">
        <f>Spisak!C48</f>
        <v>0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>
        <f>Spisak!T48</f>
        <v>0</v>
      </c>
      <c r="K48" s="46">
        <f>Spisak!U48</f>
        <v>0</v>
      </c>
      <c r="L48" s="46">
        <f>Spisak!V48</f>
        <v>0</v>
      </c>
      <c r="M48" s="46">
        <f>Spisak!Q48</f>
        <v>0</v>
      </c>
      <c r="N48" s="46">
        <f>Spisak!R48</f>
        <v>0</v>
      </c>
      <c r="O48" s="46">
        <f>Spisak!Y48</f>
        <v>0</v>
      </c>
      <c r="P48" s="46">
        <f>Spisak!Z48</f>
        <v>0</v>
      </c>
    </row>
    <row r="49" spans="1:16" ht="12.95" customHeight="1">
      <c r="A49" s="48">
        <f>Spisak!B49</f>
        <v>0</v>
      </c>
      <c r="B49" s="47">
        <f>Spisak!C49</f>
        <v>0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>
        <f>Spisak!T49</f>
        <v>0</v>
      </c>
      <c r="K49" s="46">
        <f>Spisak!U49</f>
        <v>0</v>
      </c>
      <c r="L49" s="46">
        <f>Spisak!V49</f>
        <v>0</v>
      </c>
      <c r="M49" s="46">
        <f>Spisak!Q49</f>
        <v>0</v>
      </c>
      <c r="N49" s="46">
        <f>Spisak!R49</f>
        <v>0</v>
      </c>
      <c r="O49" s="46">
        <f>Spisak!Y49</f>
        <v>0</v>
      </c>
      <c r="P49" s="46">
        <f>Spisak!Z49</f>
        <v>0</v>
      </c>
    </row>
    <row r="50" spans="1:16" ht="12.95" customHeight="1">
      <c r="A50" s="48">
        <f>Spisak!B50</f>
        <v>0</v>
      </c>
      <c r="B50" s="47">
        <f>Spisak!C50</f>
        <v>0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0</v>
      </c>
      <c r="K50" s="46">
        <f>Spisak!U50</f>
        <v>0</v>
      </c>
      <c r="L50" s="46">
        <f>Spisak!V50</f>
        <v>0</v>
      </c>
      <c r="M50" s="46">
        <f>Spisak!Q50</f>
        <v>0</v>
      </c>
      <c r="N50" s="46">
        <f>Spisak!R50</f>
        <v>0</v>
      </c>
      <c r="O50" s="46">
        <f>Spisak!Y50</f>
        <v>0</v>
      </c>
      <c r="P50" s="46">
        <f>Spisak!Z50</f>
        <v>0</v>
      </c>
    </row>
    <row r="51" spans="1:16" ht="12.95" customHeight="1">
      <c r="A51" s="48">
        <f>Spisak!B51</f>
        <v>0</v>
      </c>
      <c r="B51" s="47">
        <f>Spisak!C51</f>
        <v>0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>
        <f>Spisak!T51</f>
        <v>0</v>
      </c>
      <c r="K51" s="46">
        <f>Spisak!U51</f>
        <v>0</v>
      </c>
      <c r="L51" s="46">
        <f>Spisak!V51</f>
        <v>0</v>
      </c>
      <c r="M51" s="46">
        <f>Spisak!Q51</f>
        <v>0</v>
      </c>
      <c r="N51" s="46">
        <f>Spisak!R51</f>
        <v>0</v>
      </c>
      <c r="O51" s="46">
        <f>Spisak!Y51</f>
        <v>0</v>
      </c>
      <c r="P51" s="46">
        <f>Spisak!Z51</f>
        <v>0</v>
      </c>
    </row>
    <row r="52" spans="1:16" ht="12.95" customHeight="1">
      <c r="A52" s="48">
        <f>Spisak!B52</f>
        <v>0</v>
      </c>
      <c r="B52" s="47">
        <f>Spisak!C52</f>
        <v>0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>
        <f>Spisak!U52</f>
        <v>0</v>
      </c>
      <c r="L52" s="46">
        <f>Spisak!V52</f>
        <v>0</v>
      </c>
      <c r="M52" s="46">
        <f>Spisak!Q52</f>
        <v>0</v>
      </c>
      <c r="N52" s="46">
        <f>Spisak!R52</f>
        <v>0</v>
      </c>
      <c r="O52" s="46">
        <f>Spisak!Y52</f>
        <v>0</v>
      </c>
      <c r="P52" s="46">
        <f>Spisak!Z52</f>
        <v>0</v>
      </c>
    </row>
    <row r="53" spans="1:16" ht="12.95" customHeight="1">
      <c r="A53" s="48">
        <f>Spisak!B53</f>
        <v>0</v>
      </c>
      <c r="B53" s="47">
        <f>Spisak!C53</f>
        <v>0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>
        <f>Spisak!T53</f>
        <v>0</v>
      </c>
      <c r="K53" s="46">
        <f>Spisak!U53</f>
        <v>0</v>
      </c>
      <c r="L53" s="46">
        <f>Spisak!V53</f>
        <v>0</v>
      </c>
      <c r="M53" s="46">
        <f>Spisak!Q53</f>
        <v>0</v>
      </c>
      <c r="N53" s="46">
        <f>Spisak!R53</f>
        <v>0</v>
      </c>
      <c r="O53" s="46">
        <f>Spisak!Y53</f>
        <v>0</v>
      </c>
      <c r="P53" s="46">
        <f>Spisak!Z53</f>
        <v>0</v>
      </c>
    </row>
    <row r="54" spans="1:16" ht="12.95" customHeight="1">
      <c r="A54" s="48">
        <f>Spisak!B54</f>
        <v>0</v>
      </c>
      <c r="B54" s="47">
        <f>Spisak!C54</f>
        <v>0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>
        <f>Spisak!T54</f>
        <v>0</v>
      </c>
      <c r="K54" s="46">
        <f>Spisak!U54</f>
        <v>0</v>
      </c>
      <c r="L54" s="46">
        <f>Spisak!V54</f>
        <v>0</v>
      </c>
      <c r="M54" s="46">
        <f>Spisak!Q54</f>
        <v>0</v>
      </c>
      <c r="N54" s="46">
        <f>Spisak!R54</f>
        <v>0</v>
      </c>
      <c r="O54" s="46">
        <f>Spisak!Y54</f>
        <v>0</v>
      </c>
      <c r="P54" s="46">
        <f>Spisak!Z54</f>
        <v>0</v>
      </c>
    </row>
    <row r="55" spans="1:16" ht="12.95" customHeight="1">
      <c r="A55" s="48">
        <f>Spisak!B55</f>
        <v>0</v>
      </c>
      <c r="B55" s="47">
        <f>Spisak!C55</f>
        <v>0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>
        <f>Spisak!T55</f>
        <v>0</v>
      </c>
      <c r="K55" s="46">
        <f>Spisak!U55</f>
        <v>0</v>
      </c>
      <c r="L55" s="46">
        <f>Spisak!V55</f>
        <v>0</v>
      </c>
      <c r="M55" s="46">
        <f>Spisak!Q55</f>
        <v>0</v>
      </c>
      <c r="N55" s="46">
        <f>Spisak!R55</f>
        <v>0</v>
      </c>
      <c r="O55" s="46">
        <f>Spisak!Y55</f>
        <v>0</v>
      </c>
      <c r="P55" s="46">
        <f>Spisak!Z55</f>
        <v>0</v>
      </c>
    </row>
    <row r="56" spans="1:16" ht="12.95" customHeight="1">
      <c r="A56" s="48">
        <f>Spisak!B56</f>
        <v>0</v>
      </c>
      <c r="B56" s="47">
        <f>Spisak!C56</f>
        <v>0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>
        <f>Spisak!T56</f>
        <v>0</v>
      </c>
      <c r="K56" s="46">
        <f>Spisak!U56</f>
        <v>0</v>
      </c>
      <c r="L56" s="46">
        <f>Spisak!V56</f>
        <v>0</v>
      </c>
      <c r="M56" s="46">
        <f>Spisak!Q56</f>
        <v>0</v>
      </c>
      <c r="N56" s="46">
        <f>Spisak!R56</f>
        <v>0</v>
      </c>
      <c r="O56" s="46">
        <f>Spisak!Y56</f>
        <v>0</v>
      </c>
      <c r="P56" s="46">
        <f>Spisak!Z56</f>
        <v>0</v>
      </c>
    </row>
    <row r="57" spans="1:16" ht="12.95" customHeight="1">
      <c r="A57" s="48">
        <f>Spisak!B57</f>
        <v>0</v>
      </c>
      <c r="B57" s="47">
        <f>Spisak!C57</f>
        <v>0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>
        <f>Spisak!T57</f>
        <v>0</v>
      </c>
      <c r="K57" s="46">
        <f>Spisak!U57</f>
        <v>0</v>
      </c>
      <c r="L57" s="46">
        <f>Spisak!V57</f>
        <v>0</v>
      </c>
      <c r="M57" s="46">
        <f>Spisak!Q57</f>
        <v>0</v>
      </c>
      <c r="N57" s="46">
        <f>Spisak!R57</f>
        <v>0</v>
      </c>
      <c r="O57" s="46">
        <f>Spisak!Y57</f>
        <v>0</v>
      </c>
      <c r="P57" s="46">
        <f>Spisak!Z57</f>
        <v>0</v>
      </c>
    </row>
    <row r="58" spans="1:16" ht="12.95" customHeight="1">
      <c r="A58" s="48">
        <f>Spisak!B58</f>
        <v>0</v>
      </c>
      <c r="B58" s="47">
        <f>Spisak!C58</f>
        <v>0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>
        <f>Spisak!T58</f>
        <v>0</v>
      </c>
      <c r="K58" s="46">
        <f>Spisak!U58</f>
        <v>0</v>
      </c>
      <c r="L58" s="46">
        <f>Spisak!V58</f>
        <v>0</v>
      </c>
      <c r="M58" s="46">
        <f>Spisak!Q58</f>
        <v>0</v>
      </c>
      <c r="N58" s="46">
        <f>Spisak!R58</f>
        <v>0</v>
      </c>
      <c r="O58" s="46">
        <f>Spisak!Y58</f>
        <v>0</v>
      </c>
      <c r="P58" s="46">
        <f>Spisak!Z58</f>
        <v>0</v>
      </c>
    </row>
    <row r="59" spans="1:16" ht="12.95" customHeight="1">
      <c r="A59" s="48">
        <f>Spisak!B59</f>
        <v>0</v>
      </c>
      <c r="B59" s="47">
        <f>Spisak!C59</f>
        <v>0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>
        <f>Spisak!T59</f>
        <v>0</v>
      </c>
      <c r="K59" s="46">
        <f>Spisak!U59</f>
        <v>0</v>
      </c>
      <c r="L59" s="46">
        <f>Spisak!V59</f>
        <v>0</v>
      </c>
      <c r="M59" s="46">
        <f>Spisak!Q59</f>
        <v>0</v>
      </c>
      <c r="N59" s="46">
        <f>Spisak!R59</f>
        <v>0</v>
      </c>
      <c r="O59" s="46">
        <f>Spisak!Y59</f>
        <v>0</v>
      </c>
      <c r="P59" s="46">
        <f>Spisak!Z59</f>
        <v>0</v>
      </c>
    </row>
    <row r="60" spans="1:16" ht="12.95" customHeight="1">
      <c r="A60" s="48">
        <f>Spisak!B60</f>
        <v>0</v>
      </c>
      <c r="B60" s="47">
        <f>Spisak!C60</f>
        <v>0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>
        <f>Spisak!T60</f>
        <v>0</v>
      </c>
      <c r="K60" s="46">
        <f>Spisak!U60</f>
        <v>0</v>
      </c>
      <c r="L60" s="46">
        <f>Spisak!V60</f>
        <v>0</v>
      </c>
      <c r="M60" s="46">
        <f>Spisak!Q60</f>
        <v>0</v>
      </c>
      <c r="N60" s="46">
        <f>Spisak!R60</f>
        <v>0</v>
      </c>
      <c r="O60" s="46">
        <f>Spisak!Y60</f>
        <v>0</v>
      </c>
      <c r="P60" s="46">
        <f>Spisak!Z60</f>
        <v>0</v>
      </c>
    </row>
    <row r="61" spans="1:16" ht="12.95" customHeight="1">
      <c r="A61" s="48">
        <f>Spisak!B61</f>
        <v>0</v>
      </c>
      <c r="B61" s="47">
        <f>Spisak!C61</f>
        <v>0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>
        <f>Spisak!T61</f>
        <v>0</v>
      </c>
      <c r="K61" s="46">
        <f>Spisak!U61</f>
        <v>0</v>
      </c>
      <c r="L61" s="46">
        <f>Spisak!V61</f>
        <v>0</v>
      </c>
      <c r="M61" s="46">
        <f>Spisak!Q61</f>
        <v>0</v>
      </c>
      <c r="N61" s="46">
        <f>Spisak!R61</f>
        <v>0</v>
      </c>
      <c r="O61" s="46">
        <f>Spisak!Y61</f>
        <v>0</v>
      </c>
      <c r="P61" s="46">
        <f>Spisak!Z61</f>
        <v>0</v>
      </c>
    </row>
    <row r="62" spans="1:16" ht="12.95" customHeight="1">
      <c r="A62" s="48">
        <f>Spisak!B62</f>
        <v>0</v>
      </c>
      <c r="B62" s="47">
        <f>Spisak!C62</f>
        <v>0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>
        <f>Spisak!T62</f>
        <v>0</v>
      </c>
      <c r="K62" s="46">
        <f>Spisak!U62</f>
        <v>0</v>
      </c>
      <c r="L62" s="46">
        <f>Spisak!V62</f>
        <v>0</v>
      </c>
      <c r="M62" s="46">
        <f>Spisak!Q62</f>
        <v>0</v>
      </c>
      <c r="N62" s="46">
        <f>Spisak!R62</f>
        <v>0</v>
      </c>
      <c r="O62" s="46">
        <f>Spisak!Y62</f>
        <v>0</v>
      </c>
      <c r="P62" s="46">
        <f>Spisak!Z62</f>
        <v>0</v>
      </c>
    </row>
    <row r="63" spans="1:16" ht="12.95" customHeight="1">
      <c r="A63" s="48">
        <f>Spisak!B63</f>
        <v>0</v>
      </c>
      <c r="B63" s="47">
        <f>Spisak!C63</f>
        <v>0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>
        <f>Spisak!T63</f>
        <v>0</v>
      </c>
      <c r="K63" s="46">
        <f>Spisak!U63</f>
        <v>0</v>
      </c>
      <c r="L63" s="46">
        <f>Spisak!V63</f>
        <v>0</v>
      </c>
      <c r="M63" s="46">
        <f>Spisak!Q63</f>
        <v>0</v>
      </c>
      <c r="N63" s="46">
        <f>Spisak!R63</f>
        <v>0</v>
      </c>
      <c r="O63" s="46">
        <f>Spisak!Y63</f>
        <v>0</v>
      </c>
      <c r="P63" s="46">
        <f>Spisak!Z63</f>
        <v>0</v>
      </c>
    </row>
    <row r="64" spans="1:16" ht="12.95" customHeight="1">
      <c r="A64" s="48">
        <f>Spisak!B64</f>
        <v>0</v>
      </c>
      <c r="B64" s="47">
        <f>Spisak!C64</f>
        <v>0</v>
      </c>
      <c r="C64" s="46">
        <f>Spisak!D64</f>
        <v>0</v>
      </c>
      <c r="D64" s="46">
        <f>Spisak!E64</f>
        <v>0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5" customHeight="1">
      <c r="A65" s="48">
        <f>Spisak!B65</f>
        <v>0</v>
      </c>
      <c r="B65" s="47">
        <f>Spisak!C65</f>
        <v>0</v>
      </c>
      <c r="C65" s="46">
        <f>Spisak!D65</f>
        <v>0</v>
      </c>
      <c r="D65" s="46">
        <f>Spisak!E65</f>
        <v>0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5" customHeight="1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5" customHeight="1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5" customHeight="1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5" customHeight="1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5" customHeight="1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5" customHeight="1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5" customHeight="1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>
      <c r="P74" s="40" t="s">
        <v>87</v>
      </c>
    </row>
    <row r="77" spans="1:16">
      <c r="O77" s="41"/>
      <c r="P77" s="41"/>
    </row>
    <row r="79" spans="1:16">
      <c r="P79" s="40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78"/>
  <sheetViews>
    <sheetView topLeftCell="A40" workbookViewId="0">
      <selection activeCell="E1" sqref="E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55" t="str">
        <f>CONCATENATE("OBRAZAC ZA ZAKLJUČNE OCJENE, STUDIJSKE ", Parametri!C6," ",Parametri!C7," ","semestar")</f>
        <v>OBRAZAC ZA ZAKLJUČNE OCJENE, STUDIJSKE 2021/2022 ljetnji semestar</v>
      </c>
      <c r="B1" s="156"/>
      <c r="C1" s="156"/>
      <c r="D1" s="156"/>
      <c r="E1" s="156"/>
      <c r="F1" s="156"/>
      <c r="G1" s="157"/>
    </row>
    <row r="2" spans="1:7" ht="20.100000000000001" customHeight="1">
      <c r="A2" s="158" t="str">
        <f xml:space="preserve"> CONCATENATE("STUDIJSKI PROGRAM: ", Parametri!C4)</f>
        <v>STUDIJSKI PROGRAM: MATEMATIKA I RAČUNARSKE NAUKE</v>
      </c>
      <c r="B2" s="149"/>
      <c r="C2" s="149"/>
      <c r="D2" s="149"/>
      <c r="E2" s="149"/>
      <c r="F2" s="149"/>
      <c r="G2" s="159"/>
    </row>
    <row r="3" spans="1:7" ht="30" customHeight="1">
      <c r="A3" s="158" t="s">
        <v>71</v>
      </c>
      <c r="B3" s="149"/>
      <c r="C3" s="149"/>
      <c r="D3" s="151" t="str">
        <f>CONCATENATE("NASTAVNIK: ",Parametri!C15)</f>
        <v>NASTAVNIK: Prof. dr Svjetlana Terzić</v>
      </c>
      <c r="E3" s="151"/>
      <c r="F3" s="151"/>
      <c r="G3" s="160"/>
    </row>
    <row r="4" spans="1:7" ht="30" customHeight="1" thickBot="1">
      <c r="A4" s="161" t="str">
        <f xml:space="preserve"> CONCATENATE("PREDMET: ", Parametri!C2)</f>
        <v>PREDMET: GEOMETRIJA RAVNI I PROSTORA</v>
      </c>
      <c r="B4" s="162"/>
      <c r="C4" s="162"/>
      <c r="D4" s="162" t="str">
        <f>CONCATENATE("Broj ECTS kredita: ",Parametri!C9)</f>
        <v>Broj ECTS kredita: 4</v>
      </c>
      <c r="E4" s="162"/>
      <c r="F4" s="162"/>
      <c r="G4" s="163"/>
    </row>
    <row r="6" spans="1:7" ht="20.100000000000001" customHeight="1">
      <c r="A6" s="146" t="s">
        <v>8</v>
      </c>
      <c r="B6" s="146" t="s">
        <v>88</v>
      </c>
      <c r="C6" s="146" t="s">
        <v>73</v>
      </c>
      <c r="D6" s="147" t="s">
        <v>89</v>
      </c>
      <c r="E6" s="147"/>
      <c r="F6" s="147"/>
      <c r="G6" s="146" t="s">
        <v>91</v>
      </c>
    </row>
    <row r="7" spans="1:7" ht="30" customHeight="1">
      <c r="A7" s="146"/>
      <c r="B7" s="146"/>
      <c r="C7" s="146"/>
      <c r="D7" s="55" t="s">
        <v>48</v>
      </c>
      <c r="E7" s="55" t="s">
        <v>90</v>
      </c>
      <c r="F7" s="55" t="s">
        <v>31</v>
      </c>
      <c r="G7" s="146"/>
    </row>
    <row r="8" spans="1:7" ht="12.95" customHeight="1">
      <c r="A8" s="66">
        <v>1</v>
      </c>
      <c r="B8" s="48" t="str">
        <f>Spisak!B3</f>
        <v>23/2019</v>
      </c>
      <c r="C8" s="47" t="str">
        <f>Spisak!C3</f>
        <v>Šukurica Majda</v>
      </c>
      <c r="D8" s="46">
        <f>Spisak!W3</f>
        <v>33</v>
      </c>
      <c r="E8" s="46">
        <f>Spisak!X3</f>
        <v>27</v>
      </c>
      <c r="F8" s="46">
        <f>Spisak!Y3</f>
        <v>60</v>
      </c>
      <c r="G8" s="46" t="str">
        <f>Spisak!Z3</f>
        <v>D</v>
      </c>
    </row>
    <row r="9" spans="1:7" ht="12.95" customHeight="1">
      <c r="A9" s="66">
        <f>A8+1</f>
        <v>2</v>
      </c>
      <c r="B9" s="48" t="str">
        <f>Spisak!B4</f>
        <v>5/2018</v>
      </c>
      <c r="C9" s="47" t="str">
        <f>Spisak!C4</f>
        <v>Bujišić Jovana</v>
      </c>
      <c r="D9" s="46">
        <f>Spisak!W4</f>
        <v>23</v>
      </c>
      <c r="E9" s="46">
        <f>Spisak!X4</f>
        <v>10</v>
      </c>
      <c r="F9" s="46">
        <f>Spisak!Y4</f>
        <v>33</v>
      </c>
      <c r="G9" s="46" t="str">
        <f>Spisak!Z4</f>
        <v>F</v>
      </c>
    </row>
    <row r="10" spans="1:7" ht="12.95" customHeight="1">
      <c r="A10" s="66">
        <f t="shared" ref="A10:A71" si="0">A9+1</f>
        <v>3</v>
      </c>
      <c r="B10" s="48" t="str">
        <f>Spisak!B5</f>
        <v>7/2018</v>
      </c>
      <c r="C10" s="47" t="str">
        <f>Spisak!C5</f>
        <v>Jelić Ljiljana</v>
      </c>
      <c r="D10" s="46">
        <f>Spisak!W5</f>
        <v>19</v>
      </c>
      <c r="E10" s="46">
        <f>Spisak!X5</f>
        <v>3</v>
      </c>
      <c r="F10" s="46">
        <f>Spisak!Y5</f>
        <v>22</v>
      </c>
      <c r="G10" s="46" t="str">
        <f>Spisak!Z5</f>
        <v>F</v>
      </c>
    </row>
    <row r="11" spans="1:7" ht="12.95" customHeight="1">
      <c r="A11" s="66">
        <f t="shared" si="0"/>
        <v>4</v>
      </c>
      <c r="B11" s="48" t="str">
        <f>Spisak!B6</f>
        <v>9/2018</v>
      </c>
      <c r="C11" s="47" t="str">
        <f>Spisak!C6</f>
        <v>Čukić Tamara</v>
      </c>
      <c r="D11" s="46">
        <f>Spisak!W6</f>
        <v>24</v>
      </c>
      <c r="E11" s="46">
        <f>Spisak!X6</f>
        <v>21</v>
      </c>
      <c r="F11" s="46">
        <f>Spisak!Y6</f>
        <v>45</v>
      </c>
      <c r="G11" s="46" t="str">
        <f>Spisak!Z6</f>
        <v>E</v>
      </c>
    </row>
    <row r="12" spans="1:7" ht="12.95" customHeight="1">
      <c r="A12" s="66">
        <f t="shared" si="0"/>
        <v>5</v>
      </c>
      <c r="B12" s="48" t="str">
        <f>Spisak!B7</f>
        <v>16/2017</v>
      </c>
      <c r="C12" s="47" t="str">
        <f>Spisak!C7</f>
        <v>Rakočević Marijana</v>
      </c>
      <c r="D12" s="46">
        <f>Spisak!W7</f>
        <v>9</v>
      </c>
      <c r="E12" s="46" t="str">
        <f>Spisak!X7</f>
        <v/>
      </c>
      <c r="F12" s="46">
        <f>Spisak!Y7</f>
        <v>9</v>
      </c>
      <c r="G12" s="46" t="str">
        <f>Spisak!Z7</f>
        <v>F</v>
      </c>
    </row>
    <row r="13" spans="1:7" ht="12.95" customHeight="1">
      <c r="A13" s="66">
        <f t="shared" si="0"/>
        <v>6</v>
      </c>
      <c r="B13" s="48" t="str">
        <f>Spisak!B8</f>
        <v>29/2017</v>
      </c>
      <c r="C13" s="47" t="str">
        <f>Spisak!C8</f>
        <v>Marinković Anđela</v>
      </c>
      <c r="D13" s="46">
        <f>Spisak!W8</f>
        <v>24.5</v>
      </c>
      <c r="E13" s="46">
        <f>Spisak!X8</f>
        <v>20.5</v>
      </c>
      <c r="F13" s="46">
        <f>Spisak!Y8</f>
        <v>45</v>
      </c>
      <c r="G13" s="46" t="str">
        <f>Spisak!Z8</f>
        <v>E</v>
      </c>
    </row>
    <row r="14" spans="1:7" ht="12.95" customHeight="1">
      <c r="A14" s="66">
        <f t="shared" si="0"/>
        <v>7</v>
      </c>
      <c r="B14" s="48" t="str">
        <f>Spisak!B9</f>
        <v>30/2017</v>
      </c>
      <c r="C14" s="47" t="str">
        <f>Spisak!C9</f>
        <v>Obradović Jana</v>
      </c>
      <c r="D14" s="46">
        <f>Spisak!W9</f>
        <v>30</v>
      </c>
      <c r="E14" s="46">
        <f>Spisak!X9</f>
        <v>23</v>
      </c>
      <c r="F14" s="46">
        <f>Spisak!Y9</f>
        <v>53</v>
      </c>
      <c r="G14" s="46" t="str">
        <f>Spisak!Z9</f>
        <v>E</v>
      </c>
    </row>
    <row r="15" spans="1:7" ht="12.95" customHeight="1">
      <c r="A15" s="66">
        <f t="shared" si="0"/>
        <v>8</v>
      </c>
      <c r="B15" s="48" t="str">
        <f>Spisak!B10</f>
        <v>33/2017</v>
      </c>
      <c r="C15" s="47" t="str">
        <f>Spisak!C10</f>
        <v>Živković Tanja</v>
      </c>
      <c r="D15" s="46">
        <f>Spisak!W10</f>
        <v>13</v>
      </c>
      <c r="E15" s="46">
        <f>Spisak!X10</f>
        <v>21</v>
      </c>
      <c r="F15" s="46">
        <f>Spisak!Y10</f>
        <v>34</v>
      </c>
      <c r="G15" s="46" t="str">
        <f>Spisak!Z10</f>
        <v>F</v>
      </c>
    </row>
    <row r="16" spans="1:7" ht="12.95" customHeight="1">
      <c r="A16" s="66">
        <f t="shared" si="0"/>
        <v>9</v>
      </c>
      <c r="B16" s="48" t="str">
        <f>Spisak!B12</f>
        <v>24/2016</v>
      </c>
      <c r="C16" s="47" t="str">
        <f>Spisak!C12</f>
        <v>Stanišić Vuk</v>
      </c>
      <c r="D16" s="46">
        <f>Spisak!W12</f>
        <v>16</v>
      </c>
      <c r="E16" s="46" t="str">
        <f>Spisak!X12</f>
        <v/>
      </c>
      <c r="F16" s="46">
        <f>Spisak!Y12</f>
        <v>16</v>
      </c>
      <c r="G16" s="46" t="str">
        <f>Spisak!Z12</f>
        <v>F</v>
      </c>
    </row>
    <row r="17" spans="1:7" ht="12.95" customHeight="1">
      <c r="A17" s="66">
        <f t="shared" si="0"/>
        <v>10</v>
      </c>
      <c r="B17" s="48" t="str">
        <f>Spisak!B13</f>
        <v>15/2010</v>
      </c>
      <c r="C17" s="47" t="str">
        <f>Spisak!C13</f>
        <v>Čepić Anja</v>
      </c>
      <c r="D17" s="46">
        <f>Spisak!W13</f>
        <v>22</v>
      </c>
      <c r="E17" s="46" t="str">
        <f>Spisak!X13</f>
        <v/>
      </c>
      <c r="F17" s="46">
        <f>Spisak!Y13</f>
        <v>22</v>
      </c>
      <c r="G17" s="46" t="str">
        <f>Spisak!Z13</f>
        <v>F</v>
      </c>
    </row>
    <row r="18" spans="1:7" ht="12.95" customHeight="1">
      <c r="A18" s="66">
        <f t="shared" si="0"/>
        <v>11</v>
      </c>
      <c r="B18" s="48" t="str">
        <f>Spisak!B14</f>
        <v>5/2015</v>
      </c>
      <c r="C18" s="47" t="str">
        <f>Spisak!C14</f>
        <v>Racković Tamara</v>
      </c>
      <c r="D18" s="46">
        <f>Spisak!W14</f>
        <v>2</v>
      </c>
      <c r="E18" s="46" t="str">
        <f>Spisak!X14</f>
        <v/>
      </c>
      <c r="F18" s="46">
        <f>Spisak!Y14</f>
        <v>2</v>
      </c>
      <c r="G18" s="46" t="str">
        <f>Spisak!Z14</f>
        <v>F</v>
      </c>
    </row>
    <row r="19" spans="1:7" ht="12.95" customHeight="1">
      <c r="A19" s="66">
        <f t="shared" si="0"/>
        <v>12</v>
      </c>
      <c r="B19" s="48" t="str">
        <f>Spisak!B15</f>
        <v>22/2015</v>
      </c>
      <c r="C19" s="47" t="str">
        <f>Spisak!C15</f>
        <v>Kovačević Slavica</v>
      </c>
      <c r="D19" s="46">
        <f>Spisak!W15</f>
        <v>19</v>
      </c>
      <c r="E19" s="46">
        <f>Spisak!X15</f>
        <v>10</v>
      </c>
      <c r="F19" s="46">
        <f>Spisak!Y15</f>
        <v>29</v>
      </c>
      <c r="G19" s="46" t="str">
        <f>Spisak!Z15</f>
        <v>F</v>
      </c>
    </row>
    <row r="20" spans="1:7" ht="12.95" customHeight="1">
      <c r="A20" s="66">
        <f t="shared" si="0"/>
        <v>13</v>
      </c>
      <c r="B20" s="48" t="str">
        <f>Spisak!B16</f>
        <v>19/2016</v>
      </c>
      <c r="C20" s="47" t="str">
        <f>Spisak!C16</f>
        <v>Dragnić Tijana</v>
      </c>
      <c r="D20" s="46">
        <f>Spisak!W16</f>
        <v>17</v>
      </c>
      <c r="E20" s="46">
        <f>Spisak!X16</f>
        <v>21</v>
      </c>
      <c r="F20" s="46">
        <f>Spisak!Y16</f>
        <v>38</v>
      </c>
      <c r="G20" s="46" t="str">
        <f>Spisak!Z16</f>
        <v>F</v>
      </c>
    </row>
    <row r="21" spans="1:7" ht="12.95" customHeight="1">
      <c r="A21" s="66">
        <f t="shared" si="0"/>
        <v>14</v>
      </c>
      <c r="B21" s="48" t="str">
        <f>Spisak!B17</f>
        <v>35/2015</v>
      </c>
      <c r="C21" s="47" t="str">
        <f>Spisak!C17</f>
        <v>Bubanja Ivana</v>
      </c>
      <c r="D21" s="46">
        <f>Spisak!W17</f>
        <v>26</v>
      </c>
      <c r="E21" s="46">
        <f>Spisak!X17</f>
        <v>19</v>
      </c>
      <c r="F21" s="46">
        <f>Spisak!Y17</f>
        <v>45</v>
      </c>
      <c r="G21" s="46" t="str">
        <f>Spisak!Z17</f>
        <v>E</v>
      </c>
    </row>
    <row r="22" spans="1:7" ht="12.95" customHeight="1">
      <c r="A22" s="66">
        <f t="shared" si="0"/>
        <v>15</v>
      </c>
      <c r="B22" s="48" t="str">
        <f>Spisak!B18</f>
        <v>15/2015</v>
      </c>
      <c r="C22" s="47" t="str">
        <f>Spisak!C18</f>
        <v>Zogović Anđelika</v>
      </c>
      <c r="D22" s="46">
        <f>Spisak!W18</f>
        <v>19</v>
      </c>
      <c r="E22" s="46" t="str">
        <f>Spisak!X18</f>
        <v/>
      </c>
      <c r="F22" s="46">
        <f>Spisak!Y18</f>
        <v>19</v>
      </c>
      <c r="G22" s="46" t="str">
        <f>Spisak!Z18</f>
        <v>F</v>
      </c>
    </row>
    <row r="23" spans="1:7" ht="12.95" customHeight="1">
      <c r="A23" s="66">
        <f t="shared" si="0"/>
        <v>16</v>
      </c>
      <c r="B23" s="48" t="str">
        <f>Spisak!B23</f>
        <v>31/2016</v>
      </c>
      <c r="C23" s="47" t="str">
        <f>Spisak!C23</f>
        <v>Bulatović Vladimir</v>
      </c>
      <c r="D23" s="46">
        <f>Spisak!W23</f>
        <v>3</v>
      </c>
      <c r="E23" s="46" t="str">
        <f>Spisak!X23</f>
        <v/>
      </c>
      <c r="F23" s="46">
        <f>Spisak!Y23</f>
        <v>3</v>
      </c>
      <c r="G23" s="46" t="str">
        <f>Spisak!Z23</f>
        <v>F</v>
      </c>
    </row>
    <row r="24" spans="1:7" ht="12.95" customHeight="1">
      <c r="A24" s="66">
        <f t="shared" si="0"/>
        <v>17</v>
      </c>
      <c r="B24" s="48" t="str">
        <f>Spisak!B24</f>
        <v>21/2015</v>
      </c>
      <c r="C24" s="47" t="str">
        <f>Spisak!C24</f>
        <v>Roganović Sanja</v>
      </c>
      <c r="D24" s="46">
        <f>Spisak!W24</f>
        <v>20</v>
      </c>
      <c r="E24" s="46">
        <f>Spisak!X24</f>
        <v>18</v>
      </c>
      <c r="F24" s="46">
        <f>Spisak!Y24</f>
        <v>38</v>
      </c>
      <c r="G24" s="46" t="str">
        <f>Spisak!Z24</f>
        <v>F</v>
      </c>
    </row>
    <row r="25" spans="1:7" ht="12.95" customHeight="1">
      <c r="A25" s="66">
        <f t="shared" si="0"/>
        <v>18</v>
      </c>
      <c r="B25" s="48" t="str">
        <f>Spisak!B25</f>
        <v>3/2011</v>
      </c>
      <c r="C25" s="47" t="str">
        <f>Spisak!C25</f>
        <v>Radojević Milena</v>
      </c>
      <c r="D25" s="46">
        <f>Spisak!W25</f>
        <v>14</v>
      </c>
      <c r="E25" s="46" t="str">
        <f>Spisak!X25</f>
        <v/>
      </c>
      <c r="F25" s="46">
        <f>Spisak!Y25</f>
        <v>14</v>
      </c>
      <c r="G25" s="46" t="str">
        <f>Spisak!Z25</f>
        <v>F</v>
      </c>
    </row>
    <row r="26" spans="1:7" ht="12.95" customHeight="1">
      <c r="A26" s="66">
        <f t="shared" si="0"/>
        <v>19</v>
      </c>
      <c r="B26" s="48">
        <f>Spisak!B26</f>
        <v>0</v>
      </c>
      <c r="C26" s="47">
        <f>Spisak!C26</f>
        <v>0</v>
      </c>
      <c r="D26" s="46">
        <f>Spisak!W26</f>
        <v>0</v>
      </c>
      <c r="E26" s="46">
        <f>Spisak!X26</f>
        <v>0</v>
      </c>
      <c r="F26" s="46">
        <f>Spisak!Y26</f>
        <v>0</v>
      </c>
      <c r="G26" s="46">
        <f>Spisak!Z26</f>
        <v>0</v>
      </c>
    </row>
    <row r="27" spans="1:7" ht="12.95" customHeight="1">
      <c r="A27" s="66">
        <f t="shared" si="0"/>
        <v>20</v>
      </c>
      <c r="B27" s="48">
        <f>Spisak!B27</f>
        <v>0</v>
      </c>
      <c r="C27" s="47">
        <f>Spisak!C27</f>
        <v>0</v>
      </c>
      <c r="D27" s="46">
        <f>Spisak!W27</f>
        <v>0</v>
      </c>
      <c r="E27" s="46">
        <f>Spisak!X27</f>
        <v>0</v>
      </c>
      <c r="F27" s="46">
        <f>Spisak!Y27</f>
        <v>0</v>
      </c>
      <c r="G27" s="46">
        <f>Spisak!Z27</f>
        <v>0</v>
      </c>
    </row>
    <row r="28" spans="1:7" ht="12.95" customHeight="1">
      <c r="A28" s="66">
        <f t="shared" si="0"/>
        <v>21</v>
      </c>
      <c r="B28" s="48">
        <f>Spisak!B28</f>
        <v>0</v>
      </c>
      <c r="C28" s="47">
        <f>Spisak!C28</f>
        <v>0</v>
      </c>
      <c r="D28" s="46">
        <f>Spisak!W28</f>
        <v>0</v>
      </c>
      <c r="E28" s="46">
        <f>Spisak!X28</f>
        <v>0</v>
      </c>
      <c r="F28" s="46">
        <f>Spisak!Y28</f>
        <v>0</v>
      </c>
      <c r="G28" s="46">
        <f>Spisak!Z28</f>
        <v>0</v>
      </c>
    </row>
    <row r="29" spans="1:7" ht="12.95" customHeight="1">
      <c r="A29" s="66">
        <f t="shared" si="0"/>
        <v>22</v>
      </c>
      <c r="B29" s="48">
        <f>Spisak!B29</f>
        <v>0</v>
      </c>
      <c r="C29" s="47">
        <f>Spisak!C29</f>
        <v>0</v>
      </c>
      <c r="D29" s="46">
        <f>Spisak!W29</f>
        <v>0</v>
      </c>
      <c r="E29" s="46">
        <f>Spisak!X29</f>
        <v>0</v>
      </c>
      <c r="F29" s="46">
        <f>Spisak!Y29</f>
        <v>0</v>
      </c>
      <c r="G29" s="46">
        <f>Spisak!Z29</f>
        <v>0</v>
      </c>
    </row>
    <row r="30" spans="1:7" ht="12.95" customHeight="1">
      <c r="A30" s="66">
        <f t="shared" si="0"/>
        <v>23</v>
      </c>
      <c r="B30" s="48">
        <f>Spisak!B30</f>
        <v>0</v>
      </c>
      <c r="C30" s="47">
        <f>Spisak!C30</f>
        <v>0</v>
      </c>
      <c r="D30" s="46">
        <f>Spisak!W30</f>
        <v>0</v>
      </c>
      <c r="E30" s="46">
        <f>Spisak!X30</f>
        <v>0</v>
      </c>
      <c r="F30" s="46">
        <f>Spisak!Y30</f>
        <v>0</v>
      </c>
      <c r="G30" s="46">
        <f>Spisak!Z30</f>
        <v>0</v>
      </c>
    </row>
    <row r="31" spans="1:7" ht="12.95" customHeight="1">
      <c r="A31" s="66">
        <f t="shared" si="0"/>
        <v>24</v>
      </c>
      <c r="B31" s="48">
        <f>Spisak!B31</f>
        <v>0</v>
      </c>
      <c r="C31" s="47">
        <f>Spisak!C31</f>
        <v>0</v>
      </c>
      <c r="D31" s="46">
        <f>Spisak!W31</f>
        <v>0</v>
      </c>
      <c r="E31" s="46">
        <f>Spisak!X31</f>
        <v>0</v>
      </c>
      <c r="F31" s="46">
        <f>Spisak!Y31</f>
        <v>0</v>
      </c>
      <c r="G31" s="46">
        <f>Spisak!Z31</f>
        <v>0</v>
      </c>
    </row>
    <row r="32" spans="1:7" ht="12.95" customHeight="1">
      <c r="A32" s="66">
        <f t="shared" si="0"/>
        <v>25</v>
      </c>
      <c r="B32" s="48">
        <f>Spisak!B32</f>
        <v>0</v>
      </c>
      <c r="C32" s="47">
        <f>Spisak!C32</f>
        <v>0</v>
      </c>
      <c r="D32" s="46">
        <f>Spisak!W32</f>
        <v>0</v>
      </c>
      <c r="E32" s="46">
        <f>Spisak!X32</f>
        <v>0</v>
      </c>
      <c r="F32" s="46">
        <f>Spisak!Y32</f>
        <v>0</v>
      </c>
      <c r="G32" s="46">
        <f>Spisak!Z32</f>
        <v>0</v>
      </c>
    </row>
    <row r="33" spans="1:7" ht="12.95" customHeight="1">
      <c r="A33" s="66">
        <f t="shared" si="0"/>
        <v>26</v>
      </c>
      <c r="B33" s="48">
        <f>Spisak!B33</f>
        <v>0</v>
      </c>
      <c r="C33" s="47">
        <f>Spisak!C33</f>
        <v>0</v>
      </c>
      <c r="D33" s="46">
        <f>Spisak!W33</f>
        <v>0</v>
      </c>
      <c r="E33" s="46">
        <f>Spisak!X33</f>
        <v>0</v>
      </c>
      <c r="F33" s="46">
        <f>Spisak!Y33</f>
        <v>0</v>
      </c>
      <c r="G33" s="46">
        <f>Spisak!Z33</f>
        <v>0</v>
      </c>
    </row>
    <row r="34" spans="1:7" ht="12.95" customHeight="1">
      <c r="A34" s="66">
        <f t="shared" si="0"/>
        <v>27</v>
      </c>
      <c r="B34" s="48">
        <f>Spisak!B34</f>
        <v>0</v>
      </c>
      <c r="C34" s="47">
        <f>Spisak!C34</f>
        <v>0</v>
      </c>
      <c r="D34" s="46">
        <f>Spisak!W34</f>
        <v>0</v>
      </c>
      <c r="E34" s="46">
        <f>Spisak!X34</f>
        <v>0</v>
      </c>
      <c r="F34" s="46">
        <f>Spisak!Y34</f>
        <v>0</v>
      </c>
      <c r="G34" s="46">
        <f>Spisak!Z34</f>
        <v>0</v>
      </c>
    </row>
    <row r="35" spans="1:7" ht="12.95" customHeight="1">
      <c r="A35" s="66">
        <f t="shared" si="0"/>
        <v>28</v>
      </c>
      <c r="B35" s="48">
        <f>Spisak!B35</f>
        <v>0</v>
      </c>
      <c r="C35" s="47">
        <f>Spisak!C35</f>
        <v>0</v>
      </c>
      <c r="D35" s="46">
        <f>Spisak!W35</f>
        <v>0</v>
      </c>
      <c r="E35" s="46">
        <f>Spisak!X35</f>
        <v>0</v>
      </c>
      <c r="F35" s="46">
        <f>Spisak!Y35</f>
        <v>0</v>
      </c>
      <c r="G35" s="46">
        <f>Spisak!Z35</f>
        <v>0</v>
      </c>
    </row>
    <row r="36" spans="1:7" ht="12.95" customHeight="1">
      <c r="A36" s="66">
        <f t="shared" si="0"/>
        <v>29</v>
      </c>
      <c r="B36" s="48">
        <f>Spisak!B36</f>
        <v>0</v>
      </c>
      <c r="C36" s="47">
        <f>Spisak!C36</f>
        <v>0</v>
      </c>
      <c r="D36" s="46">
        <f>Spisak!W36</f>
        <v>0</v>
      </c>
      <c r="E36" s="46">
        <f>Spisak!X36</f>
        <v>0</v>
      </c>
      <c r="F36" s="46">
        <f>Spisak!Y36</f>
        <v>0</v>
      </c>
      <c r="G36" s="46">
        <f>Spisak!Z36</f>
        <v>0</v>
      </c>
    </row>
    <row r="37" spans="1:7" ht="12.95" customHeight="1">
      <c r="A37" s="66">
        <f t="shared" si="0"/>
        <v>30</v>
      </c>
      <c r="B37" s="48">
        <f>Spisak!B37</f>
        <v>0</v>
      </c>
      <c r="C37" s="47">
        <f>Spisak!C37</f>
        <v>0</v>
      </c>
      <c r="D37" s="46">
        <f>Spisak!W37</f>
        <v>0</v>
      </c>
      <c r="E37" s="46">
        <f>Spisak!X37</f>
        <v>0</v>
      </c>
      <c r="F37" s="46">
        <f>Spisak!Y37</f>
        <v>0</v>
      </c>
      <c r="G37" s="46">
        <f>Spisak!Z37</f>
        <v>0</v>
      </c>
    </row>
    <row r="38" spans="1:7" ht="12.95" customHeight="1">
      <c r="A38" s="66">
        <f t="shared" si="0"/>
        <v>31</v>
      </c>
      <c r="B38" s="48">
        <f>Spisak!B38</f>
        <v>0</v>
      </c>
      <c r="C38" s="47">
        <f>Spisak!C38</f>
        <v>0</v>
      </c>
      <c r="D38" s="46">
        <f>Spisak!W38</f>
        <v>0</v>
      </c>
      <c r="E38" s="46">
        <f>Spisak!X38</f>
        <v>0</v>
      </c>
      <c r="F38" s="46">
        <f>Spisak!Y38</f>
        <v>0</v>
      </c>
      <c r="G38" s="46">
        <f>Spisak!Z38</f>
        <v>0</v>
      </c>
    </row>
    <row r="39" spans="1:7" ht="12.95" customHeight="1">
      <c r="A39" s="66">
        <f t="shared" si="0"/>
        <v>32</v>
      </c>
      <c r="B39" s="48">
        <f>Spisak!B39</f>
        <v>0</v>
      </c>
      <c r="C39" s="47">
        <f>Spisak!C39</f>
        <v>0</v>
      </c>
      <c r="D39" s="46">
        <f>Spisak!W39</f>
        <v>0</v>
      </c>
      <c r="E39" s="46">
        <f>Spisak!X39</f>
        <v>0</v>
      </c>
      <c r="F39" s="46">
        <f>Spisak!Y39</f>
        <v>0</v>
      </c>
      <c r="G39" s="46">
        <f>Spisak!Z39</f>
        <v>0</v>
      </c>
    </row>
    <row r="40" spans="1:7" ht="12.95" customHeight="1">
      <c r="A40" s="66">
        <f t="shared" si="0"/>
        <v>33</v>
      </c>
      <c r="B40" s="48">
        <f>Spisak!B40</f>
        <v>0</v>
      </c>
      <c r="C40" s="47">
        <f>Spisak!C40</f>
        <v>0</v>
      </c>
      <c r="D40" s="46">
        <f>Spisak!W40</f>
        <v>0</v>
      </c>
      <c r="E40" s="46">
        <f>Spisak!X40</f>
        <v>0</v>
      </c>
      <c r="F40" s="46">
        <f>Spisak!Y40</f>
        <v>0</v>
      </c>
      <c r="G40" s="46">
        <f>Spisak!Z40</f>
        <v>0</v>
      </c>
    </row>
    <row r="41" spans="1:7" ht="12.95" customHeight="1">
      <c r="A41" s="66">
        <f t="shared" si="0"/>
        <v>34</v>
      </c>
      <c r="B41" s="48">
        <f>Spisak!B41</f>
        <v>0</v>
      </c>
      <c r="C41" s="47">
        <f>Spisak!C41</f>
        <v>0</v>
      </c>
      <c r="D41" s="46">
        <f>Spisak!W41</f>
        <v>0</v>
      </c>
      <c r="E41" s="46">
        <f>Spisak!X41</f>
        <v>0</v>
      </c>
      <c r="F41" s="46">
        <f>Spisak!Y41</f>
        <v>0</v>
      </c>
      <c r="G41" s="46">
        <f>Spisak!Z41</f>
        <v>0</v>
      </c>
    </row>
    <row r="42" spans="1:7" ht="12.95" customHeight="1">
      <c r="A42" s="66">
        <f t="shared" si="0"/>
        <v>35</v>
      </c>
      <c r="B42" s="48">
        <f>Spisak!B42</f>
        <v>0</v>
      </c>
      <c r="C42" s="47">
        <f>Spisak!C42</f>
        <v>0</v>
      </c>
      <c r="D42" s="46">
        <f>Spisak!W42</f>
        <v>0</v>
      </c>
      <c r="E42" s="46">
        <f>Spisak!X42</f>
        <v>0</v>
      </c>
      <c r="F42" s="46">
        <f>Spisak!Y42</f>
        <v>0</v>
      </c>
      <c r="G42" s="46">
        <f>Spisak!Z42</f>
        <v>0</v>
      </c>
    </row>
    <row r="43" spans="1:7" ht="12.95" customHeight="1">
      <c r="A43" s="66">
        <f t="shared" si="0"/>
        <v>36</v>
      </c>
      <c r="B43" s="48">
        <f>Spisak!B43</f>
        <v>0</v>
      </c>
      <c r="C43" s="47">
        <f>Spisak!C43</f>
        <v>0</v>
      </c>
      <c r="D43" s="46">
        <f>Spisak!W43</f>
        <v>0</v>
      </c>
      <c r="E43" s="46">
        <f>Spisak!X43</f>
        <v>0</v>
      </c>
      <c r="F43" s="46">
        <f>Spisak!Y43</f>
        <v>0</v>
      </c>
      <c r="G43" s="46">
        <f>Spisak!Z43</f>
        <v>0</v>
      </c>
    </row>
    <row r="44" spans="1:7" ht="12.95" customHeight="1">
      <c r="A44" s="66">
        <f t="shared" si="0"/>
        <v>37</v>
      </c>
      <c r="B44" s="48">
        <f>Spisak!B44</f>
        <v>0</v>
      </c>
      <c r="C44" s="47">
        <f>Spisak!C44</f>
        <v>0</v>
      </c>
      <c r="D44" s="46">
        <f>Spisak!W44</f>
        <v>0</v>
      </c>
      <c r="E44" s="46">
        <f>Spisak!X44</f>
        <v>0</v>
      </c>
      <c r="F44" s="46">
        <f>Spisak!Y44</f>
        <v>0</v>
      </c>
      <c r="G44" s="46">
        <f>Spisak!Z44</f>
        <v>0</v>
      </c>
    </row>
    <row r="45" spans="1:7" ht="12.95" customHeight="1">
      <c r="A45" s="66">
        <f t="shared" si="0"/>
        <v>38</v>
      </c>
      <c r="B45" s="48">
        <f>Spisak!B45</f>
        <v>0</v>
      </c>
      <c r="C45" s="47">
        <f>Spisak!C45</f>
        <v>0</v>
      </c>
      <c r="D45" s="46">
        <f>Spisak!W45</f>
        <v>0</v>
      </c>
      <c r="E45" s="46">
        <f>Spisak!X45</f>
        <v>0</v>
      </c>
      <c r="F45" s="46">
        <f>Spisak!Y45</f>
        <v>0</v>
      </c>
      <c r="G45" s="46">
        <f>Spisak!Z45</f>
        <v>0</v>
      </c>
    </row>
    <row r="46" spans="1:7" ht="12.95" customHeight="1">
      <c r="A46" s="66">
        <f t="shared" si="0"/>
        <v>39</v>
      </c>
      <c r="B46" s="48">
        <f>Spisak!B46</f>
        <v>0</v>
      </c>
      <c r="C46" s="47">
        <f>Spisak!C46</f>
        <v>0</v>
      </c>
      <c r="D46" s="46">
        <f>Spisak!W46</f>
        <v>0</v>
      </c>
      <c r="E46" s="46">
        <f>Spisak!X46</f>
        <v>0</v>
      </c>
      <c r="F46" s="46">
        <f>Spisak!Y46</f>
        <v>0</v>
      </c>
      <c r="G46" s="46">
        <f>Spisak!Z46</f>
        <v>0</v>
      </c>
    </row>
    <row r="47" spans="1:7" ht="12.95" customHeight="1">
      <c r="A47" s="66">
        <f t="shared" si="0"/>
        <v>40</v>
      </c>
      <c r="B47" s="48">
        <f>Spisak!B47</f>
        <v>0</v>
      </c>
      <c r="C47" s="47">
        <f>Spisak!C47</f>
        <v>0</v>
      </c>
      <c r="D47" s="46">
        <f>Spisak!W47</f>
        <v>0</v>
      </c>
      <c r="E47" s="46">
        <f>Spisak!X47</f>
        <v>0</v>
      </c>
      <c r="F47" s="46">
        <f>Spisak!Y47</f>
        <v>0</v>
      </c>
      <c r="G47" s="46">
        <f>Spisak!Z47</f>
        <v>0</v>
      </c>
    </row>
    <row r="48" spans="1:7" ht="12.95" customHeight="1">
      <c r="A48" s="66">
        <f t="shared" si="0"/>
        <v>41</v>
      </c>
      <c r="B48" s="48">
        <f>Spisak!B48</f>
        <v>0</v>
      </c>
      <c r="C48" s="47">
        <f>Spisak!C48</f>
        <v>0</v>
      </c>
      <c r="D48" s="46">
        <f>Spisak!W48</f>
        <v>0</v>
      </c>
      <c r="E48" s="46">
        <f>Spisak!X48</f>
        <v>0</v>
      </c>
      <c r="F48" s="46">
        <f>Spisak!Y48</f>
        <v>0</v>
      </c>
      <c r="G48" s="46">
        <f>Spisak!Z48</f>
        <v>0</v>
      </c>
    </row>
    <row r="49" spans="1:7" ht="12.95" customHeight="1">
      <c r="A49" s="66">
        <f t="shared" si="0"/>
        <v>42</v>
      </c>
      <c r="B49" s="48">
        <f>Spisak!B49</f>
        <v>0</v>
      </c>
      <c r="C49" s="47">
        <f>Spisak!C49</f>
        <v>0</v>
      </c>
      <c r="D49" s="46">
        <f>Spisak!W49</f>
        <v>0</v>
      </c>
      <c r="E49" s="46">
        <f>Spisak!X49</f>
        <v>0</v>
      </c>
      <c r="F49" s="46">
        <f>Spisak!Y49</f>
        <v>0</v>
      </c>
      <c r="G49" s="46">
        <f>Spisak!Z49</f>
        <v>0</v>
      </c>
    </row>
    <row r="50" spans="1:7" ht="12.95" customHeight="1">
      <c r="A50" s="66">
        <f t="shared" si="0"/>
        <v>43</v>
      </c>
      <c r="B50" s="48">
        <f>Spisak!B50</f>
        <v>0</v>
      </c>
      <c r="C50" s="47">
        <f>Spisak!C50</f>
        <v>0</v>
      </c>
      <c r="D50" s="46">
        <f>Spisak!W50</f>
        <v>0</v>
      </c>
      <c r="E50" s="46">
        <f>Spisak!X50</f>
        <v>0</v>
      </c>
      <c r="F50" s="46">
        <f>Spisak!Y50</f>
        <v>0</v>
      </c>
      <c r="G50" s="46">
        <f>Spisak!Z50</f>
        <v>0</v>
      </c>
    </row>
    <row r="51" spans="1:7" ht="12.95" customHeight="1">
      <c r="A51" s="66">
        <f t="shared" si="0"/>
        <v>44</v>
      </c>
      <c r="B51" s="48">
        <f>Spisak!B51</f>
        <v>0</v>
      </c>
      <c r="C51" s="47">
        <f>Spisak!C51</f>
        <v>0</v>
      </c>
      <c r="D51" s="46">
        <f>Spisak!W51</f>
        <v>0</v>
      </c>
      <c r="E51" s="46">
        <f>Spisak!X51</f>
        <v>0</v>
      </c>
      <c r="F51" s="46">
        <f>Spisak!Y51</f>
        <v>0</v>
      </c>
      <c r="G51" s="46">
        <f>Spisak!Z51</f>
        <v>0</v>
      </c>
    </row>
    <row r="52" spans="1:7" ht="12.95" customHeight="1">
      <c r="A52" s="66">
        <f t="shared" si="0"/>
        <v>45</v>
      </c>
      <c r="B52" s="48">
        <f>Spisak!B52</f>
        <v>0</v>
      </c>
      <c r="C52" s="47">
        <f>Spisak!C52</f>
        <v>0</v>
      </c>
      <c r="D52" s="46">
        <f>Spisak!W52</f>
        <v>0</v>
      </c>
      <c r="E52" s="46">
        <f>Spisak!X52</f>
        <v>0</v>
      </c>
      <c r="F52" s="46">
        <f>Spisak!Y52</f>
        <v>0</v>
      </c>
      <c r="G52" s="46">
        <f>Spisak!Z52</f>
        <v>0</v>
      </c>
    </row>
    <row r="53" spans="1:7" ht="12.95" customHeight="1">
      <c r="A53" s="66">
        <f t="shared" si="0"/>
        <v>46</v>
      </c>
      <c r="B53" s="48">
        <f>Spisak!B53</f>
        <v>0</v>
      </c>
      <c r="C53" s="47">
        <f>Spisak!C53</f>
        <v>0</v>
      </c>
      <c r="D53" s="46">
        <f>Spisak!W53</f>
        <v>0</v>
      </c>
      <c r="E53" s="46">
        <f>Spisak!X53</f>
        <v>0</v>
      </c>
      <c r="F53" s="46">
        <f>Spisak!Y53</f>
        <v>0</v>
      </c>
      <c r="G53" s="46">
        <f>Spisak!Z53</f>
        <v>0</v>
      </c>
    </row>
    <row r="54" spans="1:7" ht="12.95" customHeight="1">
      <c r="A54" s="66">
        <f t="shared" si="0"/>
        <v>47</v>
      </c>
      <c r="B54" s="48">
        <f>Spisak!B54</f>
        <v>0</v>
      </c>
      <c r="C54" s="47">
        <f>Spisak!C54</f>
        <v>0</v>
      </c>
      <c r="D54" s="46">
        <f>Spisak!W54</f>
        <v>0</v>
      </c>
      <c r="E54" s="46">
        <f>Spisak!X54</f>
        <v>0</v>
      </c>
      <c r="F54" s="46">
        <f>Spisak!Y54</f>
        <v>0</v>
      </c>
      <c r="G54" s="46">
        <f>Spisak!Z54</f>
        <v>0</v>
      </c>
    </row>
    <row r="55" spans="1:7" ht="12.95" customHeight="1">
      <c r="A55" s="66">
        <f t="shared" si="0"/>
        <v>48</v>
      </c>
      <c r="B55" s="48">
        <f>Spisak!B55</f>
        <v>0</v>
      </c>
      <c r="C55" s="47">
        <f>Spisak!C55</f>
        <v>0</v>
      </c>
      <c r="D55" s="46">
        <f>Spisak!W55</f>
        <v>0</v>
      </c>
      <c r="E55" s="46">
        <f>Spisak!X55</f>
        <v>0</v>
      </c>
      <c r="F55" s="46">
        <f>Spisak!Y55</f>
        <v>0</v>
      </c>
      <c r="G55" s="46">
        <f>Spisak!Z55</f>
        <v>0</v>
      </c>
    </row>
    <row r="56" spans="1:7" ht="12.95" customHeight="1">
      <c r="A56" s="66">
        <f t="shared" si="0"/>
        <v>49</v>
      </c>
      <c r="B56" s="48">
        <f>Spisak!B56</f>
        <v>0</v>
      </c>
      <c r="C56" s="47">
        <f>Spisak!C56</f>
        <v>0</v>
      </c>
      <c r="D56" s="46">
        <f>Spisak!W56</f>
        <v>0</v>
      </c>
      <c r="E56" s="46">
        <f>Spisak!X56</f>
        <v>0</v>
      </c>
      <c r="F56" s="46">
        <f>Spisak!Y56</f>
        <v>0</v>
      </c>
      <c r="G56" s="46">
        <f>Spisak!Z56</f>
        <v>0</v>
      </c>
    </row>
    <row r="57" spans="1:7" ht="12.95" customHeight="1">
      <c r="A57" s="66">
        <f t="shared" si="0"/>
        <v>50</v>
      </c>
      <c r="B57" s="48">
        <f>Spisak!B57</f>
        <v>0</v>
      </c>
      <c r="C57" s="47">
        <f>Spisak!C57</f>
        <v>0</v>
      </c>
      <c r="D57" s="46">
        <f>Spisak!W57</f>
        <v>0</v>
      </c>
      <c r="E57" s="46">
        <f>Spisak!X57</f>
        <v>0</v>
      </c>
      <c r="F57" s="46">
        <f>Spisak!Y57</f>
        <v>0</v>
      </c>
      <c r="G57" s="46">
        <f>Spisak!Z57</f>
        <v>0</v>
      </c>
    </row>
    <row r="58" spans="1:7" ht="12.95" customHeight="1">
      <c r="A58" s="66">
        <f t="shared" si="0"/>
        <v>51</v>
      </c>
      <c r="B58" s="48">
        <f>Spisak!B58</f>
        <v>0</v>
      </c>
      <c r="C58" s="47">
        <f>Spisak!C58</f>
        <v>0</v>
      </c>
      <c r="D58" s="46">
        <f>Spisak!W58</f>
        <v>0</v>
      </c>
      <c r="E58" s="46">
        <f>Spisak!X58</f>
        <v>0</v>
      </c>
      <c r="F58" s="46">
        <f>Spisak!Y58</f>
        <v>0</v>
      </c>
      <c r="G58" s="46">
        <f>Spisak!Z58</f>
        <v>0</v>
      </c>
    </row>
    <row r="59" spans="1:7" ht="12.95" customHeight="1">
      <c r="A59" s="66">
        <f t="shared" si="0"/>
        <v>52</v>
      </c>
      <c r="B59" s="48">
        <f>Spisak!B59</f>
        <v>0</v>
      </c>
      <c r="C59" s="47">
        <f>Spisak!C59</f>
        <v>0</v>
      </c>
      <c r="D59" s="46">
        <f>Spisak!W59</f>
        <v>0</v>
      </c>
      <c r="E59" s="46">
        <f>Spisak!X59</f>
        <v>0</v>
      </c>
      <c r="F59" s="46">
        <f>Spisak!Y59</f>
        <v>0</v>
      </c>
      <c r="G59" s="46">
        <f>Spisak!Z59</f>
        <v>0</v>
      </c>
    </row>
    <row r="60" spans="1:7" ht="12.95" customHeight="1">
      <c r="A60" s="66">
        <f t="shared" si="0"/>
        <v>53</v>
      </c>
      <c r="B60" s="48">
        <f>Spisak!B60</f>
        <v>0</v>
      </c>
      <c r="C60" s="47">
        <f>Spisak!C60</f>
        <v>0</v>
      </c>
      <c r="D60" s="46">
        <f>Spisak!W60</f>
        <v>0</v>
      </c>
      <c r="E60" s="46">
        <f>Spisak!X60</f>
        <v>0</v>
      </c>
      <c r="F60" s="46">
        <f>Spisak!Y60</f>
        <v>0</v>
      </c>
      <c r="G60" s="46">
        <f>Spisak!Z60</f>
        <v>0</v>
      </c>
    </row>
    <row r="61" spans="1:7" ht="12.95" customHeight="1">
      <c r="A61" s="66">
        <f t="shared" si="0"/>
        <v>54</v>
      </c>
      <c r="B61" s="48">
        <f>Spisak!B61</f>
        <v>0</v>
      </c>
      <c r="C61" s="47">
        <f>Spisak!C61</f>
        <v>0</v>
      </c>
      <c r="D61" s="46">
        <f>Spisak!W61</f>
        <v>0</v>
      </c>
      <c r="E61" s="46">
        <f>Spisak!X61</f>
        <v>0</v>
      </c>
      <c r="F61" s="46">
        <f>Spisak!Y61</f>
        <v>0</v>
      </c>
      <c r="G61" s="46">
        <f>Spisak!Z61</f>
        <v>0</v>
      </c>
    </row>
    <row r="62" spans="1:7" ht="12.95" customHeight="1">
      <c r="A62" s="66">
        <f t="shared" si="0"/>
        <v>55</v>
      </c>
      <c r="B62" s="48">
        <f>Spisak!B62</f>
        <v>0</v>
      </c>
      <c r="C62" s="47">
        <f>Spisak!C62</f>
        <v>0</v>
      </c>
      <c r="D62" s="46">
        <f>Spisak!W62</f>
        <v>0</v>
      </c>
      <c r="E62" s="46">
        <f>Spisak!X62</f>
        <v>0</v>
      </c>
      <c r="F62" s="46">
        <f>Spisak!Y62</f>
        <v>0</v>
      </c>
      <c r="G62" s="46">
        <f>Spisak!Z62</f>
        <v>0</v>
      </c>
    </row>
    <row r="63" spans="1:7" ht="12.95" customHeight="1">
      <c r="A63" s="66">
        <f t="shared" si="0"/>
        <v>56</v>
      </c>
      <c r="B63" s="48">
        <f>Spisak!B63</f>
        <v>0</v>
      </c>
      <c r="C63" s="47">
        <f>Spisak!C63</f>
        <v>0</v>
      </c>
      <c r="D63" s="46">
        <f>Spisak!W63</f>
        <v>0</v>
      </c>
      <c r="E63" s="46">
        <f>Spisak!X63</f>
        <v>0</v>
      </c>
      <c r="F63" s="46">
        <f>Spisak!Y63</f>
        <v>0</v>
      </c>
      <c r="G63" s="46">
        <f>Spisak!Z63</f>
        <v>0</v>
      </c>
    </row>
    <row r="64" spans="1:7" ht="12.95" customHeight="1">
      <c r="A64" s="66">
        <f t="shared" si="0"/>
        <v>57</v>
      </c>
      <c r="B64" s="48">
        <f>Spisak!B64</f>
        <v>0</v>
      </c>
      <c r="C64" s="47">
        <f>Spisak!C64</f>
        <v>0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5" customHeight="1">
      <c r="A65" s="66">
        <f t="shared" si="0"/>
        <v>58</v>
      </c>
      <c r="B65" s="48">
        <f>Spisak!B65</f>
        <v>0</v>
      </c>
      <c r="C65" s="47">
        <f>Spisak!C65</f>
        <v>0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5" customHeight="1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5" customHeight="1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5" customHeight="1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5" customHeight="1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5" customHeight="1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5" customHeight="1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>
      <c r="A73" s="153" t="s">
        <v>95</v>
      </c>
      <c r="B73" s="154"/>
      <c r="C73" s="154"/>
      <c r="G73" s="40" t="s">
        <v>9</v>
      </c>
    </row>
    <row r="76" spans="1:7">
      <c r="F76" s="41"/>
      <c r="G76" s="41"/>
    </row>
    <row r="78" spans="1:7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workbookViewId="0">
      <selection activeCell="E1" sqref="E1"/>
    </sheetView>
  </sheetViews>
  <sheetFormatPr defaultRowHeight="12.75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>
      <c r="A1" s="39" t="s">
        <v>54</v>
      </c>
    </row>
    <row r="2" spans="1:19" ht="17.100000000000001" customHeight="1">
      <c r="A2" s="39" t="str">
        <f>Parametri!C20</f>
        <v>Prirodno-matematički fakultet</v>
      </c>
    </row>
    <row r="3" spans="1:19" ht="17.100000000000001" customHeight="1">
      <c r="A3" s="39" t="s">
        <v>96</v>
      </c>
    </row>
    <row r="4" spans="1:19" ht="17.100000000000001" customHeight="1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00000000000001" customHeight="1">
      <c r="A5" s="39" t="str">
        <f>CONCATENATE("Godina: ",Parametri!C6)</f>
        <v>Godina: 2021/2022</v>
      </c>
      <c r="B5" s="49"/>
    </row>
    <row r="6" spans="1:19" ht="17.100000000000001" customHeight="1">
      <c r="A6" s="39" t="s">
        <v>97</v>
      </c>
    </row>
    <row r="8" spans="1:19" ht="20.100000000000001" customHeight="1">
      <c r="A8" s="164" t="s">
        <v>55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1:19" ht="20.100000000000001" customHeight="1">
      <c r="A9" s="165" t="s">
        <v>56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</row>
    <row r="10" spans="1:19" ht="20.100000000000001" customHeight="1">
      <c r="A10" s="165" t="str">
        <f>CONCATENATE("po završetku ",IF(Parametri!C7="zimski","zimskog","ljetnjeg"), " semestra studijske ", Parametri!C6," godine")</f>
        <v>po završetku ljetnjeg semestra studijske 2021/2022 godine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ht="13.5" thickBot="1"/>
    <row r="12" spans="1:19" ht="30" customHeight="1">
      <c r="A12" s="166" t="s">
        <v>57</v>
      </c>
      <c r="B12" s="169" t="s">
        <v>58</v>
      </c>
      <c r="C12" s="169" t="s">
        <v>59</v>
      </c>
      <c r="D12" s="172" t="s">
        <v>60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4"/>
      <c r="P12" s="172" t="s">
        <v>68</v>
      </c>
      <c r="Q12" s="173"/>
      <c r="R12" s="173"/>
      <c r="S12" s="177"/>
    </row>
    <row r="13" spans="1:19" ht="13.15" customHeight="1">
      <c r="A13" s="167"/>
      <c r="B13" s="170"/>
      <c r="C13" s="170"/>
      <c r="D13" s="175" t="s">
        <v>61</v>
      </c>
      <c r="E13" s="176"/>
      <c r="F13" s="175" t="s">
        <v>62</v>
      </c>
      <c r="G13" s="176"/>
      <c r="H13" s="175" t="s">
        <v>63</v>
      </c>
      <c r="I13" s="176"/>
      <c r="J13" s="175" t="s">
        <v>64</v>
      </c>
      <c r="K13" s="176"/>
      <c r="L13" s="175" t="s">
        <v>65</v>
      </c>
      <c r="M13" s="176"/>
      <c r="N13" s="175" t="s">
        <v>66</v>
      </c>
      <c r="O13" s="176"/>
      <c r="P13" s="175" t="s">
        <v>69</v>
      </c>
      <c r="Q13" s="176"/>
      <c r="R13" s="175" t="s">
        <v>70</v>
      </c>
      <c r="S13" s="178"/>
    </row>
    <row r="14" spans="1:19" ht="13.5" thickBot="1">
      <c r="A14" s="168"/>
      <c r="B14" s="171"/>
      <c r="C14" s="171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>
      <c r="A15" s="42">
        <v>1</v>
      </c>
      <c r="B15" s="43" t="str">
        <f>Parametri!C2</f>
        <v>GEOMETRIJA RAVNI I PROSTORA</v>
      </c>
      <c r="C15" s="43">
        <f>SUM(D15,F15,H15,J15,L15,N15)</f>
        <v>23</v>
      </c>
      <c r="D15" s="43">
        <f>COUNTIF(Spisak!Z3:Z179, "=A")</f>
        <v>0</v>
      </c>
      <c r="E15" s="43">
        <f>ROUND(100*D15/C15,1)</f>
        <v>0</v>
      </c>
      <c r="F15" s="43">
        <f>COUNTIF(Spisak!Z3:Z179, "=B")</f>
        <v>0</v>
      </c>
      <c r="G15" s="43">
        <f>ROUND(100*F15/C15,1)</f>
        <v>0</v>
      </c>
      <c r="H15" s="43">
        <f>COUNTIF(Spisak!Z3:Z179, "=C")</f>
        <v>1</v>
      </c>
      <c r="I15" s="43">
        <f>ROUND(100*H15/C15,1)</f>
        <v>4.3</v>
      </c>
      <c r="J15" s="43">
        <f>COUNTIF(Spisak!Z3:Z179, "=D")</f>
        <v>1</v>
      </c>
      <c r="K15" s="43">
        <f>ROUND(100*J15/C15,1)</f>
        <v>4.3</v>
      </c>
      <c r="L15" s="43">
        <f>COUNTIF(Spisak!Z3:Z179, "=E")</f>
        <v>4</v>
      </c>
      <c r="M15" s="43">
        <f>ROUND(100*L15/C15,1)</f>
        <v>17.399999999999999</v>
      </c>
      <c r="N15" s="43">
        <f>COUNTIF(Spisak!Z3:Z179, "=F")</f>
        <v>17</v>
      </c>
      <c r="O15" s="43">
        <f>MAX(0,100-E15-G15-I15-K15-M15)</f>
        <v>74</v>
      </c>
      <c r="P15" s="43">
        <f>SUM(D15,F15,H15,J15,L15)</f>
        <v>6</v>
      </c>
      <c r="Q15" s="43">
        <f>ROUND(100*P15/C15,1)</f>
        <v>26.1</v>
      </c>
      <c r="R15" s="43">
        <f>N15</f>
        <v>17</v>
      </c>
      <c r="S15" s="44">
        <f>O15</f>
        <v>74</v>
      </c>
    </row>
    <row r="19" spans="16:19">
      <c r="P19" s="41"/>
      <c r="Q19" s="41"/>
      <c r="R19" s="41"/>
      <c r="S19" s="41"/>
    </row>
    <row r="20" spans="16:19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</cp:lastModifiedBy>
  <cp:lastPrinted>2022-02-17T12:17:56Z</cp:lastPrinted>
  <dcterms:created xsi:type="dcterms:W3CDTF">1999-11-01T09:35:38Z</dcterms:created>
  <dcterms:modified xsi:type="dcterms:W3CDTF">2022-07-09T12:47:15Z</dcterms:modified>
</cp:coreProperties>
</file>