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ownloads\"/>
    </mc:Choice>
  </mc:AlternateContent>
  <bookViews>
    <workbookView xWindow="0" yWindow="0" windowWidth="28800" windowHeight="12435" activeTab="1"/>
  </bookViews>
  <sheets>
    <sheet name="Pivot" sheetId="3" r:id="rId1"/>
    <sheet name="Transakcije" sheetId="1" r:id="rId2"/>
    <sheet name="Lojalnost" sheetId="2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R40" i="1"/>
  <c r="R41" i="1"/>
  <c r="R38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T2" i="1"/>
  <c r="S2" i="1"/>
  <c r="R2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2" i="1"/>
  <c r="R9" i="1" l="1"/>
  <c r="R11" i="1"/>
  <c r="R10" i="1"/>
</calcChain>
</file>

<file path=xl/sharedStrings.xml><?xml version="1.0" encoding="utf-8"?>
<sst xmlns="http://schemas.openxmlformats.org/spreadsheetml/2006/main" count="708" uniqueCount="269">
  <si>
    <t>Region</t>
  </si>
  <si>
    <t>John</t>
  </si>
  <si>
    <t>Smith</t>
  </si>
  <si>
    <t>USA</t>
  </si>
  <si>
    <t>P001</t>
  </si>
  <si>
    <t>Emily</t>
  </si>
  <si>
    <t>Johnson</t>
  </si>
  <si>
    <t>UK</t>
  </si>
  <si>
    <t>P002</t>
  </si>
  <si>
    <t>Michael</t>
  </si>
  <si>
    <t>Williams</t>
  </si>
  <si>
    <t>Canada</t>
  </si>
  <si>
    <t>P003</t>
  </si>
  <si>
    <t>Jessica</t>
  </si>
  <si>
    <t>Brown</t>
  </si>
  <si>
    <t>Australia</t>
  </si>
  <si>
    <t>P004</t>
  </si>
  <si>
    <t>David</t>
  </si>
  <si>
    <t>Davis</t>
  </si>
  <si>
    <t>P005</t>
  </si>
  <si>
    <t>Sarah</t>
  </si>
  <si>
    <t>Miller</t>
  </si>
  <si>
    <t>P006</t>
  </si>
  <si>
    <t>James</t>
  </si>
  <si>
    <t>Wilson</t>
  </si>
  <si>
    <t>P007</t>
  </si>
  <si>
    <t>Laura</t>
  </si>
  <si>
    <t>Moore</t>
  </si>
  <si>
    <t>P008</t>
  </si>
  <si>
    <t>Daniel</t>
  </si>
  <si>
    <t>Taylor</t>
  </si>
  <si>
    <t>P009</t>
  </si>
  <si>
    <t>Olivia</t>
  </si>
  <si>
    <t>Anderson</t>
  </si>
  <si>
    <t>P010</t>
  </si>
  <si>
    <t>M</t>
  </si>
  <si>
    <t>F</t>
  </si>
  <si>
    <t>Benjamin</t>
  </si>
  <si>
    <t>Martinez</t>
  </si>
  <si>
    <t>P011</t>
  </si>
  <si>
    <t>Emma</t>
  </si>
  <si>
    <t>Thompson</t>
  </si>
  <si>
    <t>P012</t>
  </si>
  <si>
    <t>Ethan</t>
  </si>
  <si>
    <t>White</t>
  </si>
  <si>
    <t>P013</t>
  </si>
  <si>
    <t>Mia</t>
  </si>
  <si>
    <t>Garcia</t>
  </si>
  <si>
    <t>P014</t>
  </si>
  <si>
    <t>Alexander</t>
  </si>
  <si>
    <t>Rodriguez</t>
  </si>
  <si>
    <t>P015</t>
  </si>
  <si>
    <t>Charlotte</t>
  </si>
  <si>
    <t>P016</t>
  </si>
  <si>
    <t>Lucas</t>
  </si>
  <si>
    <t>P017</t>
  </si>
  <si>
    <t>Amelia</t>
  </si>
  <si>
    <t>P018</t>
  </si>
  <si>
    <t>William</t>
  </si>
  <si>
    <t>P019</t>
  </si>
  <si>
    <t>Sophia</t>
  </si>
  <si>
    <t>P020</t>
  </si>
  <si>
    <t>P021</t>
  </si>
  <si>
    <t>Noah</t>
  </si>
  <si>
    <t>P022</t>
  </si>
  <si>
    <t>Isabella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</si>
  <si>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</si>
  <si>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</si>
  <si>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</si>
  <si>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</si>
  <si>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</si>
  <si>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</si>
  <si>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</si>
  <si>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</si>
  <si>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</si>
  <si>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</si>
  <si>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</si>
  <si>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</si>
  <si>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</si>
  <si>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</si>
  <si>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</si>
  <si>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</si>
  <si>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</si>
  <si>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</si>
  <si>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Liam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</si>
  <si>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</si>
  <si>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</si>
  <si>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</si>
  <si>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</si>
  <si>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</si>
  <si>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</si>
  <si>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</si>
  <si>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</si>
  <si>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</si>
  <si>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</si>
  <si>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</si>
  <si>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</si>
  <si>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</si>
  <si>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</si>
  <si>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</si>
  <si>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</si>
  <si>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</si>
  <si>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</si>
  <si>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</si>
  <si>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</si>
  <si>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Parker</t>
  </si>
  <si>
    <t>Andy</t>
  </si>
  <si>
    <t>Anna</t>
  </si>
  <si>
    <t>Harry</t>
  </si>
  <si>
    <t>Nial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</si>
  <si>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</si>
  <si>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</si>
  <si>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</si>
  <si>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</si>
  <si>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</si>
  <si>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</si>
  <si>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</si>
  <si>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</si>
  <si>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</si>
  <si>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</si>
  <si>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</si>
  <si>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</si>
  <si>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</si>
  <si>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</si>
  <si>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</si>
  <si>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</si>
  <si>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</si>
  <si>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</si>
  <si>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</si>
  <si>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</si>
  <si>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</si>
  <si>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</si>
  <si>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</si>
  <si>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</si>
  <si>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</si>
  <si>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</si>
  <si>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</si>
  <si>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</si>
  <si>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</si>
  <si>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</si>
  <si>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</si>
  <si>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</si>
  <si>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</si>
  <si>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</si>
  <si>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</si>
  <si>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</si>
  <si>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</si>
  <si>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</si>
  <si>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</si>
  <si>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</si>
  <si>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</si>
  <si>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</si>
  <si>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</si>
  <si>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</si>
  <si>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</si>
  <si>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</si>
  <si>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</si>
  <si>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</si>
  <si>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</si>
  <si>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</si>
  <si>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</si>
  <si>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</si>
  <si>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</si>
  <si>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</si>
  <si>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</si>
  <si>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</si>
  <si>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</si>
  <si>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</si>
  <si>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</si>
  <si>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</si>
  <si>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A</t>
  </si>
  <si>
    <t>B</t>
  </si>
  <si>
    <t>D</t>
  </si>
  <si>
    <t>C</t>
  </si>
  <si>
    <t>ID klijenta</t>
  </si>
  <si>
    <t>Ime</t>
  </si>
  <si>
    <t>Prezime</t>
  </si>
  <si>
    <t>ID transakcije</t>
  </si>
  <si>
    <t>Pol</t>
  </si>
  <si>
    <t>Godine</t>
  </si>
  <si>
    <t>Datum transakcije</t>
  </si>
  <si>
    <t>Originalna cijena</t>
  </si>
  <si>
    <t>Finalna cijena</t>
  </si>
  <si>
    <t>ID proizvoda</t>
  </si>
  <si>
    <t>Tip proizvoda</t>
  </si>
  <si>
    <t>Brend</t>
  </si>
  <si>
    <t>Tip kupca</t>
  </si>
  <si>
    <t>Patike</t>
  </si>
  <si>
    <t>Čizme</t>
  </si>
  <si>
    <t>Sandale</t>
  </si>
  <si>
    <t>Japanke</t>
  </si>
  <si>
    <t>Novi</t>
  </si>
  <si>
    <t>Lojalni</t>
  </si>
  <si>
    <t>Povremeni</t>
  </si>
  <si>
    <t>Starosne grupe</t>
  </si>
  <si>
    <t>Popust</t>
  </si>
  <si>
    <t>Prosjecna originalna cijena</t>
  </si>
  <si>
    <t>Godine starosti najmladjeg kupca</t>
  </si>
  <si>
    <t>Broj kupaca iz UK</t>
  </si>
  <si>
    <t>Broj prodatih proizvoda sa finalnom cijenom vecom od 100</t>
  </si>
  <si>
    <t>Redni brj</t>
  </si>
  <si>
    <t>Broj kupaca</t>
  </si>
  <si>
    <t>Region transkacije</t>
  </si>
  <si>
    <t>Broj transkacija</t>
  </si>
  <si>
    <t>Row Labels</t>
  </si>
  <si>
    <t>Grand Total</t>
  </si>
  <si>
    <t>Column Labels</t>
  </si>
  <si>
    <t>Average of Finalna cijena</t>
  </si>
  <si>
    <t>Ime i prezime</t>
  </si>
  <si>
    <t>John Smith</t>
  </si>
  <si>
    <t>Emily Johnson</t>
  </si>
  <si>
    <t>Michael Williams</t>
  </si>
  <si>
    <t>Jessica Brown</t>
  </si>
  <si>
    <t>David Davis</t>
  </si>
  <si>
    <t>Sarah Miller</t>
  </si>
  <si>
    <t>Andy Wilson</t>
  </si>
  <si>
    <t>Laura Moore</t>
  </si>
  <si>
    <t>Daniel Taylor</t>
  </si>
  <si>
    <t>Olivia Anderson</t>
  </si>
  <si>
    <t>Benjamin Martinez</t>
  </si>
  <si>
    <t>Emily Thompson</t>
  </si>
  <si>
    <t>Ethan White</t>
  </si>
  <si>
    <t>Mia Garcia</t>
  </si>
  <si>
    <t>Alexander Rodriguez</t>
  </si>
  <si>
    <t>Charlotte Wilson</t>
  </si>
  <si>
    <t>Parker Martinez</t>
  </si>
  <si>
    <t>Anna Thompson</t>
  </si>
  <si>
    <t>William Brown</t>
  </si>
  <si>
    <t>Sophia Miller</t>
  </si>
  <si>
    <t>Olivia Martinez</t>
  </si>
  <si>
    <t>Noah Garcia</t>
  </si>
  <si>
    <t>Isabella Rodriguez</t>
  </si>
  <si>
    <t>Harry Martinez</t>
  </si>
  <si>
    <t>Sophia Anderson</t>
  </si>
  <si>
    <t>William Johnson</t>
  </si>
  <si>
    <t>Mia Brown</t>
  </si>
  <si>
    <t>Benjamin Davis</t>
  </si>
  <si>
    <t>Charlotte Moore</t>
  </si>
  <si>
    <t>James Wilson</t>
  </si>
  <si>
    <t>Emma Thompson</t>
  </si>
  <si>
    <t>Lucas Martinez</t>
  </si>
  <si>
    <t>Mia White</t>
  </si>
  <si>
    <t>Alexander Thompson</t>
  </si>
  <si>
    <t>Olivia Davis</t>
  </si>
  <si>
    <t>Ethan Brown</t>
  </si>
  <si>
    <t>Charlotte Rodriguez</t>
  </si>
  <si>
    <t>Nial Moore</t>
  </si>
  <si>
    <t>Amelia Johnson</t>
  </si>
  <si>
    <t>William Wilson</t>
  </si>
  <si>
    <t>Liam Martinez</t>
  </si>
  <si>
    <t>Amelia Brown</t>
  </si>
  <si>
    <t>William White</t>
  </si>
  <si>
    <t>Emma Garcia</t>
  </si>
  <si>
    <t>Noah Wilson</t>
  </si>
  <si>
    <t>Sophia Moore</t>
  </si>
  <si>
    <t>Alexander Davis</t>
  </si>
  <si>
    <t>Olivia Taylor</t>
  </si>
  <si>
    <t>Lucas Brown</t>
  </si>
  <si>
    <t>Mia Johnson</t>
  </si>
  <si>
    <t>Ethan Martinez</t>
  </si>
  <si>
    <t>Charlotte Garcia</t>
  </si>
  <si>
    <t>Benjamin Wilson</t>
  </si>
  <si>
    <t>Amelia Thompson</t>
  </si>
  <si>
    <t>William Davis</t>
  </si>
  <si>
    <t>Olivia Wilson</t>
  </si>
  <si>
    <t>Noah Moore</t>
  </si>
  <si>
    <t>Sophia Brown</t>
  </si>
  <si>
    <t>Alexander Martinez</t>
  </si>
  <si>
    <t>Mia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</si>
</sst>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Transakcije!$R$8</c:f>
              <c:strCache>
                <c:ptCount val="1"/>
                <c:pt idx="0">
                  <c:v>Broj kupaca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Transakcije!$Q$9:$Q$11</c:f>
              <c:strCache>
                <c:ptCount val="3"/>
                <c:pt idx="0">
                  <c:v>Novi</c:v>
                </c:pt>
                <c:pt idx="1">
                  <c:v>Povremeni</c:v>
                </c:pt>
                <c:pt idx="2">
                  <c:v>Lojalni</c:v>
                </c:pt>
              </c:strCache>
            </c:strRef>
          </c:cat>
          <c:val>
            <c:numRef>
              <c:f>Transakcije!$R$9:$R$11</c:f>
              <c:numCache>
                <c:formatCode>General</c:formatCode>
                <c:ptCount val="3"/>
                <c:pt idx="0">
                  <c:v>18</c:v>
                </c:pt>
                <c:pt idx="1">
                  <c:v>21</c:v>
                </c:pt>
                <c:pt idx="2">
                  <c:v>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5873360"/>
        <c:axId val="385873752"/>
      </c:barChart>
      <c:catAx>
        <c:axId val="38587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85873752"/>
        <c:crosses val="autoZero"/>
        <c:auto val="1"/>
        <c:lblAlgn val="ctr"/>
        <c:lblOffset val="100"/>
        <c:noMultiLvlLbl val="0"/>
      </c:catAx>
      <c:valAx>
        <c:axId val="385873752"/>
        <c:scaling>
          <c:orientation val="minMax"/>
          <c:min val="16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858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Transakcije!$R$37</c:f>
              <c:strCache>
                <c:ptCount val="1"/>
                <c:pt idx="0">
                  <c:v>Broj transkacija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Transakcije!$Q$38:$Q$41</c:f>
              <c:strCache>
                <c:ptCount val="4"/>
                <c:pt idx="0">
                  <c:v>USA</c:v>
                </c:pt>
                <c:pt idx="1">
                  <c:v>UK</c:v>
                </c:pt>
                <c:pt idx="2">
                  <c:v>Canada</c:v>
                </c:pt>
                <c:pt idx="3">
                  <c:v>Australia</c:v>
                </c:pt>
              </c:strCache>
            </c:strRef>
          </c:cat>
          <c:val>
            <c:numRef>
              <c:f>Transakcije!$R$38:$R$41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676275</xdr:colOff>
      <xdr:row>12</xdr:row>
      <xdr:rowOff>176211</xdr:rowOff>
    </xdr:from>
    <xdr:to>
      <xdr:col>22</xdr:col>
      <xdr:colOff>523875</xdr:colOff>
      <xdr:row>33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42</xdr:row>
      <xdr:rowOff>4762</xdr:rowOff>
    </xdr:from>
    <xdr:to>
      <xdr:col>23</xdr:col>
      <xdr:colOff>0</xdr:colOff>
      <xdr:row>60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fesor" refreshedDate="45607.498931249997" createdVersion="5" refreshedVersion="5" minRefreshableVersion="3" recordCount="60">
  <cacheSource type="worksheet">
    <worksheetSource ref="A1:O61" sheet="Transakcije"/>
  </cacheSource>
  <cacheFields count="16">
    <cacheField name="ID klijenta" numFmtId="0">
      <sharedItems/>
    </cacheField>
    <cacheField name="Ime" numFmtId="0">
      <sharedItems/>
    </cacheField>
    <cacheField name="Prezime" numFmtId="0">
      <sharedItems/>
    </cacheField>
    <cacheField name="ID transakcije" numFmtId="0">
      <sharedItems containsSemiMixedTypes="0" containsString="0" containsNumber="1" containsInteger="1" minValue="1001" maxValue="1060"/>
    </cacheField>
    <cacheField name="Pol" numFmtId="0">
      <sharedItems/>
    </cacheField>
    <cacheField name="Godine" numFmtId="0">
      <sharedItems containsSemiMixedTypes="0" containsString="0" containsNumber="1" containsInteger="1" minValue="26" maxValue="54"/>
    </cacheField>
    <cacheField name="Region" numFmtId="0">
      <sharedItems/>
    </cacheField>
    <cacheField name="Datum transakcije" numFmtId="14">
      <sharedItems containsSemiMixedTypes="0" containsNonDate="0" containsDate="1" containsString="0" minDate="2023-10-01T00:00:00" maxDate="2023-11-30T00:00:00"/>
    </cacheField>
    <cacheField name="Originalna cijena" numFmtId="164">
      <sharedItems containsSemiMixedTypes="0" containsString="0" containsNumber="1" containsInteger="1" minValue="75" maxValue="150"/>
    </cacheField>
    <cacheField name="Finalna cijena" numFmtId="164">
      <sharedItems containsSemiMixedTypes="0" containsString="0" containsNumber="1" containsInteger="1" minValue="70" maxValue="135"/>
    </cacheField>
    <cacheField name="ID proizvoda" numFmtId="0">
      <sharedItems/>
    </cacheField>
    <cacheField name="Tip proizvoda" numFmtId="0">
      <sharedItems count="4">
        <s v="Patike"/>
        <s v="Čizme"/>
        <s v="Sandale"/>
        <s v="Japanke"/>
      </sharedItems>
    </cacheField>
    <cacheField name="Brend" numFmtId="0">
      <sharedItems count="4">
        <s v="A"/>
        <s v="B"/>
        <s v="D"/>
        <s v="C"/>
      </sharedItems>
    </cacheField>
    <cacheField name="Starosne grupe" numFmtId="0">
      <sharedItems/>
    </cacheField>
    <cacheField name="Popust" numFmtId="0">
      <sharedItems/>
    </cacheField>
    <cacheField name="Tip kup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C42"/>
    <s v="John"/>
    <s v="Smith"/>
    <n v="1001"/>
    <s v="M"/>
    <n v="35"/>
    <s v="USA"/>
    <d v="2023-10-01T00:00:00"/>
    <n v="120"/>
    <n v="110"/>
    <s v="P001"/>
    <x v="0"/>
    <x v="0"/>
    <s v="Srednjih godina"/>
    <s v="Da"/>
    <s v="Povremeni"/>
  </r>
  <r>
    <s v="C20"/>
    <s v="Emily"/>
    <s v="Johnson"/>
    <n v="1002"/>
    <s v="F"/>
    <n v="28"/>
    <s v="UK"/>
    <d v="2023-10-02T00:00:00"/>
    <n v="90"/>
    <n v="90"/>
    <s v="P002"/>
    <x v="1"/>
    <x v="1"/>
    <s v="Mladi"/>
    <s v="Ne"/>
    <s v="Povremeni"/>
  </r>
  <r>
    <s v="C53"/>
    <s v="Michael"/>
    <s v="Williams"/>
    <n v="1003"/>
    <s v="M"/>
    <n v="42"/>
    <s v="Canada"/>
    <d v="2023-10-03T00:00:00"/>
    <n v="150"/>
    <n v="135"/>
    <s v="P003"/>
    <x v="2"/>
    <x v="2"/>
    <s v="Srednjih godina"/>
    <s v="Da"/>
    <s v="Lojalni"/>
  </r>
  <r>
    <s v="C04"/>
    <s v="Jessica"/>
    <s v="Brown"/>
    <n v="1004"/>
    <s v="F"/>
    <n v="31"/>
    <s v="Australia"/>
    <d v="2023-10-04T00:00:00"/>
    <n v="100"/>
    <n v="100"/>
    <s v="P004"/>
    <x v="3"/>
    <x v="3"/>
    <s v="Srednjih godina"/>
    <s v="Ne"/>
    <s v="Lojalni"/>
  </r>
  <r>
    <s v="C11"/>
    <s v="David"/>
    <s v="Davis"/>
    <n v="1005"/>
    <s v="M"/>
    <n v="45"/>
    <s v="USA"/>
    <d v="2023-10-05T00:00:00"/>
    <n v="80"/>
    <n v="80"/>
    <s v="P005"/>
    <x v="0"/>
    <x v="0"/>
    <s v="Srednjih godina"/>
    <s v="Ne"/>
    <s v="Povremeni"/>
  </r>
  <r>
    <s v="C32"/>
    <s v="Sarah"/>
    <s v="Miller"/>
    <n v="1006"/>
    <s v="F"/>
    <n v="29"/>
    <s v="UK"/>
    <d v="2023-10-06T00:00:00"/>
    <n v="110"/>
    <n v="110"/>
    <s v="P006"/>
    <x v="1"/>
    <x v="1"/>
    <s v="Mladi"/>
    <s v="Ne"/>
    <s v="Novi"/>
  </r>
  <r>
    <s v="C54"/>
    <s v="Andy"/>
    <s v="Wilson"/>
    <n v="1007"/>
    <s v="M"/>
    <n v="38"/>
    <s v="Canada"/>
    <d v="2023-10-07T00:00:00"/>
    <n v="130"/>
    <n v="110"/>
    <s v="P007"/>
    <x v="2"/>
    <x v="2"/>
    <s v="Srednjih godina"/>
    <s v="Da"/>
    <s v="Povremeni"/>
  </r>
  <r>
    <s v="C34"/>
    <s v="Laura"/>
    <s v="Moore"/>
    <n v="1008"/>
    <s v="F"/>
    <n v="33"/>
    <s v="Australia"/>
    <d v="2023-10-08T00:00:00"/>
    <n v="95"/>
    <n v="95"/>
    <s v="P008"/>
    <x v="3"/>
    <x v="3"/>
    <s v="Srednjih godina"/>
    <s v="Ne"/>
    <s v="Povremeni"/>
  </r>
  <r>
    <s v="C43"/>
    <s v="Daniel"/>
    <s v="Taylor"/>
    <n v="1009"/>
    <s v="M"/>
    <n v="27"/>
    <s v="USA"/>
    <d v="2023-10-09T00:00:00"/>
    <n v="85"/>
    <n v="85"/>
    <s v="P009"/>
    <x v="0"/>
    <x v="0"/>
    <s v="Mladi"/>
    <s v="Ne"/>
    <s v="Novi"/>
  </r>
  <r>
    <s v="C01"/>
    <s v="Olivia"/>
    <s v="Anderson"/>
    <n v="1010"/>
    <s v="F"/>
    <n v="40"/>
    <s v="UK"/>
    <d v="2023-10-10T00:00:00"/>
    <n v="140"/>
    <n v="115"/>
    <s v="P010"/>
    <x v="1"/>
    <x v="1"/>
    <s v="Srednjih godina"/>
    <s v="Da"/>
    <s v="Lojalni"/>
  </r>
  <r>
    <s v="C24"/>
    <s v="Benjamin"/>
    <s v="Martinez"/>
    <n v="1011"/>
    <s v="M"/>
    <n v="34"/>
    <s v="USA"/>
    <d v="2023-10-11T00:00:00"/>
    <n v="75"/>
    <n v="75"/>
    <s v="P011"/>
    <x v="0"/>
    <x v="0"/>
    <s v="Srednjih godina"/>
    <s v="Ne"/>
    <s v="Lojalni"/>
  </r>
  <r>
    <s v="C45"/>
    <s v="Emily"/>
    <s v="Thompson"/>
    <n v="1012"/>
    <s v="F"/>
    <n v="37"/>
    <s v="UK"/>
    <d v="2023-10-12T00:00:00"/>
    <n v="105"/>
    <n v="95"/>
    <s v="P012"/>
    <x v="1"/>
    <x v="1"/>
    <s v="Srednjih godina"/>
    <s v="Da"/>
    <s v="Povremeni"/>
  </r>
  <r>
    <s v="C50"/>
    <s v="Ethan"/>
    <s v="White"/>
    <n v="1013"/>
    <s v="M"/>
    <n v="51"/>
    <s v="Canada"/>
    <d v="2023-10-13T00:00:00"/>
    <n v="125"/>
    <n v="115"/>
    <s v="P013"/>
    <x v="2"/>
    <x v="2"/>
    <s v="Stariji"/>
    <s v="Da"/>
    <s v="Lojalni"/>
  </r>
  <r>
    <s v="C16"/>
    <s v="Mia"/>
    <s v="Garcia"/>
    <n v="1014"/>
    <s v="F"/>
    <n v="26"/>
    <s v="Australia"/>
    <d v="2023-10-14T00:00:00"/>
    <n v="110"/>
    <n v="100"/>
    <s v="P014"/>
    <x v="3"/>
    <x v="3"/>
    <s v="Mladi"/>
    <s v="Da"/>
    <s v="Lojalni"/>
  </r>
  <r>
    <s v="C39"/>
    <s v="Alexander"/>
    <s v="Rodriguez"/>
    <n v="1015"/>
    <s v="M"/>
    <n v="39"/>
    <s v="USA"/>
    <d v="2023-10-15T00:00:00"/>
    <n v="95"/>
    <n v="90"/>
    <s v="P015"/>
    <x v="0"/>
    <x v="0"/>
    <s v="Srednjih godina"/>
    <s v="Da"/>
    <s v="Lojalni"/>
  </r>
  <r>
    <s v="C55"/>
    <s v="Charlotte"/>
    <s v="Wilson"/>
    <n v="1016"/>
    <s v="F"/>
    <n v="30"/>
    <s v="UK"/>
    <d v="2023-10-16T00:00:00"/>
    <n v="120"/>
    <n v="105"/>
    <s v="P016"/>
    <x v="1"/>
    <x v="1"/>
    <s v="Mladi"/>
    <s v="Da"/>
    <s v="Novi"/>
  </r>
  <r>
    <s v="C25"/>
    <s v="Parker"/>
    <s v="Martinez"/>
    <n v="1017"/>
    <s v="M"/>
    <n v="29"/>
    <s v="Canada"/>
    <d v="2023-10-17T00:00:00"/>
    <n v="85"/>
    <n v="85"/>
    <s v="P017"/>
    <x v="2"/>
    <x v="2"/>
    <s v="Mladi"/>
    <s v="Ne"/>
    <s v="Povremeni"/>
  </r>
  <r>
    <s v="C46"/>
    <s v="Anna"/>
    <s v="Thompson"/>
    <n v="1018"/>
    <s v="F"/>
    <n v="36"/>
    <s v="Australia"/>
    <d v="2023-10-18T00:00:00"/>
    <n v="130"/>
    <n v="115"/>
    <s v="P018"/>
    <x v="3"/>
    <x v="3"/>
    <s v="Srednjih godina"/>
    <s v="Da"/>
    <s v="Novi"/>
  </r>
  <r>
    <s v="C05"/>
    <s v="William"/>
    <s v="Brown"/>
    <n v="1019"/>
    <s v="M"/>
    <n v="31"/>
    <s v="USA"/>
    <d v="2023-10-19T00:00:00"/>
    <n v="75"/>
    <n v="70"/>
    <s v="P019"/>
    <x v="0"/>
    <x v="0"/>
    <s v="Srednjih godina"/>
    <s v="Da"/>
    <s v="Povremeni"/>
  </r>
  <r>
    <s v="C33"/>
    <s v="Sophia"/>
    <s v="Miller"/>
    <n v="1020"/>
    <s v="F"/>
    <n v="41"/>
    <s v="UK"/>
    <d v="2023-10-20T00:00:00"/>
    <n v="110"/>
    <n v="95"/>
    <s v="P020"/>
    <x v="1"/>
    <x v="1"/>
    <s v="Srednjih godina"/>
    <s v="Da"/>
    <s v="Lojalni"/>
  </r>
  <r>
    <s v="C26"/>
    <s v="Olivia"/>
    <s v="Martinez"/>
    <n v="1021"/>
    <s v="F"/>
    <n v="29"/>
    <s v="USA"/>
    <d v="2023-10-21T00:00:00"/>
    <n v="120"/>
    <n v="110"/>
    <s v="P021"/>
    <x v="0"/>
    <x v="0"/>
    <s v="Mladi"/>
    <s v="Da"/>
    <s v="Novi"/>
  </r>
  <r>
    <s v="C17"/>
    <s v="Noah"/>
    <s v="Garcia"/>
    <n v="1022"/>
    <s v="M"/>
    <n v="33"/>
    <s v="UK"/>
    <d v="2023-10-22T00:00:00"/>
    <n v="90"/>
    <n v="90"/>
    <s v="P022"/>
    <x v="1"/>
    <x v="1"/>
    <s v="Srednjih godina"/>
    <s v="Ne"/>
    <s v="Povremeni"/>
  </r>
  <r>
    <s v="C40"/>
    <s v="Isabella"/>
    <s v="Rodriguez"/>
    <n v="1023"/>
    <s v="F"/>
    <n v="27"/>
    <s v="Canada"/>
    <d v="2023-10-23T00:00:00"/>
    <n v="150"/>
    <n v="135"/>
    <s v="P023"/>
    <x v="2"/>
    <x v="2"/>
    <s v="Mladi"/>
    <s v="Da"/>
    <s v="Povremeni"/>
  </r>
  <r>
    <s v="C27"/>
    <s v="Harry"/>
    <s v="Martinez"/>
    <n v="1024"/>
    <s v="M"/>
    <n v="35"/>
    <s v="Australia"/>
    <d v="2023-10-24T00:00:00"/>
    <n v="100"/>
    <n v="100"/>
    <s v="P024"/>
    <x v="3"/>
    <x v="3"/>
    <s v="Srednjih godina"/>
    <s v="Ne"/>
    <s v="Lojalni"/>
  </r>
  <r>
    <s v="C02"/>
    <s v="Sophia"/>
    <s v="Anderson"/>
    <n v="1025"/>
    <s v="F"/>
    <n v="42"/>
    <s v="USA"/>
    <d v="2023-10-25T00:00:00"/>
    <n v="80"/>
    <n v="80"/>
    <s v="P025"/>
    <x v="0"/>
    <x v="0"/>
    <s v="Srednjih godina"/>
    <s v="Ne"/>
    <s v="Novi"/>
  </r>
  <r>
    <s v="C21"/>
    <s v="William"/>
    <s v="Johnson"/>
    <n v="1026"/>
    <s v="M"/>
    <n v="26"/>
    <s v="UK"/>
    <d v="2023-10-26T00:00:00"/>
    <n v="110"/>
    <n v="110"/>
    <s v="P026"/>
    <x v="1"/>
    <x v="1"/>
    <s v="Mladi"/>
    <s v="Ne"/>
    <s v="Lojalni"/>
  </r>
  <r>
    <s v="C06"/>
    <s v="Mia"/>
    <s v="Brown"/>
    <n v="1027"/>
    <s v="F"/>
    <n v="38"/>
    <s v="Canada"/>
    <d v="2023-10-27T00:00:00"/>
    <n v="130"/>
    <n v="110"/>
    <s v="P027"/>
    <x v="2"/>
    <x v="2"/>
    <s v="Srednjih godina"/>
    <s v="Da"/>
    <s v="Novi"/>
  </r>
  <r>
    <s v="C12"/>
    <s v="Benjamin"/>
    <s v="Davis"/>
    <n v="1028"/>
    <s v="M"/>
    <n v="31"/>
    <s v="Australia"/>
    <d v="2023-10-28T00:00:00"/>
    <n v="95"/>
    <n v="95"/>
    <s v="P028"/>
    <x v="3"/>
    <x v="3"/>
    <s v="Srednjih godina"/>
    <s v="Ne"/>
    <s v="Novi"/>
  </r>
  <r>
    <s v="C35"/>
    <s v="Charlotte"/>
    <s v="Moore"/>
    <n v="1029"/>
    <s v="F"/>
    <n v="27"/>
    <s v="USA"/>
    <d v="2023-10-29T00:00:00"/>
    <n v="85"/>
    <n v="85"/>
    <s v="P029"/>
    <x v="0"/>
    <x v="0"/>
    <s v="Mladi"/>
    <s v="Ne"/>
    <s v="Novi"/>
  </r>
  <r>
    <s v="C56"/>
    <s v="James"/>
    <s v="Wilson"/>
    <n v="1030"/>
    <s v="M"/>
    <n v="40"/>
    <s v="UK"/>
    <d v="2023-10-30T00:00:00"/>
    <n v="140"/>
    <n v="115"/>
    <s v="P030"/>
    <x v="1"/>
    <x v="1"/>
    <s v="Srednjih godina"/>
    <s v="Da"/>
    <s v="Lojalni"/>
  </r>
  <r>
    <s v="C47"/>
    <s v="Emma"/>
    <s v="Thompson"/>
    <n v="1031"/>
    <s v="F"/>
    <n v="34"/>
    <s v="Canada"/>
    <d v="2023-10-31T00:00:00"/>
    <n v="75"/>
    <n v="75"/>
    <s v="P031"/>
    <x v="0"/>
    <x v="0"/>
    <s v="Srednjih godina"/>
    <s v="Ne"/>
    <s v="Lojalni"/>
  </r>
  <r>
    <s v="C28"/>
    <s v="Lucas"/>
    <s v="Martinez"/>
    <n v="1032"/>
    <s v="M"/>
    <n v="37"/>
    <s v="Australia"/>
    <d v="2023-11-01T00:00:00"/>
    <n v="105"/>
    <n v="95"/>
    <s v="P032"/>
    <x v="1"/>
    <x v="1"/>
    <s v="Srednjih godina"/>
    <s v="Da"/>
    <s v="Povremeni"/>
  </r>
  <r>
    <s v="C51"/>
    <s v="Mia"/>
    <s v="White"/>
    <n v="1033"/>
    <s v="F"/>
    <n v="32"/>
    <s v="USA"/>
    <d v="2023-11-02T00:00:00"/>
    <n v="125"/>
    <n v="115"/>
    <s v="P033"/>
    <x v="2"/>
    <x v="2"/>
    <s v="Srednjih godina"/>
    <s v="Da"/>
    <s v="Povremeni"/>
  </r>
  <r>
    <s v="C48"/>
    <s v="Alexander"/>
    <s v="Thompson"/>
    <n v="1034"/>
    <s v="M"/>
    <n v="26"/>
    <s v="UK"/>
    <d v="2023-11-03T00:00:00"/>
    <n v="110"/>
    <n v="100"/>
    <s v="P034"/>
    <x v="3"/>
    <x v="3"/>
    <s v="Mladi"/>
    <s v="Da"/>
    <s v="Povremeni"/>
  </r>
  <r>
    <s v="C13"/>
    <s v="Olivia"/>
    <s v="Davis"/>
    <n v="1035"/>
    <s v="F"/>
    <n v="39"/>
    <s v="Canada"/>
    <d v="2023-11-04T00:00:00"/>
    <n v="95"/>
    <n v="90"/>
    <s v="P035"/>
    <x v="0"/>
    <x v="0"/>
    <s v="Srednjih godina"/>
    <s v="Da"/>
    <s v="Lojalni"/>
  </r>
  <r>
    <s v="C07"/>
    <s v="Ethan"/>
    <s v="Brown"/>
    <n v="1036"/>
    <s v="M"/>
    <n v="54"/>
    <s v="Australia"/>
    <d v="2023-11-05T00:00:00"/>
    <n v="120"/>
    <n v="105"/>
    <s v="P036"/>
    <x v="1"/>
    <x v="1"/>
    <s v="Stariji"/>
    <s v="Da"/>
    <s v="Lojalni"/>
  </r>
  <r>
    <s v="C41"/>
    <s v="Charlotte"/>
    <s v="Rodriguez"/>
    <n v="1037"/>
    <s v="F"/>
    <n v="29"/>
    <s v="USA"/>
    <d v="2023-11-06T00:00:00"/>
    <n v="85"/>
    <n v="85"/>
    <s v="P037"/>
    <x v="2"/>
    <x v="2"/>
    <s v="Mladi"/>
    <s v="Ne"/>
    <s v="Lojalni"/>
  </r>
  <r>
    <s v="C36"/>
    <s v="Nial"/>
    <s v="Moore"/>
    <n v="1038"/>
    <s v="M"/>
    <n v="36"/>
    <s v="UK"/>
    <d v="2023-11-07T00:00:00"/>
    <n v="75"/>
    <n v="70"/>
    <s v="P038"/>
    <x v="3"/>
    <x v="3"/>
    <s v="Srednjih godina"/>
    <s v="Da"/>
    <s v="Lojalni"/>
  </r>
  <r>
    <s v="C22"/>
    <s v="Amelia"/>
    <s v="Johnson"/>
    <n v="1039"/>
    <s v="F"/>
    <n v="31"/>
    <s v="Canada"/>
    <d v="2023-11-08T00:00:00"/>
    <n v="110"/>
    <n v="95"/>
    <s v="P039"/>
    <x v="0"/>
    <x v="0"/>
    <s v="Srednjih godina"/>
    <s v="Da"/>
    <s v="Povremeni"/>
  </r>
  <r>
    <s v="C57"/>
    <s v="William"/>
    <s v="Wilson"/>
    <n v="1040"/>
    <s v="M"/>
    <n v="51"/>
    <s v="Australia"/>
    <d v="2023-11-09T00:00:00"/>
    <n v="130"/>
    <n v="115"/>
    <s v="P040"/>
    <x v="1"/>
    <x v="1"/>
    <s v="Stariji"/>
    <s v="Da"/>
    <s v="Povremeni"/>
  </r>
  <r>
    <s v="C29"/>
    <s v="Liam"/>
    <s v="Martinez"/>
    <n v="1041"/>
    <s v="M"/>
    <n v="28"/>
    <s v="USA"/>
    <d v="2023-11-10T00:00:00"/>
    <n v="140"/>
    <n v="115"/>
    <s v="P041"/>
    <x v="0"/>
    <x v="0"/>
    <s v="Mladi"/>
    <s v="Da"/>
    <s v="Novi"/>
  </r>
  <r>
    <s v="C08"/>
    <s v="Amelia"/>
    <s v="Brown"/>
    <n v="1042"/>
    <s v="F"/>
    <n v="37"/>
    <s v="UK"/>
    <d v="2023-11-11T00:00:00"/>
    <n v="90"/>
    <n v="90"/>
    <s v="P042"/>
    <x v="1"/>
    <x v="1"/>
    <s v="Srednjih godina"/>
    <s v="Ne"/>
    <s v="Povremeni"/>
  </r>
  <r>
    <s v="C52"/>
    <s v="William"/>
    <s v="White"/>
    <n v="1043"/>
    <s v="M"/>
    <n v="33"/>
    <s v="Canada"/>
    <d v="2023-11-12T00:00:00"/>
    <n v="150"/>
    <n v="135"/>
    <s v="P043"/>
    <x v="2"/>
    <x v="2"/>
    <s v="Srednjih godina"/>
    <s v="Da"/>
    <s v="Novi"/>
  </r>
  <r>
    <s v="C18"/>
    <s v="Emma"/>
    <s v="Garcia"/>
    <n v="1044"/>
    <s v="F"/>
    <n v="29"/>
    <s v="Australia"/>
    <d v="2023-11-13T00:00:00"/>
    <n v="100"/>
    <n v="100"/>
    <s v="P044"/>
    <x v="3"/>
    <x v="3"/>
    <s v="Mladi"/>
    <s v="Ne"/>
    <s v="Novi"/>
  </r>
  <r>
    <s v="C58"/>
    <s v="Noah"/>
    <s v="Wilson"/>
    <n v="1045"/>
    <s v="M"/>
    <n v="44"/>
    <s v="USA"/>
    <d v="2023-11-14T00:00:00"/>
    <n v="80"/>
    <n v="80"/>
    <s v="P045"/>
    <x v="0"/>
    <x v="0"/>
    <s v="Srednjih godina"/>
    <s v="Ne"/>
    <s v="Novi"/>
  </r>
  <r>
    <s v="C37"/>
    <s v="Sophia"/>
    <s v="Moore"/>
    <n v="1046"/>
    <s v="F"/>
    <n v="30"/>
    <s v="UK"/>
    <d v="2023-11-15T00:00:00"/>
    <n v="110"/>
    <n v="110"/>
    <s v="P046"/>
    <x v="1"/>
    <x v="1"/>
    <s v="Mladi"/>
    <s v="Ne"/>
    <s v="Povremeni"/>
  </r>
  <r>
    <s v="C14"/>
    <s v="Alexander"/>
    <s v="Davis"/>
    <n v="1047"/>
    <s v="M"/>
    <n v="39"/>
    <s v="Canada"/>
    <d v="2023-11-16T00:00:00"/>
    <n v="130"/>
    <n v="110"/>
    <s v="P047"/>
    <x v="2"/>
    <x v="2"/>
    <s v="Srednjih godina"/>
    <s v="Da"/>
    <s v="Povremeni"/>
  </r>
  <r>
    <s v="C44"/>
    <s v="Olivia"/>
    <s v="Taylor"/>
    <n v="1048"/>
    <s v="F"/>
    <n v="34"/>
    <s v="Australia"/>
    <d v="2023-11-17T00:00:00"/>
    <n v="95"/>
    <n v="95"/>
    <s v="P048"/>
    <x v="3"/>
    <x v="3"/>
    <s v="Srednjih godina"/>
    <s v="Ne"/>
    <s v="Lojalni"/>
  </r>
  <r>
    <s v="C09"/>
    <s v="Lucas"/>
    <s v="Brown"/>
    <n v="1049"/>
    <s v="M"/>
    <n v="26"/>
    <s v="USA"/>
    <d v="2023-11-18T00:00:00"/>
    <n v="85"/>
    <n v="85"/>
    <s v="P049"/>
    <x v="0"/>
    <x v="0"/>
    <s v="Mladi"/>
    <s v="Ne"/>
    <s v="Novi"/>
  </r>
  <r>
    <s v="C23"/>
    <s v="Mia"/>
    <s v="Johnson"/>
    <n v="1050"/>
    <s v="F"/>
    <n v="41"/>
    <s v="UK"/>
    <d v="2023-11-19T00:00:00"/>
    <n v="140"/>
    <n v="115"/>
    <s v="P050"/>
    <x v="1"/>
    <x v="1"/>
    <s v="Srednjih godina"/>
    <s v="Da"/>
    <s v="Novi"/>
  </r>
  <r>
    <s v="C30"/>
    <s v="Ethan"/>
    <s v="Martinez"/>
    <n v="1051"/>
    <s v="M"/>
    <n v="32"/>
    <s v="Canada"/>
    <d v="2023-11-20T00:00:00"/>
    <n v="75"/>
    <n v="75"/>
    <s v="P051"/>
    <x v="0"/>
    <x v="0"/>
    <s v="Srednjih godina"/>
    <s v="Ne"/>
    <s v="Lojalni"/>
  </r>
  <r>
    <s v="C19"/>
    <s v="Charlotte"/>
    <s v="Garcia"/>
    <n v="1052"/>
    <s v="F"/>
    <n v="35"/>
    <s v="Australia"/>
    <d v="2023-11-21T00:00:00"/>
    <n v="105"/>
    <n v="95"/>
    <s v="P052"/>
    <x v="1"/>
    <x v="1"/>
    <s v="Srednjih godina"/>
    <s v="Da"/>
    <s v="Lojalni"/>
  </r>
  <r>
    <s v="C59"/>
    <s v="Benjamin"/>
    <s v="Wilson"/>
    <n v="1053"/>
    <s v="M"/>
    <n v="28"/>
    <s v="USA"/>
    <d v="2023-11-22T00:00:00"/>
    <n v="125"/>
    <n v="115"/>
    <s v="P053"/>
    <x v="2"/>
    <x v="2"/>
    <s v="Mladi"/>
    <s v="Da"/>
    <s v="Lojalni"/>
  </r>
  <r>
    <s v="C49"/>
    <s v="Amelia"/>
    <s v="Thompson"/>
    <n v="1054"/>
    <s v="F"/>
    <n v="33"/>
    <s v="UK"/>
    <d v="2023-11-23T00:00:00"/>
    <n v="110"/>
    <n v="100"/>
    <s v="P054"/>
    <x v="3"/>
    <x v="3"/>
    <s v="Srednjih godina"/>
    <s v="Da"/>
    <s v="Novi"/>
  </r>
  <r>
    <s v="C15"/>
    <s v="William"/>
    <s v="Davis"/>
    <n v="1055"/>
    <s v="M"/>
    <n v="27"/>
    <s v="Canada"/>
    <d v="2023-11-24T00:00:00"/>
    <n v="95"/>
    <n v="90"/>
    <s v="P055"/>
    <x v="0"/>
    <x v="0"/>
    <s v="Mladi"/>
    <s v="Da"/>
    <s v="Novi"/>
  </r>
  <r>
    <s v="C60"/>
    <s v="Olivia"/>
    <s v="Wilson"/>
    <n v="1056"/>
    <s v="F"/>
    <n v="40"/>
    <s v="Australia"/>
    <d v="2023-11-25T00:00:00"/>
    <n v="120"/>
    <n v="105"/>
    <s v="P056"/>
    <x v="1"/>
    <x v="1"/>
    <s v="Srednjih godina"/>
    <s v="Da"/>
    <s v="Povremeni"/>
  </r>
  <r>
    <s v="C38"/>
    <s v="Noah"/>
    <s v="Moore"/>
    <n v="1057"/>
    <s v="M"/>
    <n v="29"/>
    <s v="USA"/>
    <d v="2023-11-26T00:00:00"/>
    <n v="85"/>
    <n v="85"/>
    <s v="P057"/>
    <x v="2"/>
    <x v="2"/>
    <s v="Mladi"/>
    <s v="Ne"/>
    <s v="Novi"/>
  </r>
  <r>
    <s v="C10"/>
    <s v="Sophia"/>
    <s v="Brown"/>
    <n v="1058"/>
    <s v="F"/>
    <n v="36"/>
    <s v="UK"/>
    <d v="2023-11-27T00:00:00"/>
    <n v="75"/>
    <n v="70"/>
    <s v="P058"/>
    <x v="3"/>
    <x v="3"/>
    <s v="Srednjih godina"/>
    <s v="Da"/>
    <s v="Lojalni"/>
  </r>
  <r>
    <s v="C31"/>
    <s v="Alexander"/>
    <s v="Martinez"/>
    <n v="1059"/>
    <s v="M"/>
    <n v="30"/>
    <s v="Canada"/>
    <d v="2023-11-28T00:00:00"/>
    <n v="110"/>
    <n v="95"/>
    <s v="P059"/>
    <x v="0"/>
    <x v="0"/>
    <s v="Mladi"/>
    <s v="Da"/>
    <s v="Povremeni"/>
  </r>
  <r>
    <s v="C03"/>
    <s v="Mia"/>
    <s v="Anderson"/>
    <n v="1060"/>
    <s v="F"/>
    <n v="52"/>
    <s v="Australia"/>
    <d v="2023-11-29T00:00:00"/>
    <n v="130"/>
    <n v="115"/>
    <s v="P060"/>
    <x v="1"/>
    <x v="1"/>
    <s v="Stariji"/>
    <s v="Da"/>
    <s v="Povremen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9" firstHeaderRow="1" firstDataRow="2" firstDataCol="1"/>
  <pivotFields count="16"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4" showAll="0"/>
    <pivotField dataField="1" numFmtId="164" showAll="0"/>
    <pivotField showAll="0"/>
    <pivotField axis="axisRow" showAll="0">
      <items count="5">
        <item x="1"/>
        <item x="3"/>
        <item x="0"/>
        <item x="2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12"/>
  </colFields>
  <colItems count="5">
    <i>
      <x/>
    </i>
    <i>
      <x v="1"/>
    </i>
    <i>
      <x v="2"/>
    </i>
    <i>
      <x v="3"/>
    </i>
    <i t="grand">
      <x/>
    </i>
  </colItems>
  <dataFields count="1">
    <dataField name="Average of Finalna cijena" fld="9" subtotal="average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A3" sqref="A3"/>
    </sheetView>
  </sheetViews>
  <sheetFormatPr defaultRowHeight="14.25"/>
  <cols>
    <col min="1" max="1" width="23.5" bestFit="1" customWidth="1"/>
    <col min="2" max="2" width="16.125" bestFit="1" customWidth="1"/>
    <col min="3" max="3" width="11.875" customWidth="1"/>
    <col min="4" max="4" width="2.875" customWidth="1"/>
    <col min="5" max="5" width="6.875" customWidth="1"/>
    <col min="6" max="7" width="11.875" customWidth="1"/>
    <col min="8" max="8" width="9.75" customWidth="1"/>
    <col min="9" max="9" width="13.125" customWidth="1"/>
    <col min="10" max="10" width="11.875" bestFit="1" customWidth="1"/>
  </cols>
  <sheetData>
    <row r="3" spans="1:6">
      <c r="A3" s="8" t="s">
        <v>207</v>
      </c>
      <c r="B3" s="8" t="s">
        <v>206</v>
      </c>
    </row>
    <row r="4" spans="1:6">
      <c r="A4" s="8" t="s">
        <v>204</v>
      </c>
      <c r="B4" t="s">
        <v>170</v>
      </c>
      <c r="C4" t="s">
        <v>171</v>
      </c>
      <c r="D4" t="s">
        <v>173</v>
      </c>
      <c r="E4" t="s">
        <v>172</v>
      </c>
      <c r="F4" t="s">
        <v>205</v>
      </c>
    </row>
    <row r="5" spans="1:6">
      <c r="A5" s="9" t="s">
        <v>188</v>
      </c>
      <c r="B5" s="10"/>
      <c r="C5" s="10">
        <v>103.88888888888889</v>
      </c>
      <c r="D5" s="10"/>
      <c r="E5" s="10"/>
      <c r="F5" s="10">
        <v>103.88888888888889</v>
      </c>
    </row>
    <row r="6" spans="1:6">
      <c r="A6" s="9" t="s">
        <v>190</v>
      </c>
      <c r="B6" s="10"/>
      <c r="C6" s="10"/>
      <c r="D6" s="10">
        <v>95</v>
      </c>
      <c r="E6" s="10"/>
      <c r="F6" s="10">
        <v>95</v>
      </c>
    </row>
    <row r="7" spans="1:6">
      <c r="A7" s="9" t="s">
        <v>187</v>
      </c>
      <c r="B7" s="10">
        <v>88.055555555555557</v>
      </c>
      <c r="C7" s="10"/>
      <c r="D7" s="10"/>
      <c r="E7" s="10"/>
      <c r="F7" s="10">
        <v>88.055555555555557</v>
      </c>
    </row>
    <row r="8" spans="1:6">
      <c r="A8" s="9" t="s">
        <v>189</v>
      </c>
      <c r="B8" s="10"/>
      <c r="C8" s="10"/>
      <c r="D8" s="10"/>
      <c r="E8" s="10">
        <v>111.25</v>
      </c>
      <c r="F8" s="10">
        <v>111.25</v>
      </c>
    </row>
    <row r="9" spans="1:6">
      <c r="A9" s="9" t="s">
        <v>205</v>
      </c>
      <c r="B9" s="10">
        <v>88.055555555555557</v>
      </c>
      <c r="C9" s="10">
        <v>103.88888888888889</v>
      </c>
      <c r="D9" s="10">
        <v>95</v>
      </c>
      <c r="E9" s="10">
        <v>111.25</v>
      </c>
      <c r="F9" s="10">
        <v>98.833333333333329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H4" sqref="H4"/>
    </sheetView>
  </sheetViews>
  <sheetFormatPr defaultRowHeight="14.25"/>
  <cols>
    <col min="1" max="1" width="11" customWidth="1"/>
    <col min="2" max="2" width="17.75" bestFit="1" customWidth="1"/>
    <col min="3" max="12" width="11" customWidth="1"/>
    <col min="13" max="13" width="13.5" bestFit="1" customWidth="1"/>
    <col min="15" max="15" width="11.75" customWidth="1"/>
    <col min="17" max="17" width="17.625" bestFit="1" customWidth="1"/>
    <col min="18" max="18" width="14.75" bestFit="1" customWidth="1"/>
    <col min="19" max="20" width="14" customWidth="1"/>
  </cols>
  <sheetData>
    <row r="1" spans="1:20" ht="96.75" customHeight="1">
      <c r="A1" s="2" t="s">
        <v>174</v>
      </c>
      <c r="B1" s="2" t="s">
        <v>208</v>
      </c>
      <c r="C1" s="2" t="s">
        <v>177</v>
      </c>
      <c r="D1" s="2" t="s">
        <v>178</v>
      </c>
      <c r="E1" s="2" t="s">
        <v>179</v>
      </c>
      <c r="F1" s="2" t="s">
        <v>0</v>
      </c>
      <c r="G1" s="2" t="s">
        <v>180</v>
      </c>
      <c r="H1" s="2" t="s">
        <v>181</v>
      </c>
      <c r="I1" s="2" t="s">
        <v>182</v>
      </c>
      <c r="J1" s="2" t="s">
        <v>183</v>
      </c>
      <c r="K1" s="2" t="s">
        <v>184</v>
      </c>
      <c r="L1" s="2" t="s">
        <v>185</v>
      </c>
      <c r="M1" s="2" t="s">
        <v>194</v>
      </c>
      <c r="N1" s="2" t="s">
        <v>195</v>
      </c>
      <c r="O1" s="2" t="s">
        <v>186</v>
      </c>
      <c r="Q1" s="2" t="s">
        <v>196</v>
      </c>
      <c r="R1" s="2" t="s">
        <v>197</v>
      </c>
      <c r="S1" s="2" t="s">
        <v>198</v>
      </c>
      <c r="T1" s="2" t="s">
        <v>199</v>
      </c>
    </row>
    <row r="2" spans="1:20">
      <c r="A2" s="3" t="s">
        <v>151</v>
      </c>
      <c r="B2" s="3" t="s">
        <v>209</v>
      </c>
      <c r="C2" s="3">
        <v>1001</v>
      </c>
      <c r="D2" s="3" t="s">
        <v>35</v>
      </c>
      <c r="E2" s="3">
        <v>35</v>
      </c>
      <c r="F2" s="3" t="s">
        <v>3</v>
      </c>
      <c r="G2" s="4">
        <v>45200</v>
      </c>
      <c r="H2" s="5">
        <v>120</v>
      </c>
      <c r="I2" s="5">
        <v>110</v>
      </c>
      <c r="J2" s="3" t="s">
        <v>4</v>
      </c>
      <c r="K2" s="3" t="s">
        <v>187</v>
      </c>
      <c r="L2" s="3" t="s">
        <v>170</v>
      </c>
      <c r="M2" s="3" t="str">
        <f>IF(E2&lt;=30, "Mladi", IF(E2&gt;50, "Stariji", "Srednjih godina"))</f>
        <v>Srednjih godina</v>
      </c>
      <c r="N2" s="3" t="str">
        <f>IF(I2&lt;H2, "Da", "Ne")</f>
        <v>Da</v>
      </c>
      <c r="O2" s="3" t="str">
        <f>VLOOKUP(A2,Lojalnost!$B$2:$E$61,4,FALSE)</f>
        <v>Povremeni</v>
      </c>
      <c r="Q2" s="7">
        <f>AVERAGE(H2:H61)</f>
        <v>106.83333333333333</v>
      </c>
      <c r="R2" s="1">
        <f>MIN(E2:E61)</f>
        <v>26</v>
      </c>
      <c r="S2" s="1">
        <f>COUNTIF(F2:F61, "UK")</f>
        <v>16</v>
      </c>
      <c r="T2" s="1">
        <f>COUNTIF(I2:I61, "&gt;100")</f>
        <v>24</v>
      </c>
    </row>
    <row r="3" spans="1:20">
      <c r="A3" s="3" t="s">
        <v>129</v>
      </c>
      <c r="B3" s="3" t="s">
        <v>210</v>
      </c>
      <c r="C3" s="3">
        <v>1002</v>
      </c>
      <c r="D3" s="3" t="s">
        <v>36</v>
      </c>
      <c r="E3" s="3">
        <v>28</v>
      </c>
      <c r="F3" s="3" t="s">
        <v>7</v>
      </c>
      <c r="G3" s="4">
        <v>45201</v>
      </c>
      <c r="H3" s="5">
        <v>90</v>
      </c>
      <c r="I3" s="5">
        <v>90</v>
      </c>
      <c r="J3" s="3" t="s">
        <v>8</v>
      </c>
      <c r="K3" s="3" t="s">
        <v>188</v>
      </c>
      <c r="L3" s="3" t="s">
        <v>171</v>
      </c>
      <c r="M3" s="3" t="str">
        <f t="shared" ref="M3:M61" si="0">IF(E3&lt;=30, "Mladi", IF(E3&gt;50, "Stariji", "Srednjih godina"))</f>
        <v>Mladi</v>
      </c>
      <c r="N3" s="3" t="str">
        <f t="shared" ref="N3:N61" si="1">IF(I3&lt;H3, "Da", "Ne")</f>
        <v>Ne</v>
      </c>
      <c r="O3" s="3" t="str">
        <f>VLOOKUP(A3,Lojalnost!$B$2:$E$61,4,FALSE)</f>
        <v>Povremeni</v>
      </c>
    </row>
    <row r="4" spans="1:20">
      <c r="A4" s="3" t="s">
        <v>162</v>
      </c>
      <c r="B4" s="3" t="s">
        <v>211</v>
      </c>
      <c r="C4" s="3">
        <v>1003</v>
      </c>
      <c r="D4" s="3" t="s">
        <v>35</v>
      </c>
      <c r="E4" s="3">
        <v>42</v>
      </c>
      <c r="F4" s="3" t="s">
        <v>11</v>
      </c>
      <c r="G4" s="4">
        <v>45202</v>
      </c>
      <c r="H4" s="5">
        <v>150</v>
      </c>
      <c r="I4" s="5">
        <v>135</v>
      </c>
      <c r="J4" s="3" t="s">
        <v>12</v>
      </c>
      <c r="K4" s="3" t="s">
        <v>189</v>
      </c>
      <c r="L4" s="3" t="s">
        <v>172</v>
      </c>
      <c r="M4" s="3" t="str">
        <f t="shared" si="0"/>
        <v>Srednjih godina</v>
      </c>
      <c r="N4" s="3" t="str">
        <f t="shared" si="1"/>
        <v>Da</v>
      </c>
      <c r="O4" s="3" t="str">
        <f>VLOOKUP(A4,Lojalnost!$B$2:$E$61,4,FALSE)</f>
        <v>Lojalni</v>
      </c>
    </row>
    <row r="5" spans="1:20">
      <c r="A5" s="3" t="s">
        <v>113</v>
      </c>
      <c r="B5" s="3" t="s">
        <v>212</v>
      </c>
      <c r="C5" s="3">
        <v>1004</v>
      </c>
      <c r="D5" s="3" t="s">
        <v>36</v>
      </c>
      <c r="E5" s="3">
        <v>31</v>
      </c>
      <c r="F5" s="3" t="s">
        <v>15</v>
      </c>
      <c r="G5" s="4">
        <v>45203</v>
      </c>
      <c r="H5" s="5">
        <v>100</v>
      </c>
      <c r="I5" s="5">
        <v>100</v>
      </c>
      <c r="J5" s="3" t="s">
        <v>16</v>
      </c>
      <c r="K5" s="3" t="s">
        <v>190</v>
      </c>
      <c r="L5" s="3" t="s">
        <v>173</v>
      </c>
      <c r="M5" s="3" t="str">
        <f t="shared" si="0"/>
        <v>Srednjih godina</v>
      </c>
      <c r="N5" s="3" t="str">
        <f t="shared" si="1"/>
        <v>Ne</v>
      </c>
      <c r="O5" s="3" t="str">
        <f>VLOOKUP(A5,Lojalnost!$B$2:$E$61,4,FALSE)</f>
        <v>Lojalni</v>
      </c>
    </row>
    <row r="6" spans="1:20">
      <c r="A6" s="3" t="s">
        <v>120</v>
      </c>
      <c r="B6" s="3" t="s">
        <v>213</v>
      </c>
      <c r="C6" s="3">
        <v>1005</v>
      </c>
      <c r="D6" s="3" t="s">
        <v>35</v>
      </c>
      <c r="E6" s="3">
        <v>45</v>
      </c>
      <c r="F6" s="3" t="s">
        <v>3</v>
      </c>
      <c r="G6" s="4">
        <v>45204</v>
      </c>
      <c r="H6" s="5">
        <v>80</v>
      </c>
      <c r="I6" s="5">
        <v>80</v>
      </c>
      <c r="J6" s="3" t="s">
        <v>19</v>
      </c>
      <c r="K6" s="3" t="s">
        <v>187</v>
      </c>
      <c r="L6" s="3" t="s">
        <v>170</v>
      </c>
      <c r="M6" s="3" t="str">
        <f t="shared" si="0"/>
        <v>Srednjih godina</v>
      </c>
      <c r="N6" s="3" t="str">
        <f t="shared" si="1"/>
        <v>Ne</v>
      </c>
      <c r="O6" s="3" t="str">
        <f>VLOOKUP(A6,Lojalnost!$B$2:$E$61,4,FALSE)</f>
        <v>Povremeni</v>
      </c>
    </row>
    <row r="7" spans="1:20">
      <c r="A7" s="3" t="s">
        <v>141</v>
      </c>
      <c r="B7" s="3" t="s">
        <v>214</v>
      </c>
      <c r="C7" s="3">
        <v>1006</v>
      </c>
      <c r="D7" s="3" t="s">
        <v>36</v>
      </c>
      <c r="E7" s="3">
        <v>29</v>
      </c>
      <c r="F7" s="3" t="s">
        <v>7</v>
      </c>
      <c r="G7" s="4">
        <v>45205</v>
      </c>
      <c r="H7" s="5">
        <v>110</v>
      </c>
      <c r="I7" s="5">
        <v>110</v>
      </c>
      <c r="J7" s="3" t="s">
        <v>22</v>
      </c>
      <c r="K7" s="3" t="s">
        <v>188</v>
      </c>
      <c r="L7" s="3" t="s">
        <v>171</v>
      </c>
      <c r="M7" s="3" t="str">
        <f t="shared" si="0"/>
        <v>Mladi</v>
      </c>
      <c r="N7" s="3" t="str">
        <f t="shared" si="1"/>
        <v>Ne</v>
      </c>
      <c r="O7" s="3" t="str">
        <f>VLOOKUP(A7,Lojalnost!$B$2:$E$61,4,FALSE)</f>
        <v>Novi</v>
      </c>
    </row>
    <row r="8" spans="1:20">
      <c r="A8" s="3" t="s">
        <v>163</v>
      </c>
      <c r="B8" s="3" t="s">
        <v>215</v>
      </c>
      <c r="C8" s="3">
        <v>1007</v>
      </c>
      <c r="D8" s="3" t="s">
        <v>35</v>
      </c>
      <c r="E8" s="3">
        <v>38</v>
      </c>
      <c r="F8" s="3" t="s">
        <v>11</v>
      </c>
      <c r="G8" s="4">
        <v>45206</v>
      </c>
      <c r="H8" s="5">
        <v>130</v>
      </c>
      <c r="I8" s="5">
        <v>110</v>
      </c>
      <c r="J8" s="3" t="s">
        <v>25</v>
      </c>
      <c r="K8" s="3" t="s">
        <v>189</v>
      </c>
      <c r="L8" s="3" t="s">
        <v>172</v>
      </c>
      <c r="M8" s="3" t="str">
        <f t="shared" si="0"/>
        <v>Srednjih godina</v>
      </c>
      <c r="N8" s="3" t="str">
        <f t="shared" si="1"/>
        <v>Da</v>
      </c>
      <c r="O8" s="3" t="str">
        <f>VLOOKUP(A8,Lojalnost!$B$2:$E$61,4,FALSE)</f>
        <v>Povremeni</v>
      </c>
      <c r="Q8" s="6" t="s">
        <v>186</v>
      </c>
      <c r="R8" s="6" t="s">
        <v>201</v>
      </c>
    </row>
    <row r="9" spans="1:20">
      <c r="A9" s="3" t="s">
        <v>143</v>
      </c>
      <c r="B9" s="3" t="s">
        <v>216</v>
      </c>
      <c r="C9" s="3">
        <v>1008</v>
      </c>
      <c r="D9" s="3" t="s">
        <v>36</v>
      </c>
      <c r="E9" s="3">
        <v>33</v>
      </c>
      <c r="F9" s="3" t="s">
        <v>15</v>
      </c>
      <c r="G9" s="4">
        <v>45207</v>
      </c>
      <c r="H9" s="5">
        <v>95</v>
      </c>
      <c r="I9" s="5">
        <v>95</v>
      </c>
      <c r="J9" s="3" t="s">
        <v>28</v>
      </c>
      <c r="K9" s="3" t="s">
        <v>190</v>
      </c>
      <c r="L9" s="3" t="s">
        <v>173</v>
      </c>
      <c r="M9" s="3" t="str">
        <f t="shared" si="0"/>
        <v>Srednjih godina</v>
      </c>
      <c r="N9" s="3" t="str">
        <f t="shared" si="1"/>
        <v>Ne</v>
      </c>
      <c r="O9" s="3" t="str">
        <f>VLOOKUP(A9,Lojalnost!$B$2:$E$61,4,FALSE)</f>
        <v>Povremeni</v>
      </c>
      <c r="Q9" s="3" t="s">
        <v>191</v>
      </c>
      <c r="R9" s="3">
        <f>COUNTIF($O$2:$O$61,Q9)</f>
        <v>18</v>
      </c>
    </row>
    <row r="10" spans="1:20">
      <c r="A10" s="3" t="s">
        <v>152</v>
      </c>
      <c r="B10" s="3" t="s">
        <v>217</v>
      </c>
      <c r="C10" s="3">
        <v>1009</v>
      </c>
      <c r="D10" s="3" t="s">
        <v>35</v>
      </c>
      <c r="E10" s="3">
        <v>27</v>
      </c>
      <c r="F10" s="3" t="s">
        <v>3</v>
      </c>
      <c r="G10" s="4">
        <v>45208</v>
      </c>
      <c r="H10" s="5">
        <v>85</v>
      </c>
      <c r="I10" s="5">
        <v>85</v>
      </c>
      <c r="J10" s="3" t="s">
        <v>31</v>
      </c>
      <c r="K10" s="3" t="s">
        <v>187</v>
      </c>
      <c r="L10" s="3" t="s">
        <v>170</v>
      </c>
      <c r="M10" s="3" t="str">
        <f t="shared" si="0"/>
        <v>Mladi</v>
      </c>
      <c r="N10" s="3" t="str">
        <f t="shared" si="1"/>
        <v>Ne</v>
      </c>
      <c r="O10" s="3" t="str">
        <f>VLOOKUP(A10,Lojalnost!$B$2:$E$61,4,FALSE)</f>
        <v>Novi</v>
      </c>
      <c r="Q10" s="3" t="s">
        <v>193</v>
      </c>
      <c r="R10" s="3">
        <f t="shared" ref="R10:R11" si="2">COUNTIF($O$2:$O$61,Q10)</f>
        <v>21</v>
      </c>
    </row>
    <row r="11" spans="1:20">
      <c r="A11" s="3" t="s">
        <v>110</v>
      </c>
      <c r="B11" s="3" t="s">
        <v>218</v>
      </c>
      <c r="C11" s="3">
        <v>1010</v>
      </c>
      <c r="D11" s="3" t="s">
        <v>36</v>
      </c>
      <c r="E11" s="3">
        <v>40</v>
      </c>
      <c r="F11" s="3" t="s">
        <v>7</v>
      </c>
      <c r="G11" s="4">
        <v>45209</v>
      </c>
      <c r="H11" s="5">
        <v>140</v>
      </c>
      <c r="I11" s="5">
        <v>115</v>
      </c>
      <c r="J11" s="3" t="s">
        <v>34</v>
      </c>
      <c r="K11" s="3" t="s">
        <v>188</v>
      </c>
      <c r="L11" s="3" t="s">
        <v>171</v>
      </c>
      <c r="M11" s="3" t="str">
        <f t="shared" si="0"/>
        <v>Srednjih godina</v>
      </c>
      <c r="N11" s="3" t="str">
        <f t="shared" si="1"/>
        <v>Da</v>
      </c>
      <c r="O11" s="3" t="str">
        <f>VLOOKUP(A11,Lojalnost!$B$2:$E$61,4,FALSE)</f>
        <v>Lojalni</v>
      </c>
      <c r="Q11" s="3" t="s">
        <v>192</v>
      </c>
      <c r="R11" s="3">
        <f t="shared" si="2"/>
        <v>21</v>
      </c>
    </row>
    <row r="12" spans="1:20">
      <c r="A12" s="3" t="s">
        <v>133</v>
      </c>
      <c r="B12" s="3" t="s">
        <v>219</v>
      </c>
      <c r="C12" s="3">
        <v>1011</v>
      </c>
      <c r="D12" s="3" t="s">
        <v>35</v>
      </c>
      <c r="E12" s="3">
        <v>34</v>
      </c>
      <c r="F12" s="3" t="s">
        <v>3</v>
      </c>
      <c r="G12" s="4">
        <v>45210</v>
      </c>
      <c r="H12" s="5">
        <v>75</v>
      </c>
      <c r="I12" s="5">
        <v>75</v>
      </c>
      <c r="J12" s="3" t="s">
        <v>39</v>
      </c>
      <c r="K12" s="3" t="s">
        <v>187</v>
      </c>
      <c r="L12" s="3" t="s">
        <v>170</v>
      </c>
      <c r="M12" s="3" t="str">
        <f t="shared" si="0"/>
        <v>Srednjih godina</v>
      </c>
      <c r="N12" s="3" t="str">
        <f t="shared" si="1"/>
        <v>Ne</v>
      </c>
      <c r="O12" s="3" t="str">
        <f>VLOOKUP(A12,Lojalnost!$B$2:$E$61,4,FALSE)</f>
        <v>Lojalni</v>
      </c>
    </row>
    <row r="13" spans="1:20">
      <c r="A13" s="3" t="s">
        <v>154</v>
      </c>
      <c r="B13" s="3" t="s">
        <v>220</v>
      </c>
      <c r="C13" s="3">
        <v>1012</v>
      </c>
      <c r="D13" s="3" t="s">
        <v>36</v>
      </c>
      <c r="E13" s="3">
        <v>37</v>
      </c>
      <c r="F13" s="3" t="s">
        <v>7</v>
      </c>
      <c r="G13" s="4">
        <v>45211</v>
      </c>
      <c r="H13" s="5">
        <v>105</v>
      </c>
      <c r="I13" s="5">
        <v>95</v>
      </c>
      <c r="J13" s="3" t="s">
        <v>42</v>
      </c>
      <c r="K13" s="3" t="s">
        <v>188</v>
      </c>
      <c r="L13" s="3" t="s">
        <v>171</v>
      </c>
      <c r="M13" s="3" t="str">
        <f t="shared" si="0"/>
        <v>Srednjih godina</v>
      </c>
      <c r="N13" s="3" t="str">
        <f t="shared" si="1"/>
        <v>Da</v>
      </c>
      <c r="O13" s="3" t="str">
        <f>VLOOKUP(A13,Lojalnost!$B$2:$E$61,4,FALSE)</f>
        <v>Povremeni</v>
      </c>
    </row>
    <row r="14" spans="1:20">
      <c r="A14" s="3" t="s">
        <v>159</v>
      </c>
      <c r="B14" s="3" t="s">
        <v>221</v>
      </c>
      <c r="C14" s="3">
        <v>1013</v>
      </c>
      <c r="D14" s="3" t="s">
        <v>35</v>
      </c>
      <c r="E14" s="3">
        <v>51</v>
      </c>
      <c r="F14" s="3" t="s">
        <v>11</v>
      </c>
      <c r="G14" s="4">
        <v>45212</v>
      </c>
      <c r="H14" s="5">
        <v>125</v>
      </c>
      <c r="I14" s="5">
        <v>115</v>
      </c>
      <c r="J14" s="3" t="s">
        <v>45</v>
      </c>
      <c r="K14" s="3" t="s">
        <v>189</v>
      </c>
      <c r="L14" s="3" t="s">
        <v>172</v>
      </c>
      <c r="M14" s="3" t="str">
        <f t="shared" si="0"/>
        <v>Stariji</v>
      </c>
      <c r="N14" s="3" t="str">
        <f t="shared" si="1"/>
        <v>Da</v>
      </c>
      <c r="O14" s="3" t="str">
        <f>VLOOKUP(A14,Lojalnost!$B$2:$E$61,4,FALSE)</f>
        <v>Lojalni</v>
      </c>
    </row>
    <row r="15" spans="1:20">
      <c r="A15" s="3" t="s">
        <v>125</v>
      </c>
      <c r="B15" s="3" t="s">
        <v>222</v>
      </c>
      <c r="C15" s="3">
        <v>1014</v>
      </c>
      <c r="D15" s="3" t="s">
        <v>36</v>
      </c>
      <c r="E15" s="3">
        <v>26</v>
      </c>
      <c r="F15" s="3" t="s">
        <v>15</v>
      </c>
      <c r="G15" s="4">
        <v>45213</v>
      </c>
      <c r="H15" s="5">
        <v>110</v>
      </c>
      <c r="I15" s="5">
        <v>100</v>
      </c>
      <c r="J15" s="3" t="s">
        <v>48</v>
      </c>
      <c r="K15" s="3" t="s">
        <v>190</v>
      </c>
      <c r="L15" s="3" t="s">
        <v>173</v>
      </c>
      <c r="M15" s="3" t="str">
        <f t="shared" si="0"/>
        <v>Mladi</v>
      </c>
      <c r="N15" s="3" t="str">
        <f t="shared" si="1"/>
        <v>Da</v>
      </c>
      <c r="O15" s="3" t="str">
        <f>VLOOKUP(A15,Lojalnost!$B$2:$E$61,4,FALSE)</f>
        <v>Lojalni</v>
      </c>
    </row>
    <row r="16" spans="1:20">
      <c r="A16" s="3" t="s">
        <v>148</v>
      </c>
      <c r="B16" s="3" t="s">
        <v>223</v>
      </c>
      <c r="C16" s="3">
        <v>1015</v>
      </c>
      <c r="D16" s="3" t="s">
        <v>35</v>
      </c>
      <c r="E16" s="3">
        <v>39</v>
      </c>
      <c r="F16" s="3" t="s">
        <v>3</v>
      </c>
      <c r="G16" s="4">
        <v>45214</v>
      </c>
      <c r="H16" s="5">
        <v>95</v>
      </c>
      <c r="I16" s="5">
        <v>90</v>
      </c>
      <c r="J16" s="3" t="s">
        <v>51</v>
      </c>
      <c r="K16" s="3" t="s">
        <v>187</v>
      </c>
      <c r="L16" s="3" t="s">
        <v>170</v>
      </c>
      <c r="M16" s="3" t="str">
        <f t="shared" si="0"/>
        <v>Srednjih godina</v>
      </c>
      <c r="N16" s="3" t="str">
        <f t="shared" si="1"/>
        <v>Da</v>
      </c>
      <c r="O16" s="3" t="str">
        <f>VLOOKUP(A16,Lojalnost!$B$2:$E$61,4,FALSE)</f>
        <v>Lojalni</v>
      </c>
    </row>
    <row r="17" spans="1:15">
      <c r="A17" s="3" t="s">
        <v>164</v>
      </c>
      <c r="B17" s="3" t="s">
        <v>224</v>
      </c>
      <c r="C17" s="3">
        <v>1016</v>
      </c>
      <c r="D17" s="3" t="s">
        <v>36</v>
      </c>
      <c r="E17" s="3">
        <v>30</v>
      </c>
      <c r="F17" s="3" t="s">
        <v>7</v>
      </c>
      <c r="G17" s="4">
        <v>45215</v>
      </c>
      <c r="H17" s="5">
        <v>120</v>
      </c>
      <c r="I17" s="5">
        <v>105</v>
      </c>
      <c r="J17" s="3" t="s">
        <v>53</v>
      </c>
      <c r="K17" s="3" t="s">
        <v>188</v>
      </c>
      <c r="L17" s="3" t="s">
        <v>171</v>
      </c>
      <c r="M17" s="3" t="str">
        <f t="shared" si="0"/>
        <v>Mladi</v>
      </c>
      <c r="N17" s="3" t="str">
        <f t="shared" si="1"/>
        <v>Da</v>
      </c>
      <c r="O17" s="3" t="str">
        <f>VLOOKUP(A17,Lojalnost!$B$2:$E$61,4,FALSE)</f>
        <v>Novi</v>
      </c>
    </row>
    <row r="18" spans="1:15">
      <c r="A18" s="3" t="s">
        <v>134</v>
      </c>
      <c r="B18" s="3" t="s">
        <v>225</v>
      </c>
      <c r="C18" s="3">
        <v>1017</v>
      </c>
      <c r="D18" s="3" t="s">
        <v>35</v>
      </c>
      <c r="E18" s="3">
        <v>29</v>
      </c>
      <c r="F18" s="3" t="s">
        <v>11</v>
      </c>
      <c r="G18" s="4">
        <v>45216</v>
      </c>
      <c r="H18" s="5">
        <v>85</v>
      </c>
      <c r="I18" s="5">
        <v>85</v>
      </c>
      <c r="J18" s="3" t="s">
        <v>55</v>
      </c>
      <c r="K18" s="3" t="s">
        <v>189</v>
      </c>
      <c r="L18" s="3" t="s">
        <v>172</v>
      </c>
      <c r="M18" s="3" t="str">
        <f t="shared" si="0"/>
        <v>Mladi</v>
      </c>
      <c r="N18" s="3" t="str">
        <f t="shared" si="1"/>
        <v>Ne</v>
      </c>
      <c r="O18" s="3" t="str">
        <f>VLOOKUP(A18,Lojalnost!$B$2:$E$61,4,FALSE)</f>
        <v>Povremeni</v>
      </c>
    </row>
    <row r="19" spans="1:15">
      <c r="A19" s="3" t="s">
        <v>155</v>
      </c>
      <c r="B19" s="3" t="s">
        <v>226</v>
      </c>
      <c r="C19" s="3">
        <v>1018</v>
      </c>
      <c r="D19" s="3" t="s">
        <v>36</v>
      </c>
      <c r="E19" s="3">
        <v>36</v>
      </c>
      <c r="F19" s="3" t="s">
        <v>15</v>
      </c>
      <c r="G19" s="4">
        <v>45217</v>
      </c>
      <c r="H19" s="5">
        <v>130</v>
      </c>
      <c r="I19" s="5">
        <v>115</v>
      </c>
      <c r="J19" s="3" t="s">
        <v>57</v>
      </c>
      <c r="K19" s="3" t="s">
        <v>190</v>
      </c>
      <c r="L19" s="3" t="s">
        <v>173</v>
      </c>
      <c r="M19" s="3" t="str">
        <f t="shared" si="0"/>
        <v>Srednjih godina</v>
      </c>
      <c r="N19" s="3" t="str">
        <f t="shared" si="1"/>
        <v>Da</v>
      </c>
      <c r="O19" s="3" t="str">
        <f>VLOOKUP(A19,Lojalnost!$B$2:$E$61,4,FALSE)</f>
        <v>Novi</v>
      </c>
    </row>
    <row r="20" spans="1:15">
      <c r="A20" s="3" t="s">
        <v>114</v>
      </c>
      <c r="B20" s="3" t="s">
        <v>227</v>
      </c>
      <c r="C20" s="3">
        <v>1019</v>
      </c>
      <c r="D20" s="3" t="s">
        <v>35</v>
      </c>
      <c r="E20" s="3">
        <v>31</v>
      </c>
      <c r="F20" s="3" t="s">
        <v>3</v>
      </c>
      <c r="G20" s="4">
        <v>45218</v>
      </c>
      <c r="H20" s="5">
        <v>75</v>
      </c>
      <c r="I20" s="5">
        <v>70</v>
      </c>
      <c r="J20" s="3" t="s">
        <v>59</v>
      </c>
      <c r="K20" s="3" t="s">
        <v>187</v>
      </c>
      <c r="L20" s="3" t="s">
        <v>170</v>
      </c>
      <c r="M20" s="3" t="str">
        <f t="shared" si="0"/>
        <v>Srednjih godina</v>
      </c>
      <c r="N20" s="3" t="str">
        <f t="shared" si="1"/>
        <v>Da</v>
      </c>
      <c r="O20" s="3" t="str">
        <f>VLOOKUP(A20,Lojalnost!$B$2:$E$61,4,FALSE)</f>
        <v>Povremeni</v>
      </c>
    </row>
    <row r="21" spans="1:15">
      <c r="A21" s="3" t="s">
        <v>142</v>
      </c>
      <c r="B21" s="3" t="s">
        <v>228</v>
      </c>
      <c r="C21" s="3">
        <v>1020</v>
      </c>
      <c r="D21" s="3" t="s">
        <v>36</v>
      </c>
      <c r="E21" s="3">
        <v>41</v>
      </c>
      <c r="F21" s="3" t="s">
        <v>7</v>
      </c>
      <c r="G21" s="4">
        <v>45219</v>
      </c>
      <c r="H21" s="5">
        <v>110</v>
      </c>
      <c r="I21" s="5">
        <v>95</v>
      </c>
      <c r="J21" s="3" t="s">
        <v>61</v>
      </c>
      <c r="K21" s="3" t="s">
        <v>188</v>
      </c>
      <c r="L21" s="3" t="s">
        <v>171</v>
      </c>
      <c r="M21" s="3" t="str">
        <f t="shared" si="0"/>
        <v>Srednjih godina</v>
      </c>
      <c r="N21" s="3" t="str">
        <f t="shared" si="1"/>
        <v>Da</v>
      </c>
      <c r="O21" s="3" t="str">
        <f>VLOOKUP(A21,Lojalnost!$B$2:$E$61,4,FALSE)</f>
        <v>Lojalni</v>
      </c>
    </row>
    <row r="22" spans="1:15">
      <c r="A22" s="3" t="s">
        <v>135</v>
      </c>
      <c r="B22" s="3" t="s">
        <v>229</v>
      </c>
      <c r="C22" s="3">
        <v>1021</v>
      </c>
      <c r="D22" s="3" t="s">
        <v>36</v>
      </c>
      <c r="E22" s="3">
        <v>29</v>
      </c>
      <c r="F22" s="3" t="s">
        <v>3</v>
      </c>
      <c r="G22" s="4">
        <v>45220</v>
      </c>
      <c r="H22" s="5">
        <v>120</v>
      </c>
      <c r="I22" s="5">
        <v>110</v>
      </c>
      <c r="J22" s="3" t="s">
        <v>62</v>
      </c>
      <c r="K22" s="3" t="s">
        <v>187</v>
      </c>
      <c r="L22" s="3" t="s">
        <v>170</v>
      </c>
      <c r="M22" s="3" t="str">
        <f t="shared" si="0"/>
        <v>Mladi</v>
      </c>
      <c r="N22" s="3" t="str">
        <f t="shared" si="1"/>
        <v>Da</v>
      </c>
      <c r="O22" s="3" t="str">
        <f>VLOOKUP(A22,Lojalnost!$B$2:$E$61,4,FALSE)</f>
        <v>Novi</v>
      </c>
    </row>
    <row r="23" spans="1:15">
      <c r="A23" s="3" t="s">
        <v>126</v>
      </c>
      <c r="B23" s="3" t="s">
        <v>230</v>
      </c>
      <c r="C23" s="3">
        <v>1022</v>
      </c>
      <c r="D23" s="3" t="s">
        <v>35</v>
      </c>
      <c r="E23" s="3">
        <v>33</v>
      </c>
      <c r="F23" s="3" t="s">
        <v>7</v>
      </c>
      <c r="G23" s="4">
        <v>45221</v>
      </c>
      <c r="H23" s="5">
        <v>90</v>
      </c>
      <c r="I23" s="5">
        <v>90</v>
      </c>
      <c r="J23" s="3" t="s">
        <v>64</v>
      </c>
      <c r="K23" s="3" t="s">
        <v>188</v>
      </c>
      <c r="L23" s="3" t="s">
        <v>171</v>
      </c>
      <c r="M23" s="3" t="str">
        <f t="shared" si="0"/>
        <v>Srednjih godina</v>
      </c>
      <c r="N23" s="3" t="str">
        <f t="shared" si="1"/>
        <v>Ne</v>
      </c>
      <c r="O23" s="3" t="str">
        <f>VLOOKUP(A23,Lojalnost!$B$2:$E$61,4,FALSE)</f>
        <v>Povremeni</v>
      </c>
    </row>
    <row r="24" spans="1:15">
      <c r="A24" s="3" t="s">
        <v>149</v>
      </c>
      <c r="B24" s="3" t="s">
        <v>231</v>
      </c>
      <c r="C24" s="3">
        <v>1023</v>
      </c>
      <c r="D24" s="3" t="s">
        <v>36</v>
      </c>
      <c r="E24" s="3">
        <v>27</v>
      </c>
      <c r="F24" s="3" t="s">
        <v>11</v>
      </c>
      <c r="G24" s="4">
        <v>45222</v>
      </c>
      <c r="H24" s="5">
        <v>150</v>
      </c>
      <c r="I24" s="5">
        <v>135</v>
      </c>
      <c r="J24" s="3" t="s">
        <v>66</v>
      </c>
      <c r="K24" s="3" t="s">
        <v>189</v>
      </c>
      <c r="L24" s="3" t="s">
        <v>172</v>
      </c>
      <c r="M24" s="3" t="str">
        <f t="shared" si="0"/>
        <v>Mladi</v>
      </c>
      <c r="N24" s="3" t="str">
        <f t="shared" si="1"/>
        <v>Da</v>
      </c>
      <c r="O24" s="3" t="str">
        <f>VLOOKUP(A24,Lojalnost!$B$2:$E$61,4,FALSE)</f>
        <v>Povremeni</v>
      </c>
    </row>
    <row r="25" spans="1:15">
      <c r="A25" s="3" t="s">
        <v>136</v>
      </c>
      <c r="B25" s="3" t="s">
        <v>232</v>
      </c>
      <c r="C25" s="3">
        <v>1024</v>
      </c>
      <c r="D25" s="3" t="s">
        <v>35</v>
      </c>
      <c r="E25" s="3">
        <v>35</v>
      </c>
      <c r="F25" s="3" t="s">
        <v>15</v>
      </c>
      <c r="G25" s="4">
        <v>45223</v>
      </c>
      <c r="H25" s="5">
        <v>100</v>
      </c>
      <c r="I25" s="5">
        <v>100</v>
      </c>
      <c r="J25" s="3" t="s">
        <v>67</v>
      </c>
      <c r="K25" s="3" t="s">
        <v>190</v>
      </c>
      <c r="L25" s="3" t="s">
        <v>173</v>
      </c>
      <c r="M25" s="3" t="str">
        <f t="shared" si="0"/>
        <v>Srednjih godina</v>
      </c>
      <c r="N25" s="3" t="str">
        <f t="shared" si="1"/>
        <v>Ne</v>
      </c>
      <c r="O25" s="3" t="str">
        <f>VLOOKUP(A25,Lojalnost!$B$2:$E$61,4,FALSE)</f>
        <v>Lojalni</v>
      </c>
    </row>
    <row r="26" spans="1:15">
      <c r="A26" s="3" t="s">
        <v>111</v>
      </c>
      <c r="B26" s="3" t="s">
        <v>233</v>
      </c>
      <c r="C26" s="3">
        <v>1025</v>
      </c>
      <c r="D26" s="3" t="s">
        <v>36</v>
      </c>
      <c r="E26" s="3">
        <v>42</v>
      </c>
      <c r="F26" s="3" t="s">
        <v>3</v>
      </c>
      <c r="G26" s="4">
        <v>45224</v>
      </c>
      <c r="H26" s="5">
        <v>80</v>
      </c>
      <c r="I26" s="5">
        <v>80</v>
      </c>
      <c r="J26" s="3" t="s">
        <v>68</v>
      </c>
      <c r="K26" s="3" t="s">
        <v>187</v>
      </c>
      <c r="L26" s="3" t="s">
        <v>170</v>
      </c>
      <c r="M26" s="3" t="str">
        <f t="shared" si="0"/>
        <v>Srednjih godina</v>
      </c>
      <c r="N26" s="3" t="str">
        <f t="shared" si="1"/>
        <v>Ne</v>
      </c>
      <c r="O26" s="3" t="str">
        <f>VLOOKUP(A26,Lojalnost!$B$2:$E$61,4,FALSE)</f>
        <v>Novi</v>
      </c>
    </row>
    <row r="27" spans="1:15">
      <c r="A27" s="3" t="s">
        <v>130</v>
      </c>
      <c r="B27" s="3" t="s">
        <v>234</v>
      </c>
      <c r="C27" s="3">
        <v>1026</v>
      </c>
      <c r="D27" s="3" t="s">
        <v>35</v>
      </c>
      <c r="E27" s="3">
        <v>26</v>
      </c>
      <c r="F27" s="3" t="s">
        <v>7</v>
      </c>
      <c r="G27" s="4">
        <v>45225</v>
      </c>
      <c r="H27" s="5">
        <v>110</v>
      </c>
      <c r="I27" s="5">
        <v>110</v>
      </c>
      <c r="J27" s="3" t="s">
        <v>69</v>
      </c>
      <c r="K27" s="3" t="s">
        <v>188</v>
      </c>
      <c r="L27" s="3" t="s">
        <v>171</v>
      </c>
      <c r="M27" s="3" t="str">
        <f t="shared" si="0"/>
        <v>Mladi</v>
      </c>
      <c r="N27" s="3" t="str">
        <f t="shared" si="1"/>
        <v>Ne</v>
      </c>
      <c r="O27" s="3" t="str">
        <f>VLOOKUP(A27,Lojalnost!$B$2:$E$61,4,FALSE)</f>
        <v>Lojalni</v>
      </c>
    </row>
    <row r="28" spans="1:15">
      <c r="A28" s="3" t="s">
        <v>115</v>
      </c>
      <c r="B28" s="3" t="s">
        <v>235</v>
      </c>
      <c r="C28" s="3">
        <v>1027</v>
      </c>
      <c r="D28" s="3" t="s">
        <v>36</v>
      </c>
      <c r="E28" s="3">
        <v>38</v>
      </c>
      <c r="F28" s="3" t="s">
        <v>11</v>
      </c>
      <c r="G28" s="4">
        <v>45226</v>
      </c>
      <c r="H28" s="5">
        <v>130</v>
      </c>
      <c r="I28" s="5">
        <v>110</v>
      </c>
      <c r="J28" s="3" t="s">
        <v>70</v>
      </c>
      <c r="K28" s="3" t="s">
        <v>189</v>
      </c>
      <c r="L28" s="3" t="s">
        <v>172</v>
      </c>
      <c r="M28" s="3" t="str">
        <f t="shared" si="0"/>
        <v>Srednjih godina</v>
      </c>
      <c r="N28" s="3" t="str">
        <f t="shared" si="1"/>
        <v>Da</v>
      </c>
      <c r="O28" s="3" t="str">
        <f>VLOOKUP(A28,Lojalnost!$B$2:$E$61,4,FALSE)</f>
        <v>Novi</v>
      </c>
    </row>
    <row r="29" spans="1:15">
      <c r="A29" s="3" t="s">
        <v>121</v>
      </c>
      <c r="B29" s="3" t="s">
        <v>236</v>
      </c>
      <c r="C29" s="3">
        <v>1028</v>
      </c>
      <c r="D29" s="3" t="s">
        <v>35</v>
      </c>
      <c r="E29" s="3">
        <v>31</v>
      </c>
      <c r="F29" s="3" t="s">
        <v>15</v>
      </c>
      <c r="G29" s="4">
        <v>45227</v>
      </c>
      <c r="H29" s="5">
        <v>95</v>
      </c>
      <c r="I29" s="5">
        <v>95</v>
      </c>
      <c r="J29" s="3" t="s">
        <v>71</v>
      </c>
      <c r="K29" s="3" t="s">
        <v>190</v>
      </c>
      <c r="L29" s="3" t="s">
        <v>173</v>
      </c>
      <c r="M29" s="3" t="str">
        <f t="shared" si="0"/>
        <v>Srednjih godina</v>
      </c>
      <c r="N29" s="3" t="str">
        <f t="shared" si="1"/>
        <v>Ne</v>
      </c>
      <c r="O29" s="3" t="str">
        <f>VLOOKUP(A29,Lojalnost!$B$2:$E$61,4,FALSE)</f>
        <v>Novi</v>
      </c>
    </row>
    <row r="30" spans="1:15">
      <c r="A30" s="3" t="s">
        <v>144</v>
      </c>
      <c r="B30" s="3" t="s">
        <v>237</v>
      </c>
      <c r="C30" s="3">
        <v>1029</v>
      </c>
      <c r="D30" s="3" t="s">
        <v>36</v>
      </c>
      <c r="E30" s="3">
        <v>27</v>
      </c>
      <c r="F30" s="3" t="s">
        <v>3</v>
      </c>
      <c r="G30" s="4">
        <v>45228</v>
      </c>
      <c r="H30" s="5">
        <v>85</v>
      </c>
      <c r="I30" s="5">
        <v>85</v>
      </c>
      <c r="J30" s="3" t="s">
        <v>72</v>
      </c>
      <c r="K30" s="3" t="s">
        <v>187</v>
      </c>
      <c r="L30" s="3" t="s">
        <v>170</v>
      </c>
      <c r="M30" s="3" t="str">
        <f t="shared" si="0"/>
        <v>Mladi</v>
      </c>
      <c r="N30" s="3" t="str">
        <f t="shared" si="1"/>
        <v>Ne</v>
      </c>
      <c r="O30" s="3" t="str">
        <f>VLOOKUP(A30,Lojalnost!$B$2:$E$61,4,FALSE)</f>
        <v>Novi</v>
      </c>
    </row>
    <row r="31" spans="1:15">
      <c r="A31" s="3" t="s">
        <v>165</v>
      </c>
      <c r="B31" s="3" t="s">
        <v>238</v>
      </c>
      <c r="C31" s="3">
        <v>1030</v>
      </c>
      <c r="D31" s="3" t="s">
        <v>35</v>
      </c>
      <c r="E31" s="3">
        <v>40</v>
      </c>
      <c r="F31" s="3" t="s">
        <v>7</v>
      </c>
      <c r="G31" s="4">
        <v>45229</v>
      </c>
      <c r="H31" s="5">
        <v>140</v>
      </c>
      <c r="I31" s="5">
        <v>115</v>
      </c>
      <c r="J31" s="3" t="s">
        <v>73</v>
      </c>
      <c r="K31" s="3" t="s">
        <v>188</v>
      </c>
      <c r="L31" s="3" t="s">
        <v>171</v>
      </c>
      <c r="M31" s="3" t="str">
        <f t="shared" si="0"/>
        <v>Srednjih godina</v>
      </c>
      <c r="N31" s="3" t="str">
        <f t="shared" si="1"/>
        <v>Da</v>
      </c>
      <c r="O31" s="3" t="str">
        <f>VLOOKUP(A31,Lojalnost!$B$2:$E$61,4,FALSE)</f>
        <v>Lojalni</v>
      </c>
    </row>
    <row r="32" spans="1:15">
      <c r="A32" s="3" t="s">
        <v>156</v>
      </c>
      <c r="B32" s="3" t="s">
        <v>239</v>
      </c>
      <c r="C32" s="3">
        <v>1031</v>
      </c>
      <c r="D32" s="3" t="s">
        <v>36</v>
      </c>
      <c r="E32" s="3">
        <v>34</v>
      </c>
      <c r="F32" s="3" t="s">
        <v>11</v>
      </c>
      <c r="G32" s="4">
        <v>45230</v>
      </c>
      <c r="H32" s="5">
        <v>75</v>
      </c>
      <c r="I32" s="5">
        <v>75</v>
      </c>
      <c r="J32" s="3" t="s">
        <v>74</v>
      </c>
      <c r="K32" s="3" t="s">
        <v>187</v>
      </c>
      <c r="L32" s="3" t="s">
        <v>170</v>
      </c>
      <c r="M32" s="3" t="str">
        <f t="shared" si="0"/>
        <v>Srednjih godina</v>
      </c>
      <c r="N32" s="3" t="str">
        <f t="shared" si="1"/>
        <v>Ne</v>
      </c>
      <c r="O32" s="3" t="str">
        <f>VLOOKUP(A32,Lojalnost!$B$2:$E$61,4,FALSE)</f>
        <v>Lojalni</v>
      </c>
    </row>
    <row r="33" spans="1:18">
      <c r="A33" s="3" t="s">
        <v>137</v>
      </c>
      <c r="B33" s="3" t="s">
        <v>240</v>
      </c>
      <c r="C33" s="3">
        <v>1032</v>
      </c>
      <c r="D33" s="3" t="s">
        <v>35</v>
      </c>
      <c r="E33" s="3">
        <v>37</v>
      </c>
      <c r="F33" s="3" t="s">
        <v>15</v>
      </c>
      <c r="G33" s="4">
        <v>45231</v>
      </c>
      <c r="H33" s="5">
        <v>105</v>
      </c>
      <c r="I33" s="5">
        <v>95</v>
      </c>
      <c r="J33" s="3" t="s">
        <v>75</v>
      </c>
      <c r="K33" s="3" t="s">
        <v>188</v>
      </c>
      <c r="L33" s="3" t="s">
        <v>171</v>
      </c>
      <c r="M33" s="3" t="str">
        <f t="shared" si="0"/>
        <v>Srednjih godina</v>
      </c>
      <c r="N33" s="3" t="str">
        <f t="shared" si="1"/>
        <v>Da</v>
      </c>
      <c r="O33" s="3" t="str">
        <f>VLOOKUP(A33,Lojalnost!$B$2:$E$61,4,FALSE)</f>
        <v>Povremeni</v>
      </c>
    </row>
    <row r="34" spans="1:18">
      <c r="A34" s="3" t="s">
        <v>160</v>
      </c>
      <c r="B34" s="3" t="s">
        <v>241</v>
      </c>
      <c r="C34" s="3">
        <v>1033</v>
      </c>
      <c r="D34" s="3" t="s">
        <v>36</v>
      </c>
      <c r="E34" s="3">
        <v>32</v>
      </c>
      <c r="F34" s="3" t="s">
        <v>3</v>
      </c>
      <c r="G34" s="4">
        <v>45232</v>
      </c>
      <c r="H34" s="5">
        <v>125</v>
      </c>
      <c r="I34" s="5">
        <v>115</v>
      </c>
      <c r="J34" s="3" t="s">
        <v>76</v>
      </c>
      <c r="K34" s="3" t="s">
        <v>189</v>
      </c>
      <c r="L34" s="3" t="s">
        <v>172</v>
      </c>
      <c r="M34" s="3" t="str">
        <f t="shared" si="0"/>
        <v>Srednjih godina</v>
      </c>
      <c r="N34" s="3" t="str">
        <f t="shared" si="1"/>
        <v>Da</v>
      </c>
      <c r="O34" s="3" t="str">
        <f>VLOOKUP(A34,Lojalnost!$B$2:$E$61,4,FALSE)</f>
        <v>Povremeni</v>
      </c>
    </row>
    <row r="35" spans="1:18">
      <c r="A35" s="3" t="s">
        <v>157</v>
      </c>
      <c r="B35" s="3" t="s">
        <v>242</v>
      </c>
      <c r="C35" s="3">
        <v>1034</v>
      </c>
      <c r="D35" s="3" t="s">
        <v>35</v>
      </c>
      <c r="E35" s="3">
        <v>26</v>
      </c>
      <c r="F35" s="3" t="s">
        <v>7</v>
      </c>
      <c r="G35" s="4">
        <v>45233</v>
      </c>
      <c r="H35" s="5">
        <v>110</v>
      </c>
      <c r="I35" s="5">
        <v>100</v>
      </c>
      <c r="J35" s="3" t="s">
        <v>77</v>
      </c>
      <c r="K35" s="3" t="s">
        <v>190</v>
      </c>
      <c r="L35" s="3" t="s">
        <v>173</v>
      </c>
      <c r="M35" s="3" t="str">
        <f t="shared" si="0"/>
        <v>Mladi</v>
      </c>
      <c r="N35" s="3" t="str">
        <f t="shared" si="1"/>
        <v>Da</v>
      </c>
      <c r="O35" s="3" t="str">
        <f>VLOOKUP(A35,Lojalnost!$B$2:$E$61,4,FALSE)</f>
        <v>Povremeni</v>
      </c>
    </row>
    <row r="36" spans="1:18">
      <c r="A36" s="3" t="s">
        <v>122</v>
      </c>
      <c r="B36" s="3" t="s">
        <v>243</v>
      </c>
      <c r="C36" s="3">
        <v>1035</v>
      </c>
      <c r="D36" s="3" t="s">
        <v>36</v>
      </c>
      <c r="E36" s="3">
        <v>39</v>
      </c>
      <c r="F36" s="3" t="s">
        <v>11</v>
      </c>
      <c r="G36" s="4">
        <v>45234</v>
      </c>
      <c r="H36" s="5">
        <v>95</v>
      </c>
      <c r="I36" s="5">
        <v>90</v>
      </c>
      <c r="J36" s="3" t="s">
        <v>78</v>
      </c>
      <c r="K36" s="3" t="s">
        <v>187</v>
      </c>
      <c r="L36" s="3" t="s">
        <v>170</v>
      </c>
      <c r="M36" s="3" t="str">
        <f t="shared" si="0"/>
        <v>Srednjih godina</v>
      </c>
      <c r="N36" s="3" t="str">
        <f t="shared" si="1"/>
        <v>Da</v>
      </c>
      <c r="O36" s="3" t="str">
        <f>VLOOKUP(A36,Lojalnost!$B$2:$E$61,4,FALSE)</f>
        <v>Lojalni</v>
      </c>
    </row>
    <row r="37" spans="1:18">
      <c r="A37" s="3" t="s">
        <v>116</v>
      </c>
      <c r="B37" s="3" t="s">
        <v>244</v>
      </c>
      <c r="C37" s="3">
        <v>1036</v>
      </c>
      <c r="D37" s="3" t="s">
        <v>35</v>
      </c>
      <c r="E37" s="3">
        <v>54</v>
      </c>
      <c r="F37" s="3" t="s">
        <v>15</v>
      </c>
      <c r="G37" s="4">
        <v>45235</v>
      </c>
      <c r="H37" s="5">
        <v>120</v>
      </c>
      <c r="I37" s="5">
        <v>105</v>
      </c>
      <c r="J37" s="3" t="s">
        <v>79</v>
      </c>
      <c r="K37" s="3" t="s">
        <v>188</v>
      </c>
      <c r="L37" s="3" t="s">
        <v>171</v>
      </c>
      <c r="M37" s="3" t="str">
        <f t="shared" si="0"/>
        <v>Stariji</v>
      </c>
      <c r="N37" s="3" t="str">
        <f t="shared" si="1"/>
        <v>Da</v>
      </c>
      <c r="O37" s="3" t="str">
        <f>VLOOKUP(A37,Lojalnost!$B$2:$E$61,4,FALSE)</f>
        <v>Lojalni</v>
      </c>
      <c r="Q37" s="6" t="s">
        <v>202</v>
      </c>
      <c r="R37" s="6" t="s">
        <v>203</v>
      </c>
    </row>
    <row r="38" spans="1:18">
      <c r="A38" s="3" t="s">
        <v>150</v>
      </c>
      <c r="B38" s="3" t="s">
        <v>245</v>
      </c>
      <c r="C38" s="3">
        <v>1037</v>
      </c>
      <c r="D38" s="3" t="s">
        <v>36</v>
      </c>
      <c r="E38" s="3">
        <v>29</v>
      </c>
      <c r="F38" s="3" t="s">
        <v>3</v>
      </c>
      <c r="G38" s="4">
        <v>45236</v>
      </c>
      <c r="H38" s="5">
        <v>85</v>
      </c>
      <c r="I38" s="5">
        <v>85</v>
      </c>
      <c r="J38" s="3" t="s">
        <v>80</v>
      </c>
      <c r="K38" s="3" t="s">
        <v>189</v>
      </c>
      <c r="L38" s="3" t="s">
        <v>172</v>
      </c>
      <c r="M38" s="3" t="str">
        <f t="shared" si="0"/>
        <v>Mladi</v>
      </c>
      <c r="N38" s="3" t="str">
        <f t="shared" si="1"/>
        <v>Ne</v>
      </c>
      <c r="O38" s="3" t="str">
        <f>VLOOKUP(A38,Lojalnost!$B$2:$E$61,4,FALSE)</f>
        <v>Lojalni</v>
      </c>
      <c r="Q38" s="3" t="s">
        <v>3</v>
      </c>
      <c r="R38" s="3">
        <f>COUNTIF($F$2:$F$61, Q38)</f>
        <v>16</v>
      </c>
    </row>
    <row r="39" spans="1:18">
      <c r="A39" s="3" t="s">
        <v>145</v>
      </c>
      <c r="B39" s="3" t="s">
        <v>246</v>
      </c>
      <c r="C39" s="3">
        <v>1038</v>
      </c>
      <c r="D39" s="3" t="s">
        <v>35</v>
      </c>
      <c r="E39" s="3">
        <v>36</v>
      </c>
      <c r="F39" s="3" t="s">
        <v>7</v>
      </c>
      <c r="G39" s="4">
        <v>45237</v>
      </c>
      <c r="H39" s="5">
        <v>75</v>
      </c>
      <c r="I39" s="5">
        <v>70</v>
      </c>
      <c r="J39" s="3" t="s">
        <v>81</v>
      </c>
      <c r="K39" s="3" t="s">
        <v>190</v>
      </c>
      <c r="L39" s="3" t="s">
        <v>173</v>
      </c>
      <c r="M39" s="3" t="str">
        <f t="shared" si="0"/>
        <v>Srednjih godina</v>
      </c>
      <c r="N39" s="3" t="str">
        <f t="shared" si="1"/>
        <v>Da</v>
      </c>
      <c r="O39" s="3" t="str">
        <f>VLOOKUP(A39,Lojalnost!$B$2:$E$61,4,FALSE)</f>
        <v>Lojalni</v>
      </c>
      <c r="Q39" s="3" t="s">
        <v>7</v>
      </c>
      <c r="R39" s="3">
        <f t="shared" ref="R39:R41" si="3">COUNTIF($F$2:$F$61, Q39)</f>
        <v>16</v>
      </c>
    </row>
    <row r="40" spans="1:18">
      <c r="A40" s="3" t="s">
        <v>131</v>
      </c>
      <c r="B40" s="3" t="s">
        <v>247</v>
      </c>
      <c r="C40" s="3">
        <v>1039</v>
      </c>
      <c r="D40" s="3" t="s">
        <v>36</v>
      </c>
      <c r="E40" s="3">
        <v>31</v>
      </c>
      <c r="F40" s="3" t="s">
        <v>11</v>
      </c>
      <c r="G40" s="4">
        <v>45238</v>
      </c>
      <c r="H40" s="5">
        <v>110</v>
      </c>
      <c r="I40" s="5">
        <v>95</v>
      </c>
      <c r="J40" s="3" t="s">
        <v>82</v>
      </c>
      <c r="K40" s="3" t="s">
        <v>187</v>
      </c>
      <c r="L40" s="3" t="s">
        <v>170</v>
      </c>
      <c r="M40" s="3" t="str">
        <f t="shared" si="0"/>
        <v>Srednjih godina</v>
      </c>
      <c r="N40" s="3" t="str">
        <f t="shared" si="1"/>
        <v>Da</v>
      </c>
      <c r="O40" s="3" t="str">
        <f>VLOOKUP(A40,Lojalnost!$B$2:$E$61,4,FALSE)</f>
        <v>Povremeni</v>
      </c>
      <c r="Q40" s="3" t="s">
        <v>11</v>
      </c>
      <c r="R40" s="3">
        <f t="shared" si="3"/>
        <v>14</v>
      </c>
    </row>
    <row r="41" spans="1:18">
      <c r="A41" s="3" t="s">
        <v>166</v>
      </c>
      <c r="B41" s="3" t="s">
        <v>248</v>
      </c>
      <c r="C41" s="3">
        <v>1040</v>
      </c>
      <c r="D41" s="3" t="s">
        <v>35</v>
      </c>
      <c r="E41" s="3">
        <v>51</v>
      </c>
      <c r="F41" s="3" t="s">
        <v>15</v>
      </c>
      <c r="G41" s="4">
        <v>45239</v>
      </c>
      <c r="H41" s="5">
        <v>130</v>
      </c>
      <c r="I41" s="5">
        <v>115</v>
      </c>
      <c r="J41" s="3" t="s">
        <v>83</v>
      </c>
      <c r="K41" s="3" t="s">
        <v>188</v>
      </c>
      <c r="L41" s="3" t="s">
        <v>171</v>
      </c>
      <c r="M41" s="3" t="str">
        <f t="shared" si="0"/>
        <v>Stariji</v>
      </c>
      <c r="N41" s="3" t="str">
        <f t="shared" si="1"/>
        <v>Da</v>
      </c>
      <c r="O41" s="3" t="str">
        <f>VLOOKUP(A41,Lojalnost!$B$2:$E$61,4,FALSE)</f>
        <v>Povremeni</v>
      </c>
      <c r="Q41" s="3" t="s">
        <v>15</v>
      </c>
      <c r="R41" s="3">
        <f t="shared" si="3"/>
        <v>14</v>
      </c>
    </row>
    <row r="42" spans="1:18">
      <c r="A42" s="3" t="s">
        <v>138</v>
      </c>
      <c r="B42" s="3" t="s">
        <v>249</v>
      </c>
      <c r="C42" s="3">
        <v>1041</v>
      </c>
      <c r="D42" s="3" t="s">
        <v>35</v>
      </c>
      <c r="E42" s="3">
        <v>28</v>
      </c>
      <c r="F42" s="3" t="s">
        <v>3</v>
      </c>
      <c r="G42" s="4">
        <v>45240</v>
      </c>
      <c r="H42" s="5">
        <v>140</v>
      </c>
      <c r="I42" s="5">
        <v>115</v>
      </c>
      <c r="J42" s="3" t="s">
        <v>85</v>
      </c>
      <c r="K42" s="3" t="s">
        <v>187</v>
      </c>
      <c r="L42" s="3" t="s">
        <v>170</v>
      </c>
      <c r="M42" s="3" t="str">
        <f t="shared" si="0"/>
        <v>Mladi</v>
      </c>
      <c r="N42" s="3" t="str">
        <f t="shared" si="1"/>
        <v>Da</v>
      </c>
      <c r="O42" s="3" t="str">
        <f>VLOOKUP(A42,Lojalnost!$B$2:$E$61,4,FALSE)</f>
        <v>Novi</v>
      </c>
    </row>
    <row r="43" spans="1:18">
      <c r="A43" s="3" t="s">
        <v>117</v>
      </c>
      <c r="B43" s="3" t="s">
        <v>250</v>
      </c>
      <c r="C43" s="3">
        <v>1042</v>
      </c>
      <c r="D43" s="3" t="s">
        <v>36</v>
      </c>
      <c r="E43" s="3">
        <v>37</v>
      </c>
      <c r="F43" s="3" t="s">
        <v>7</v>
      </c>
      <c r="G43" s="4">
        <v>45241</v>
      </c>
      <c r="H43" s="5">
        <v>90</v>
      </c>
      <c r="I43" s="5">
        <v>90</v>
      </c>
      <c r="J43" s="3" t="s">
        <v>86</v>
      </c>
      <c r="K43" s="3" t="s">
        <v>188</v>
      </c>
      <c r="L43" s="3" t="s">
        <v>171</v>
      </c>
      <c r="M43" s="3" t="str">
        <f t="shared" si="0"/>
        <v>Srednjih godina</v>
      </c>
      <c r="N43" s="3" t="str">
        <f t="shared" si="1"/>
        <v>Ne</v>
      </c>
      <c r="O43" s="3" t="str">
        <f>VLOOKUP(A43,Lojalnost!$B$2:$E$61,4,FALSE)</f>
        <v>Povremeni</v>
      </c>
    </row>
    <row r="44" spans="1:18">
      <c r="A44" s="3" t="s">
        <v>161</v>
      </c>
      <c r="B44" s="3" t="s">
        <v>251</v>
      </c>
      <c r="C44" s="3">
        <v>1043</v>
      </c>
      <c r="D44" s="3" t="s">
        <v>35</v>
      </c>
      <c r="E44" s="3">
        <v>33</v>
      </c>
      <c r="F44" s="3" t="s">
        <v>11</v>
      </c>
      <c r="G44" s="4">
        <v>45242</v>
      </c>
      <c r="H44" s="5">
        <v>150</v>
      </c>
      <c r="I44" s="5">
        <v>135</v>
      </c>
      <c r="J44" s="3" t="s">
        <v>87</v>
      </c>
      <c r="K44" s="3" t="s">
        <v>189</v>
      </c>
      <c r="L44" s="3" t="s">
        <v>172</v>
      </c>
      <c r="M44" s="3" t="str">
        <f t="shared" si="0"/>
        <v>Srednjih godina</v>
      </c>
      <c r="N44" s="3" t="str">
        <f t="shared" si="1"/>
        <v>Da</v>
      </c>
      <c r="O44" s="3" t="str">
        <f>VLOOKUP(A44,Lojalnost!$B$2:$E$61,4,FALSE)</f>
        <v>Novi</v>
      </c>
    </row>
    <row r="45" spans="1:18">
      <c r="A45" s="3" t="s">
        <v>127</v>
      </c>
      <c r="B45" s="3" t="s">
        <v>252</v>
      </c>
      <c r="C45" s="3">
        <v>1044</v>
      </c>
      <c r="D45" s="3" t="s">
        <v>36</v>
      </c>
      <c r="E45" s="3">
        <v>29</v>
      </c>
      <c r="F45" s="3" t="s">
        <v>15</v>
      </c>
      <c r="G45" s="4">
        <v>45243</v>
      </c>
      <c r="H45" s="5">
        <v>100</v>
      </c>
      <c r="I45" s="5">
        <v>100</v>
      </c>
      <c r="J45" s="3" t="s">
        <v>88</v>
      </c>
      <c r="K45" s="3" t="s">
        <v>190</v>
      </c>
      <c r="L45" s="3" t="s">
        <v>173</v>
      </c>
      <c r="M45" s="3" t="str">
        <f t="shared" si="0"/>
        <v>Mladi</v>
      </c>
      <c r="N45" s="3" t="str">
        <f t="shared" si="1"/>
        <v>Ne</v>
      </c>
      <c r="O45" s="3" t="str">
        <f>VLOOKUP(A45,Lojalnost!$B$2:$E$61,4,FALSE)</f>
        <v>Novi</v>
      </c>
    </row>
    <row r="46" spans="1:18">
      <c r="A46" s="3" t="s">
        <v>167</v>
      </c>
      <c r="B46" s="3" t="s">
        <v>253</v>
      </c>
      <c r="C46" s="3">
        <v>1045</v>
      </c>
      <c r="D46" s="3" t="s">
        <v>35</v>
      </c>
      <c r="E46" s="3">
        <v>44</v>
      </c>
      <c r="F46" s="3" t="s">
        <v>3</v>
      </c>
      <c r="G46" s="4">
        <v>45244</v>
      </c>
      <c r="H46" s="5">
        <v>80</v>
      </c>
      <c r="I46" s="5">
        <v>80</v>
      </c>
      <c r="J46" s="3" t="s">
        <v>89</v>
      </c>
      <c r="K46" s="3" t="s">
        <v>187</v>
      </c>
      <c r="L46" s="3" t="s">
        <v>170</v>
      </c>
      <c r="M46" s="3" t="str">
        <f t="shared" si="0"/>
        <v>Srednjih godina</v>
      </c>
      <c r="N46" s="3" t="str">
        <f t="shared" si="1"/>
        <v>Ne</v>
      </c>
      <c r="O46" s="3" t="str">
        <f>VLOOKUP(A46,Lojalnost!$B$2:$E$61,4,FALSE)</f>
        <v>Novi</v>
      </c>
    </row>
    <row r="47" spans="1:18">
      <c r="A47" s="3" t="s">
        <v>146</v>
      </c>
      <c r="B47" s="3" t="s">
        <v>254</v>
      </c>
      <c r="C47" s="3">
        <v>1046</v>
      </c>
      <c r="D47" s="3" t="s">
        <v>36</v>
      </c>
      <c r="E47" s="3">
        <v>30</v>
      </c>
      <c r="F47" s="3" t="s">
        <v>7</v>
      </c>
      <c r="G47" s="4">
        <v>45245</v>
      </c>
      <c r="H47" s="5">
        <v>110</v>
      </c>
      <c r="I47" s="5">
        <v>110</v>
      </c>
      <c r="J47" s="3" t="s">
        <v>90</v>
      </c>
      <c r="K47" s="3" t="s">
        <v>188</v>
      </c>
      <c r="L47" s="3" t="s">
        <v>171</v>
      </c>
      <c r="M47" s="3" t="str">
        <f t="shared" si="0"/>
        <v>Mladi</v>
      </c>
      <c r="N47" s="3" t="str">
        <f t="shared" si="1"/>
        <v>Ne</v>
      </c>
      <c r="O47" s="3" t="str">
        <f>VLOOKUP(A47,Lojalnost!$B$2:$E$61,4,FALSE)</f>
        <v>Povremeni</v>
      </c>
    </row>
    <row r="48" spans="1:18">
      <c r="A48" s="3" t="s">
        <v>123</v>
      </c>
      <c r="B48" s="3" t="s">
        <v>255</v>
      </c>
      <c r="C48" s="3">
        <v>1047</v>
      </c>
      <c r="D48" s="3" t="s">
        <v>35</v>
      </c>
      <c r="E48" s="3">
        <v>39</v>
      </c>
      <c r="F48" s="3" t="s">
        <v>11</v>
      </c>
      <c r="G48" s="4">
        <v>45246</v>
      </c>
      <c r="H48" s="5">
        <v>130</v>
      </c>
      <c r="I48" s="5">
        <v>110</v>
      </c>
      <c r="J48" s="3" t="s">
        <v>91</v>
      </c>
      <c r="K48" s="3" t="s">
        <v>189</v>
      </c>
      <c r="L48" s="3" t="s">
        <v>172</v>
      </c>
      <c r="M48" s="3" t="str">
        <f t="shared" si="0"/>
        <v>Srednjih godina</v>
      </c>
      <c r="N48" s="3" t="str">
        <f t="shared" si="1"/>
        <v>Da</v>
      </c>
      <c r="O48" s="3" t="str">
        <f>VLOOKUP(A48,Lojalnost!$B$2:$E$61,4,FALSE)</f>
        <v>Povremeni</v>
      </c>
    </row>
    <row r="49" spans="1:15">
      <c r="A49" s="3" t="s">
        <v>153</v>
      </c>
      <c r="B49" s="3" t="s">
        <v>256</v>
      </c>
      <c r="C49" s="3">
        <v>1048</v>
      </c>
      <c r="D49" s="3" t="s">
        <v>36</v>
      </c>
      <c r="E49" s="3">
        <v>34</v>
      </c>
      <c r="F49" s="3" t="s">
        <v>15</v>
      </c>
      <c r="G49" s="4">
        <v>45247</v>
      </c>
      <c r="H49" s="5">
        <v>95</v>
      </c>
      <c r="I49" s="5">
        <v>95</v>
      </c>
      <c r="J49" s="3" t="s">
        <v>92</v>
      </c>
      <c r="K49" s="3" t="s">
        <v>190</v>
      </c>
      <c r="L49" s="3" t="s">
        <v>173</v>
      </c>
      <c r="M49" s="3" t="str">
        <f t="shared" si="0"/>
        <v>Srednjih godina</v>
      </c>
      <c r="N49" s="3" t="str">
        <f t="shared" si="1"/>
        <v>Ne</v>
      </c>
      <c r="O49" s="3" t="str">
        <f>VLOOKUP(A49,Lojalnost!$B$2:$E$61,4,FALSE)</f>
        <v>Lojalni</v>
      </c>
    </row>
    <row r="50" spans="1:15">
      <c r="A50" s="3" t="s">
        <v>118</v>
      </c>
      <c r="B50" s="3" t="s">
        <v>257</v>
      </c>
      <c r="C50" s="3">
        <v>1049</v>
      </c>
      <c r="D50" s="3" t="s">
        <v>35</v>
      </c>
      <c r="E50" s="3">
        <v>26</v>
      </c>
      <c r="F50" s="3" t="s">
        <v>3</v>
      </c>
      <c r="G50" s="4">
        <v>45248</v>
      </c>
      <c r="H50" s="5">
        <v>85</v>
      </c>
      <c r="I50" s="5">
        <v>85</v>
      </c>
      <c r="J50" s="3" t="s">
        <v>93</v>
      </c>
      <c r="K50" s="3" t="s">
        <v>187</v>
      </c>
      <c r="L50" s="3" t="s">
        <v>170</v>
      </c>
      <c r="M50" s="3" t="str">
        <f t="shared" si="0"/>
        <v>Mladi</v>
      </c>
      <c r="N50" s="3" t="str">
        <f t="shared" si="1"/>
        <v>Ne</v>
      </c>
      <c r="O50" s="3" t="str">
        <f>VLOOKUP(A50,Lojalnost!$B$2:$E$61,4,FALSE)</f>
        <v>Novi</v>
      </c>
    </row>
    <row r="51" spans="1:15">
      <c r="A51" s="3" t="s">
        <v>132</v>
      </c>
      <c r="B51" s="3" t="s">
        <v>258</v>
      </c>
      <c r="C51" s="3">
        <v>1050</v>
      </c>
      <c r="D51" s="3" t="s">
        <v>36</v>
      </c>
      <c r="E51" s="3">
        <v>41</v>
      </c>
      <c r="F51" s="3" t="s">
        <v>7</v>
      </c>
      <c r="G51" s="4">
        <v>45249</v>
      </c>
      <c r="H51" s="5">
        <v>140</v>
      </c>
      <c r="I51" s="5">
        <v>115</v>
      </c>
      <c r="J51" s="3" t="s">
        <v>94</v>
      </c>
      <c r="K51" s="3" t="s">
        <v>188</v>
      </c>
      <c r="L51" s="3" t="s">
        <v>171</v>
      </c>
      <c r="M51" s="3" t="str">
        <f t="shared" si="0"/>
        <v>Srednjih godina</v>
      </c>
      <c r="N51" s="3" t="str">
        <f t="shared" si="1"/>
        <v>Da</v>
      </c>
      <c r="O51" s="3" t="str">
        <f>VLOOKUP(A51,Lojalnost!$B$2:$E$61,4,FALSE)</f>
        <v>Novi</v>
      </c>
    </row>
    <row r="52" spans="1:15">
      <c r="A52" s="3" t="s">
        <v>139</v>
      </c>
      <c r="B52" s="3" t="s">
        <v>259</v>
      </c>
      <c r="C52" s="3">
        <v>1051</v>
      </c>
      <c r="D52" s="3" t="s">
        <v>35</v>
      </c>
      <c r="E52" s="3">
        <v>32</v>
      </c>
      <c r="F52" s="3" t="s">
        <v>11</v>
      </c>
      <c r="G52" s="4">
        <v>45250</v>
      </c>
      <c r="H52" s="5">
        <v>75</v>
      </c>
      <c r="I52" s="5">
        <v>75</v>
      </c>
      <c r="J52" s="3" t="s">
        <v>95</v>
      </c>
      <c r="K52" s="3" t="s">
        <v>187</v>
      </c>
      <c r="L52" s="3" t="s">
        <v>170</v>
      </c>
      <c r="M52" s="3" t="str">
        <f t="shared" si="0"/>
        <v>Srednjih godina</v>
      </c>
      <c r="N52" s="3" t="str">
        <f t="shared" si="1"/>
        <v>Ne</v>
      </c>
      <c r="O52" s="3" t="str">
        <f>VLOOKUP(A52,Lojalnost!$B$2:$E$61,4,FALSE)</f>
        <v>Lojalni</v>
      </c>
    </row>
    <row r="53" spans="1:15">
      <c r="A53" s="3" t="s">
        <v>128</v>
      </c>
      <c r="B53" s="3" t="s">
        <v>260</v>
      </c>
      <c r="C53" s="3">
        <v>1052</v>
      </c>
      <c r="D53" s="3" t="s">
        <v>36</v>
      </c>
      <c r="E53" s="3">
        <v>35</v>
      </c>
      <c r="F53" s="3" t="s">
        <v>15</v>
      </c>
      <c r="G53" s="4">
        <v>45251</v>
      </c>
      <c r="H53" s="5">
        <v>105</v>
      </c>
      <c r="I53" s="5">
        <v>95</v>
      </c>
      <c r="J53" s="3" t="s">
        <v>96</v>
      </c>
      <c r="K53" s="3" t="s">
        <v>188</v>
      </c>
      <c r="L53" s="3" t="s">
        <v>171</v>
      </c>
      <c r="M53" s="3" t="str">
        <f t="shared" si="0"/>
        <v>Srednjih godina</v>
      </c>
      <c r="N53" s="3" t="str">
        <f t="shared" si="1"/>
        <v>Da</v>
      </c>
      <c r="O53" s="3" t="str">
        <f>VLOOKUP(A53,Lojalnost!$B$2:$E$61,4,FALSE)</f>
        <v>Lojalni</v>
      </c>
    </row>
    <row r="54" spans="1:15">
      <c r="A54" s="3" t="s">
        <v>168</v>
      </c>
      <c r="B54" s="3" t="s">
        <v>261</v>
      </c>
      <c r="C54" s="3">
        <v>1053</v>
      </c>
      <c r="D54" s="3" t="s">
        <v>35</v>
      </c>
      <c r="E54" s="3">
        <v>28</v>
      </c>
      <c r="F54" s="3" t="s">
        <v>3</v>
      </c>
      <c r="G54" s="4">
        <v>45252</v>
      </c>
      <c r="H54" s="5">
        <v>125</v>
      </c>
      <c r="I54" s="5">
        <v>115</v>
      </c>
      <c r="J54" s="3" t="s">
        <v>97</v>
      </c>
      <c r="K54" s="3" t="s">
        <v>189</v>
      </c>
      <c r="L54" s="3" t="s">
        <v>172</v>
      </c>
      <c r="M54" s="3" t="str">
        <f t="shared" si="0"/>
        <v>Mladi</v>
      </c>
      <c r="N54" s="3" t="str">
        <f t="shared" si="1"/>
        <v>Da</v>
      </c>
      <c r="O54" s="3" t="str">
        <f>VLOOKUP(A54,Lojalnost!$B$2:$E$61,4,FALSE)</f>
        <v>Lojalni</v>
      </c>
    </row>
    <row r="55" spans="1:15">
      <c r="A55" s="3" t="s">
        <v>158</v>
      </c>
      <c r="B55" s="3" t="s">
        <v>262</v>
      </c>
      <c r="C55" s="3">
        <v>1054</v>
      </c>
      <c r="D55" s="3" t="s">
        <v>36</v>
      </c>
      <c r="E55" s="3">
        <v>33</v>
      </c>
      <c r="F55" s="3" t="s">
        <v>7</v>
      </c>
      <c r="G55" s="4">
        <v>45253</v>
      </c>
      <c r="H55" s="5">
        <v>110</v>
      </c>
      <c r="I55" s="5">
        <v>100</v>
      </c>
      <c r="J55" s="3" t="s">
        <v>98</v>
      </c>
      <c r="K55" s="3" t="s">
        <v>190</v>
      </c>
      <c r="L55" s="3" t="s">
        <v>173</v>
      </c>
      <c r="M55" s="3" t="str">
        <f t="shared" si="0"/>
        <v>Srednjih godina</v>
      </c>
      <c r="N55" s="3" t="str">
        <f t="shared" si="1"/>
        <v>Da</v>
      </c>
      <c r="O55" s="3" t="str">
        <f>VLOOKUP(A55,Lojalnost!$B$2:$E$61,4,FALSE)</f>
        <v>Novi</v>
      </c>
    </row>
    <row r="56" spans="1:15">
      <c r="A56" s="3" t="s">
        <v>124</v>
      </c>
      <c r="B56" s="3" t="s">
        <v>263</v>
      </c>
      <c r="C56" s="3">
        <v>1055</v>
      </c>
      <c r="D56" s="3" t="s">
        <v>35</v>
      </c>
      <c r="E56" s="3">
        <v>27</v>
      </c>
      <c r="F56" s="3" t="s">
        <v>11</v>
      </c>
      <c r="G56" s="4">
        <v>45254</v>
      </c>
      <c r="H56" s="5">
        <v>95</v>
      </c>
      <c r="I56" s="5">
        <v>90</v>
      </c>
      <c r="J56" s="3" t="s">
        <v>99</v>
      </c>
      <c r="K56" s="3" t="s">
        <v>187</v>
      </c>
      <c r="L56" s="3" t="s">
        <v>170</v>
      </c>
      <c r="M56" s="3" t="str">
        <f t="shared" si="0"/>
        <v>Mladi</v>
      </c>
      <c r="N56" s="3" t="str">
        <f t="shared" si="1"/>
        <v>Da</v>
      </c>
      <c r="O56" s="3" t="str">
        <f>VLOOKUP(A56,Lojalnost!$B$2:$E$61,4,FALSE)</f>
        <v>Novi</v>
      </c>
    </row>
    <row r="57" spans="1:15">
      <c r="A57" s="3" t="s">
        <v>169</v>
      </c>
      <c r="B57" s="3" t="s">
        <v>264</v>
      </c>
      <c r="C57" s="3">
        <v>1056</v>
      </c>
      <c r="D57" s="3" t="s">
        <v>36</v>
      </c>
      <c r="E57" s="3">
        <v>40</v>
      </c>
      <c r="F57" s="3" t="s">
        <v>15</v>
      </c>
      <c r="G57" s="4">
        <v>45255</v>
      </c>
      <c r="H57" s="5">
        <v>120</v>
      </c>
      <c r="I57" s="5">
        <v>105</v>
      </c>
      <c r="J57" s="3" t="s">
        <v>100</v>
      </c>
      <c r="K57" s="3" t="s">
        <v>188</v>
      </c>
      <c r="L57" s="3" t="s">
        <v>171</v>
      </c>
      <c r="M57" s="3" t="str">
        <f t="shared" si="0"/>
        <v>Srednjih godina</v>
      </c>
      <c r="N57" s="3" t="str">
        <f t="shared" si="1"/>
        <v>Da</v>
      </c>
      <c r="O57" s="3" t="str">
        <f>VLOOKUP(A57,Lojalnost!$B$2:$E$61,4,FALSE)</f>
        <v>Povremeni</v>
      </c>
    </row>
    <row r="58" spans="1:15">
      <c r="A58" s="3" t="s">
        <v>147</v>
      </c>
      <c r="B58" s="3" t="s">
        <v>265</v>
      </c>
      <c r="C58" s="3">
        <v>1057</v>
      </c>
      <c r="D58" s="3" t="s">
        <v>35</v>
      </c>
      <c r="E58" s="3">
        <v>29</v>
      </c>
      <c r="F58" s="3" t="s">
        <v>3</v>
      </c>
      <c r="G58" s="4">
        <v>45256</v>
      </c>
      <c r="H58" s="5">
        <v>85</v>
      </c>
      <c r="I58" s="5">
        <v>85</v>
      </c>
      <c r="J58" s="3" t="s">
        <v>101</v>
      </c>
      <c r="K58" s="3" t="s">
        <v>189</v>
      </c>
      <c r="L58" s="3" t="s">
        <v>172</v>
      </c>
      <c r="M58" s="3" t="str">
        <f t="shared" si="0"/>
        <v>Mladi</v>
      </c>
      <c r="N58" s="3" t="str">
        <f t="shared" si="1"/>
        <v>Ne</v>
      </c>
      <c r="O58" s="3" t="str">
        <f>VLOOKUP(A58,Lojalnost!$B$2:$E$61,4,FALSE)</f>
        <v>Novi</v>
      </c>
    </row>
    <row r="59" spans="1:15">
      <c r="A59" s="3" t="s">
        <v>119</v>
      </c>
      <c r="B59" s="3" t="s">
        <v>266</v>
      </c>
      <c r="C59" s="3">
        <v>1058</v>
      </c>
      <c r="D59" s="3" t="s">
        <v>36</v>
      </c>
      <c r="E59" s="3">
        <v>36</v>
      </c>
      <c r="F59" s="3" t="s">
        <v>7</v>
      </c>
      <c r="G59" s="4">
        <v>45257</v>
      </c>
      <c r="H59" s="5">
        <v>75</v>
      </c>
      <c r="I59" s="5">
        <v>70</v>
      </c>
      <c r="J59" s="3" t="s">
        <v>102</v>
      </c>
      <c r="K59" s="3" t="s">
        <v>190</v>
      </c>
      <c r="L59" s="3" t="s">
        <v>173</v>
      </c>
      <c r="M59" s="3" t="str">
        <f t="shared" si="0"/>
        <v>Srednjih godina</v>
      </c>
      <c r="N59" s="3" t="str">
        <f t="shared" si="1"/>
        <v>Da</v>
      </c>
      <c r="O59" s="3" t="str">
        <f>VLOOKUP(A59,Lojalnost!$B$2:$E$61,4,FALSE)</f>
        <v>Lojalni</v>
      </c>
    </row>
    <row r="60" spans="1:15">
      <c r="A60" s="3" t="s">
        <v>140</v>
      </c>
      <c r="B60" s="3" t="s">
        <v>267</v>
      </c>
      <c r="C60" s="3">
        <v>1059</v>
      </c>
      <c r="D60" s="3" t="s">
        <v>35</v>
      </c>
      <c r="E60" s="3">
        <v>30</v>
      </c>
      <c r="F60" s="3" t="s">
        <v>11</v>
      </c>
      <c r="G60" s="4">
        <v>45258</v>
      </c>
      <c r="H60" s="5">
        <v>110</v>
      </c>
      <c r="I60" s="5">
        <v>95</v>
      </c>
      <c r="J60" s="3" t="s">
        <v>103</v>
      </c>
      <c r="K60" s="3" t="s">
        <v>187</v>
      </c>
      <c r="L60" s="3" t="s">
        <v>170</v>
      </c>
      <c r="M60" s="3" t="str">
        <f t="shared" si="0"/>
        <v>Mladi</v>
      </c>
      <c r="N60" s="3" t="str">
        <f t="shared" si="1"/>
        <v>Da</v>
      </c>
      <c r="O60" s="3" t="str">
        <f>VLOOKUP(A60,Lojalnost!$B$2:$E$61,4,FALSE)</f>
        <v>Povremeni</v>
      </c>
    </row>
    <row r="61" spans="1:15">
      <c r="A61" s="3" t="s">
        <v>112</v>
      </c>
      <c r="B61" s="3" t="s">
        <v>268</v>
      </c>
      <c r="C61" s="3">
        <v>1060</v>
      </c>
      <c r="D61" s="3" t="s">
        <v>36</v>
      </c>
      <c r="E61" s="3">
        <v>52</v>
      </c>
      <c r="F61" s="3" t="s">
        <v>15</v>
      </c>
      <c r="G61" s="4">
        <v>45259</v>
      </c>
      <c r="H61" s="5">
        <v>130</v>
      </c>
      <c r="I61" s="5">
        <v>115</v>
      </c>
      <c r="J61" s="3" t="s">
        <v>104</v>
      </c>
      <c r="K61" s="3" t="s">
        <v>188</v>
      </c>
      <c r="L61" s="3" t="s">
        <v>171</v>
      </c>
      <c r="M61" s="3" t="str">
        <f t="shared" si="0"/>
        <v>Stariji</v>
      </c>
      <c r="N61" s="3" t="str">
        <f t="shared" si="1"/>
        <v>Da</v>
      </c>
      <c r="O61" s="3" t="str">
        <f>VLOOKUP(A61,Lojalnost!$B$2:$E$61,4,FALSE)</f>
        <v>Povremeni</v>
      </c>
    </row>
  </sheetData>
  <sortState ref="A2:N67">
    <sortCondition ref="C2:C67"/>
  </sortState>
  <conditionalFormatting sqref="I2:I61">
    <cfRule type="top10" dxfId="0" priority="1" percent="1" rank="10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2" sqref="A2:A61"/>
    </sheetView>
  </sheetViews>
  <sheetFormatPr defaultRowHeight="14.25"/>
  <cols>
    <col min="2" max="2" width="9.25" customWidth="1"/>
    <col min="5" max="5" width="12.125" bestFit="1" customWidth="1"/>
  </cols>
  <sheetData>
    <row r="1" spans="1:5">
      <c r="A1" t="s">
        <v>200</v>
      </c>
      <c r="B1" t="s">
        <v>174</v>
      </c>
      <c r="C1" t="s">
        <v>175</v>
      </c>
      <c r="D1" t="s">
        <v>176</v>
      </c>
      <c r="E1" t="s">
        <v>186</v>
      </c>
    </row>
    <row r="2" spans="1:5">
      <c r="A2">
        <v>1</v>
      </c>
      <c r="B2" t="s">
        <v>110</v>
      </c>
      <c r="C2" t="s">
        <v>32</v>
      </c>
      <c r="D2" t="s">
        <v>33</v>
      </c>
      <c r="E2" t="s">
        <v>192</v>
      </c>
    </row>
    <row r="3" spans="1:5">
      <c r="A3">
        <v>2</v>
      </c>
      <c r="B3" t="s">
        <v>111</v>
      </c>
      <c r="C3" t="s">
        <v>60</v>
      </c>
      <c r="D3" t="s">
        <v>33</v>
      </c>
      <c r="E3" t="s">
        <v>191</v>
      </c>
    </row>
    <row r="4" spans="1:5">
      <c r="A4">
        <v>3</v>
      </c>
      <c r="B4" t="s">
        <v>112</v>
      </c>
      <c r="C4" t="s">
        <v>46</v>
      </c>
      <c r="D4" t="s">
        <v>33</v>
      </c>
      <c r="E4" t="s">
        <v>193</v>
      </c>
    </row>
    <row r="5" spans="1:5">
      <c r="A5">
        <v>4</v>
      </c>
      <c r="B5" t="s">
        <v>113</v>
      </c>
      <c r="C5" t="s">
        <v>13</v>
      </c>
      <c r="D5" t="s">
        <v>14</v>
      </c>
      <c r="E5" t="s">
        <v>192</v>
      </c>
    </row>
    <row r="6" spans="1:5">
      <c r="A6">
        <v>5</v>
      </c>
      <c r="B6" t="s">
        <v>114</v>
      </c>
      <c r="C6" t="s">
        <v>58</v>
      </c>
      <c r="D6" t="s">
        <v>14</v>
      </c>
      <c r="E6" t="s">
        <v>193</v>
      </c>
    </row>
    <row r="7" spans="1:5">
      <c r="A7">
        <v>6</v>
      </c>
      <c r="B7" t="s">
        <v>115</v>
      </c>
      <c r="C7" t="s">
        <v>46</v>
      </c>
      <c r="D7" t="s">
        <v>14</v>
      </c>
      <c r="E7" t="s">
        <v>191</v>
      </c>
    </row>
    <row r="8" spans="1:5">
      <c r="A8">
        <v>7</v>
      </c>
      <c r="B8" t="s">
        <v>116</v>
      </c>
      <c r="C8" t="s">
        <v>43</v>
      </c>
      <c r="D8" t="s">
        <v>14</v>
      </c>
      <c r="E8" t="s">
        <v>192</v>
      </c>
    </row>
    <row r="9" spans="1:5">
      <c r="A9">
        <v>8</v>
      </c>
      <c r="B9" t="s">
        <v>117</v>
      </c>
      <c r="C9" t="s">
        <v>56</v>
      </c>
      <c r="D9" t="s">
        <v>14</v>
      </c>
      <c r="E9" t="s">
        <v>193</v>
      </c>
    </row>
    <row r="10" spans="1:5">
      <c r="A10">
        <v>9</v>
      </c>
      <c r="B10" t="s">
        <v>118</v>
      </c>
      <c r="C10" t="s">
        <v>54</v>
      </c>
      <c r="D10" t="s">
        <v>14</v>
      </c>
      <c r="E10" t="s">
        <v>191</v>
      </c>
    </row>
    <row r="11" spans="1:5">
      <c r="A11">
        <v>10</v>
      </c>
      <c r="B11" t="s">
        <v>119</v>
      </c>
      <c r="C11" t="s">
        <v>60</v>
      </c>
      <c r="D11" t="s">
        <v>14</v>
      </c>
      <c r="E11" t="s">
        <v>192</v>
      </c>
    </row>
    <row r="12" spans="1:5">
      <c r="A12">
        <v>11</v>
      </c>
      <c r="B12" t="s">
        <v>120</v>
      </c>
      <c r="C12" t="s">
        <v>17</v>
      </c>
      <c r="D12" t="s">
        <v>18</v>
      </c>
      <c r="E12" t="s">
        <v>193</v>
      </c>
    </row>
    <row r="13" spans="1:5">
      <c r="A13">
        <v>12</v>
      </c>
      <c r="B13" t="s">
        <v>121</v>
      </c>
      <c r="C13" t="s">
        <v>37</v>
      </c>
      <c r="D13" t="s">
        <v>18</v>
      </c>
      <c r="E13" t="s">
        <v>191</v>
      </c>
    </row>
    <row r="14" spans="1:5">
      <c r="A14">
        <v>13</v>
      </c>
      <c r="B14" t="s">
        <v>122</v>
      </c>
      <c r="C14" t="s">
        <v>32</v>
      </c>
      <c r="D14" t="s">
        <v>18</v>
      </c>
      <c r="E14" t="s">
        <v>192</v>
      </c>
    </row>
    <row r="15" spans="1:5">
      <c r="A15">
        <v>14</v>
      </c>
      <c r="B15" t="s">
        <v>123</v>
      </c>
      <c r="C15" t="s">
        <v>49</v>
      </c>
      <c r="D15" t="s">
        <v>18</v>
      </c>
      <c r="E15" t="s">
        <v>193</v>
      </c>
    </row>
    <row r="16" spans="1:5">
      <c r="A16">
        <v>15</v>
      </c>
      <c r="B16" t="s">
        <v>124</v>
      </c>
      <c r="C16" t="s">
        <v>58</v>
      </c>
      <c r="D16" t="s">
        <v>18</v>
      </c>
      <c r="E16" t="s">
        <v>191</v>
      </c>
    </row>
    <row r="17" spans="1:5">
      <c r="A17">
        <v>16</v>
      </c>
      <c r="B17" t="s">
        <v>125</v>
      </c>
      <c r="C17" t="s">
        <v>46</v>
      </c>
      <c r="D17" t="s">
        <v>47</v>
      </c>
      <c r="E17" t="s">
        <v>192</v>
      </c>
    </row>
    <row r="18" spans="1:5">
      <c r="A18">
        <v>17</v>
      </c>
      <c r="B18" t="s">
        <v>126</v>
      </c>
      <c r="C18" t="s">
        <v>63</v>
      </c>
      <c r="D18" t="s">
        <v>47</v>
      </c>
      <c r="E18" t="s">
        <v>193</v>
      </c>
    </row>
    <row r="19" spans="1:5">
      <c r="A19">
        <v>18</v>
      </c>
      <c r="B19" t="s">
        <v>127</v>
      </c>
      <c r="C19" t="s">
        <v>40</v>
      </c>
      <c r="D19" t="s">
        <v>47</v>
      </c>
      <c r="E19" t="s">
        <v>191</v>
      </c>
    </row>
    <row r="20" spans="1:5">
      <c r="A20">
        <v>19</v>
      </c>
      <c r="B20" t="s">
        <v>128</v>
      </c>
      <c r="C20" t="s">
        <v>52</v>
      </c>
      <c r="D20" t="s">
        <v>47</v>
      </c>
      <c r="E20" t="s">
        <v>192</v>
      </c>
    </row>
    <row r="21" spans="1:5">
      <c r="A21">
        <v>20</v>
      </c>
      <c r="B21" t="s">
        <v>129</v>
      </c>
      <c r="C21" t="s">
        <v>5</v>
      </c>
      <c r="D21" t="s">
        <v>6</v>
      </c>
      <c r="E21" t="s">
        <v>193</v>
      </c>
    </row>
    <row r="22" spans="1:5">
      <c r="A22">
        <v>21</v>
      </c>
      <c r="B22" t="s">
        <v>130</v>
      </c>
      <c r="C22" t="s">
        <v>58</v>
      </c>
      <c r="D22" t="s">
        <v>6</v>
      </c>
      <c r="E22" t="s">
        <v>192</v>
      </c>
    </row>
    <row r="23" spans="1:5">
      <c r="A23">
        <v>22</v>
      </c>
      <c r="B23" t="s">
        <v>131</v>
      </c>
      <c r="C23" t="s">
        <v>56</v>
      </c>
      <c r="D23" t="s">
        <v>6</v>
      </c>
      <c r="E23" t="s">
        <v>193</v>
      </c>
    </row>
    <row r="24" spans="1:5">
      <c r="A24">
        <v>23</v>
      </c>
      <c r="B24" t="s">
        <v>132</v>
      </c>
      <c r="C24" t="s">
        <v>46</v>
      </c>
      <c r="D24" t="s">
        <v>6</v>
      </c>
      <c r="E24" t="s">
        <v>191</v>
      </c>
    </row>
    <row r="25" spans="1:5">
      <c r="A25">
        <v>24</v>
      </c>
      <c r="B25" t="s">
        <v>133</v>
      </c>
      <c r="C25" t="s">
        <v>37</v>
      </c>
      <c r="D25" t="s">
        <v>38</v>
      </c>
      <c r="E25" t="s">
        <v>192</v>
      </c>
    </row>
    <row r="26" spans="1:5">
      <c r="A26">
        <v>25</v>
      </c>
      <c r="B26" t="s">
        <v>134</v>
      </c>
      <c r="C26" t="s">
        <v>105</v>
      </c>
      <c r="D26" t="s">
        <v>38</v>
      </c>
      <c r="E26" t="s">
        <v>193</v>
      </c>
    </row>
    <row r="27" spans="1:5">
      <c r="A27">
        <v>26</v>
      </c>
      <c r="B27" t="s">
        <v>135</v>
      </c>
      <c r="C27" t="s">
        <v>32</v>
      </c>
      <c r="D27" t="s">
        <v>38</v>
      </c>
      <c r="E27" t="s">
        <v>191</v>
      </c>
    </row>
    <row r="28" spans="1:5">
      <c r="A28">
        <v>27</v>
      </c>
      <c r="B28" t="s">
        <v>136</v>
      </c>
      <c r="C28" t="s">
        <v>108</v>
      </c>
      <c r="D28" t="s">
        <v>38</v>
      </c>
      <c r="E28" t="s">
        <v>192</v>
      </c>
    </row>
    <row r="29" spans="1:5">
      <c r="A29">
        <v>28</v>
      </c>
      <c r="B29" t="s">
        <v>137</v>
      </c>
      <c r="C29" t="s">
        <v>54</v>
      </c>
      <c r="D29" t="s">
        <v>38</v>
      </c>
      <c r="E29" t="s">
        <v>193</v>
      </c>
    </row>
    <row r="30" spans="1:5">
      <c r="A30">
        <v>29</v>
      </c>
      <c r="B30" t="s">
        <v>138</v>
      </c>
      <c r="C30" t="s">
        <v>84</v>
      </c>
      <c r="D30" t="s">
        <v>38</v>
      </c>
      <c r="E30" t="s">
        <v>191</v>
      </c>
    </row>
    <row r="31" spans="1:5">
      <c r="A31">
        <v>30</v>
      </c>
      <c r="B31" t="s">
        <v>139</v>
      </c>
      <c r="C31" t="s">
        <v>43</v>
      </c>
      <c r="D31" t="s">
        <v>38</v>
      </c>
      <c r="E31" t="s">
        <v>192</v>
      </c>
    </row>
    <row r="32" spans="1:5">
      <c r="A32">
        <v>31</v>
      </c>
      <c r="B32" t="s">
        <v>140</v>
      </c>
      <c r="C32" t="s">
        <v>49</v>
      </c>
      <c r="D32" t="s">
        <v>38</v>
      </c>
      <c r="E32" t="s">
        <v>193</v>
      </c>
    </row>
    <row r="33" spans="1:5">
      <c r="A33">
        <v>32</v>
      </c>
      <c r="B33" t="s">
        <v>141</v>
      </c>
      <c r="C33" t="s">
        <v>20</v>
      </c>
      <c r="D33" t="s">
        <v>21</v>
      </c>
      <c r="E33" t="s">
        <v>191</v>
      </c>
    </row>
    <row r="34" spans="1:5">
      <c r="A34">
        <v>33</v>
      </c>
      <c r="B34" t="s">
        <v>142</v>
      </c>
      <c r="C34" t="s">
        <v>60</v>
      </c>
      <c r="D34" t="s">
        <v>21</v>
      </c>
      <c r="E34" t="s">
        <v>192</v>
      </c>
    </row>
    <row r="35" spans="1:5">
      <c r="A35">
        <v>34</v>
      </c>
      <c r="B35" t="s">
        <v>143</v>
      </c>
      <c r="C35" t="s">
        <v>26</v>
      </c>
      <c r="D35" t="s">
        <v>27</v>
      </c>
      <c r="E35" t="s">
        <v>193</v>
      </c>
    </row>
    <row r="36" spans="1:5">
      <c r="A36">
        <v>35</v>
      </c>
      <c r="B36" t="s">
        <v>144</v>
      </c>
      <c r="C36" t="s">
        <v>52</v>
      </c>
      <c r="D36" t="s">
        <v>27</v>
      </c>
      <c r="E36" t="s">
        <v>191</v>
      </c>
    </row>
    <row r="37" spans="1:5">
      <c r="A37">
        <v>36</v>
      </c>
      <c r="B37" t="s">
        <v>145</v>
      </c>
      <c r="C37" t="s">
        <v>109</v>
      </c>
      <c r="D37" t="s">
        <v>27</v>
      </c>
      <c r="E37" t="s">
        <v>192</v>
      </c>
    </row>
    <row r="38" spans="1:5">
      <c r="A38">
        <v>37</v>
      </c>
      <c r="B38" t="s">
        <v>146</v>
      </c>
      <c r="C38" t="s">
        <v>60</v>
      </c>
      <c r="D38" t="s">
        <v>27</v>
      </c>
      <c r="E38" t="s">
        <v>193</v>
      </c>
    </row>
    <row r="39" spans="1:5">
      <c r="A39">
        <v>38</v>
      </c>
      <c r="B39" t="s">
        <v>147</v>
      </c>
      <c r="C39" t="s">
        <v>63</v>
      </c>
      <c r="D39" t="s">
        <v>27</v>
      </c>
      <c r="E39" t="s">
        <v>191</v>
      </c>
    </row>
    <row r="40" spans="1:5">
      <c r="A40">
        <v>39</v>
      </c>
      <c r="B40" t="s">
        <v>148</v>
      </c>
      <c r="C40" t="s">
        <v>49</v>
      </c>
      <c r="D40" t="s">
        <v>50</v>
      </c>
      <c r="E40" t="s">
        <v>192</v>
      </c>
    </row>
    <row r="41" spans="1:5">
      <c r="A41">
        <v>40</v>
      </c>
      <c r="B41" t="s">
        <v>149</v>
      </c>
      <c r="C41" t="s">
        <v>65</v>
      </c>
      <c r="D41" t="s">
        <v>50</v>
      </c>
      <c r="E41" t="s">
        <v>193</v>
      </c>
    </row>
    <row r="42" spans="1:5">
      <c r="A42">
        <v>41</v>
      </c>
      <c r="B42" t="s">
        <v>150</v>
      </c>
      <c r="C42" t="s">
        <v>52</v>
      </c>
      <c r="D42" t="s">
        <v>50</v>
      </c>
      <c r="E42" t="s">
        <v>192</v>
      </c>
    </row>
    <row r="43" spans="1:5">
      <c r="A43">
        <v>42</v>
      </c>
      <c r="B43" t="s">
        <v>151</v>
      </c>
      <c r="C43" t="s">
        <v>1</v>
      </c>
      <c r="D43" t="s">
        <v>2</v>
      </c>
      <c r="E43" t="s">
        <v>193</v>
      </c>
    </row>
    <row r="44" spans="1:5">
      <c r="A44">
        <v>43</v>
      </c>
      <c r="B44" t="s">
        <v>152</v>
      </c>
      <c r="C44" t="s">
        <v>29</v>
      </c>
      <c r="D44" t="s">
        <v>30</v>
      </c>
      <c r="E44" t="s">
        <v>191</v>
      </c>
    </row>
    <row r="45" spans="1:5">
      <c r="A45">
        <v>44</v>
      </c>
      <c r="B45" t="s">
        <v>153</v>
      </c>
      <c r="C45" t="s">
        <v>32</v>
      </c>
      <c r="D45" t="s">
        <v>30</v>
      </c>
      <c r="E45" t="s">
        <v>192</v>
      </c>
    </row>
    <row r="46" spans="1:5">
      <c r="A46">
        <v>45</v>
      </c>
      <c r="B46" t="s">
        <v>154</v>
      </c>
      <c r="C46" t="s">
        <v>5</v>
      </c>
      <c r="D46" t="s">
        <v>41</v>
      </c>
      <c r="E46" t="s">
        <v>193</v>
      </c>
    </row>
    <row r="47" spans="1:5">
      <c r="A47">
        <v>46</v>
      </c>
      <c r="B47" t="s">
        <v>155</v>
      </c>
      <c r="C47" t="s">
        <v>107</v>
      </c>
      <c r="D47" t="s">
        <v>41</v>
      </c>
      <c r="E47" t="s">
        <v>191</v>
      </c>
    </row>
    <row r="48" spans="1:5">
      <c r="A48">
        <v>47</v>
      </c>
      <c r="B48" t="s">
        <v>156</v>
      </c>
      <c r="C48" t="s">
        <v>40</v>
      </c>
      <c r="D48" t="s">
        <v>41</v>
      </c>
      <c r="E48" t="s">
        <v>192</v>
      </c>
    </row>
    <row r="49" spans="1:5">
      <c r="A49">
        <v>48</v>
      </c>
      <c r="B49" t="s">
        <v>157</v>
      </c>
      <c r="C49" t="s">
        <v>49</v>
      </c>
      <c r="D49" t="s">
        <v>41</v>
      </c>
      <c r="E49" t="s">
        <v>193</v>
      </c>
    </row>
    <row r="50" spans="1:5">
      <c r="A50">
        <v>49</v>
      </c>
      <c r="B50" t="s">
        <v>158</v>
      </c>
      <c r="C50" t="s">
        <v>56</v>
      </c>
      <c r="D50" t="s">
        <v>41</v>
      </c>
      <c r="E50" t="s">
        <v>191</v>
      </c>
    </row>
    <row r="51" spans="1:5">
      <c r="A51">
        <v>50</v>
      </c>
      <c r="B51" t="s">
        <v>159</v>
      </c>
      <c r="C51" t="s">
        <v>43</v>
      </c>
      <c r="D51" t="s">
        <v>44</v>
      </c>
      <c r="E51" t="s">
        <v>192</v>
      </c>
    </row>
    <row r="52" spans="1:5">
      <c r="A52">
        <v>51</v>
      </c>
      <c r="B52" t="s">
        <v>160</v>
      </c>
      <c r="C52" t="s">
        <v>46</v>
      </c>
      <c r="D52" t="s">
        <v>44</v>
      </c>
      <c r="E52" t="s">
        <v>193</v>
      </c>
    </row>
    <row r="53" spans="1:5">
      <c r="A53">
        <v>52</v>
      </c>
      <c r="B53" t="s">
        <v>161</v>
      </c>
      <c r="C53" t="s">
        <v>58</v>
      </c>
      <c r="D53" t="s">
        <v>44</v>
      </c>
      <c r="E53" t="s">
        <v>191</v>
      </c>
    </row>
    <row r="54" spans="1:5">
      <c r="A54">
        <v>53</v>
      </c>
      <c r="B54" t="s">
        <v>162</v>
      </c>
      <c r="C54" t="s">
        <v>9</v>
      </c>
      <c r="D54" t="s">
        <v>10</v>
      </c>
      <c r="E54" t="s">
        <v>192</v>
      </c>
    </row>
    <row r="55" spans="1:5">
      <c r="A55">
        <v>54</v>
      </c>
      <c r="B55" t="s">
        <v>163</v>
      </c>
      <c r="C55" t="s">
        <v>106</v>
      </c>
      <c r="D55" t="s">
        <v>24</v>
      </c>
      <c r="E55" t="s">
        <v>193</v>
      </c>
    </row>
    <row r="56" spans="1:5">
      <c r="A56">
        <v>55</v>
      </c>
      <c r="B56" t="s">
        <v>164</v>
      </c>
      <c r="C56" t="s">
        <v>52</v>
      </c>
      <c r="D56" t="s">
        <v>24</v>
      </c>
      <c r="E56" t="s">
        <v>191</v>
      </c>
    </row>
    <row r="57" spans="1:5">
      <c r="A57">
        <v>56</v>
      </c>
      <c r="B57" t="s">
        <v>165</v>
      </c>
      <c r="C57" t="s">
        <v>23</v>
      </c>
      <c r="D57" t="s">
        <v>24</v>
      </c>
      <c r="E57" t="s">
        <v>192</v>
      </c>
    </row>
    <row r="58" spans="1:5">
      <c r="A58">
        <v>57</v>
      </c>
      <c r="B58" t="s">
        <v>166</v>
      </c>
      <c r="C58" t="s">
        <v>58</v>
      </c>
      <c r="D58" t="s">
        <v>24</v>
      </c>
      <c r="E58" t="s">
        <v>193</v>
      </c>
    </row>
    <row r="59" spans="1:5">
      <c r="A59">
        <v>58</v>
      </c>
      <c r="B59" t="s">
        <v>167</v>
      </c>
      <c r="C59" t="s">
        <v>63</v>
      </c>
      <c r="D59" t="s">
        <v>24</v>
      </c>
      <c r="E59" t="s">
        <v>191</v>
      </c>
    </row>
    <row r="60" spans="1:5">
      <c r="A60">
        <v>59</v>
      </c>
      <c r="B60" t="s">
        <v>168</v>
      </c>
      <c r="C60" t="s">
        <v>37</v>
      </c>
      <c r="D60" t="s">
        <v>24</v>
      </c>
      <c r="E60" t="s">
        <v>192</v>
      </c>
    </row>
    <row r="61" spans="1:5">
      <c r="A61">
        <v>60</v>
      </c>
      <c r="B61" t="s">
        <v>169</v>
      </c>
      <c r="C61" t="s">
        <v>32</v>
      </c>
      <c r="D61" t="s">
        <v>24</v>
      </c>
      <c r="E61" t="s">
        <v>193</v>
      </c>
    </row>
  </sheetData>
  <sortState ref="C2:D61">
    <sortCondition ref="D2:D6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Transakcije</vt:lpstr>
      <vt:lpstr>Lojalnost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Profesor</cp:lastModifiedBy>
  <dcterms:created xsi:type="dcterms:W3CDTF">2024-03-09T15:39:03Z</dcterms:created>
  <dcterms:modified xsi:type="dcterms:W3CDTF">2024-11-11T11:09:40Z</dcterms:modified>
</cp:coreProperties>
</file>