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160" windowHeight="8145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'OB2'!$A$1:$H$126</definedName>
    <definedName name="_xlnm.Print_Area" localSheetId="1">'Spisak'!$A$1:$X$6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<sst xmlns="http://schemas.openxmlformats.org/spreadsheetml/2006/main" count="179" uniqueCount="136">
  <si>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</si>
  <si>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</si>
  <si>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</si>
  <si>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</si>
  <si>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</si>
  <si>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</si>
  <si>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</si>
  <si>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</si>
  <si>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</si>
  <si>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</si>
  <si>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</si>
  <si>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</si>
  <si>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</si>
  <si>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</si>
  <si>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</si>
  <si>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</si>
  <si>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</si>
  <si>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</si>
  <si>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</si>
  <si>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</si>
  <si>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</si>
  <si>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</si>
  <si>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</si>
  <si>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</si>
  <si>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</si>
  <si>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</si>
  <si>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</si>
  <si>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</si>
  <si>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</si>
  <si>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</si>
  <si>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</si>
  <si>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</si>
  <si>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</si>
  <si>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</si>
  <si>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</si>
  <si>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</si>
  <si>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</si>
  <si>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</si>
  <si>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</si>
  <si>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</si>
  <si>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</si>
  <si>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</si>
  <si>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</si>
  <si>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</si>
  <si>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</si>
  <si>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</si>
  <si>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</si>
  <si>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</si>
  <si>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</si>
  <si>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</si>
  <si>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</si>
  <si>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</si>
  <si>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</si>
  <si>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</si>
  <si>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</si>
  <si>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</si>
  <si>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</si>
  <si>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</si>
  <si>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</si>
  <si>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T1</t>
  </si>
  <si>
    <t>T2</t>
  </si>
  <si>
    <t>T3</t>
  </si>
  <si>
    <t>T4</t>
  </si>
  <si>
    <t>T5</t>
  </si>
  <si>
    <t>Studije:</t>
  </si>
  <si>
    <t>OSNOVNE</t>
  </si>
  <si>
    <t>TESTOVI</t>
  </si>
  <si>
    <t>Broj ECTS kredita: 5,00</t>
  </si>
  <si>
    <t>2014</t>
  </si>
  <si>
    <t>14</t>
  </si>
  <si>
    <t>25</t>
  </si>
  <si>
    <t>9087</t>
  </si>
  <si>
    <t>2013</t>
  </si>
  <si>
    <t>26</t>
  </si>
  <si>
    <t>52</t>
  </si>
  <si>
    <t>84</t>
  </si>
  <si>
    <t>2012</t>
  </si>
  <si>
    <t>2011</t>
  </si>
  <si>
    <t>53</t>
  </si>
  <si>
    <t>2010</t>
  </si>
  <si>
    <t>28</t>
  </si>
  <si>
    <t>2009</t>
  </si>
  <si>
    <t>9050</t>
  </si>
  <si>
    <t>2008</t>
  </si>
  <si>
    <t>Adrijana Halimić</t>
  </si>
  <si>
    <t>Radisav Brajković</t>
  </si>
  <si>
    <t>Sara Dragoslavić</t>
  </si>
  <si>
    <t>Braim Alibašić</t>
  </si>
  <si>
    <t>Mensur Dizdarević</t>
  </si>
  <si>
    <t>Denis Šahman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</si>
  <si>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</si>
  <si>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</si>
  <si>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</si>
  <si>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</si>
  <si>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</si>
  <si>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</si>
  <si>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</si>
  <si>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Popr</t>
  </si>
  <si>
    <t>II kolokvijum</t>
  </si>
  <si>
    <t>NA SPISKU:</t>
  </si>
  <si>
    <t>Broj ST</t>
  </si>
  <si>
    <t>Prof.dr Gojko Joksimovic</t>
  </si>
  <si>
    <t>Na zavrsnom ispitu</t>
  </si>
  <si>
    <t>______________________________</t>
  </si>
  <si>
    <t>2015</t>
  </si>
  <si>
    <t>47</t>
  </si>
  <si>
    <t>67</t>
  </si>
  <si>
    <t>9016</t>
  </si>
  <si>
    <t>Aleksa Vujošević</t>
  </si>
  <si>
    <t>Milan Đurović</t>
  </si>
  <si>
    <t>Bogdan Aprcović</t>
  </si>
  <si>
    <t>Boško Kovačević</t>
  </si>
  <si>
    <t>Lazar Vučinić</t>
  </si>
  <si>
    <t>Marina Šljukić</t>
  </si>
  <si>
    <t>Danilo Mijanović</t>
  </si>
  <si>
    <t>Mladen Kovačević</t>
  </si>
  <si>
    <t>OBRAZAC za evidenciju osvojenih poena na predmetu i predlog ocjene, studijske 2017/2018. ljetnji semestar</t>
  </si>
  <si>
    <t>OBRAZAC ZA ZAKLJUČNE OCJENE, studijske 2017/2018. ljetnji semestar</t>
  </si>
  <si>
    <t xml:space="preserve">ZIr </t>
  </si>
  <si>
    <t>ZIp</t>
  </si>
  <si>
    <t>ZI</t>
  </si>
  <si>
    <t>K</t>
  </si>
  <si>
    <t>Kr</t>
  </si>
  <si>
    <t>Kp</t>
  </si>
  <si>
    <t>K+ZI+T</t>
  </si>
  <si>
    <t>Završni ispit</t>
  </si>
  <si>
    <t>komplet ispit</t>
  </si>
  <si>
    <t>KpA1</t>
  </si>
  <si>
    <t>KpA2</t>
  </si>
  <si>
    <t>ZIA1</t>
  </si>
  <si>
    <t>ZIA2</t>
  </si>
  <si>
    <t>20</t>
  </si>
  <si>
    <t>Nebojša Maraš</t>
  </si>
  <si>
    <t>Stefan Todorović</t>
  </si>
  <si>
    <t>51</t>
  </si>
  <si>
    <t>Marko Vujović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</si>
</sst>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>
      <alignment horizontal="center"/>
    </xf>
    <xf numFmtId="193" fontId="0" fillId="0" borderId="24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center"/>
      <protection locked="0"/>
    </xf>
    <xf numFmtId="189" fontId="0" fillId="0" borderId="24" xfId="0" applyNumberFormat="1" applyFont="1" applyFill="1" applyBorder="1" applyAlignment="1" applyProtection="1">
      <alignment horizontal="right"/>
      <protection locked="0"/>
    </xf>
    <xf numFmtId="189" fontId="0" fillId="0" borderId="24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28" xfId="0" applyNumberFormat="1" applyFont="1" applyFill="1" applyBorder="1" applyAlignment="1" applyProtection="1">
      <alignment horizontal="center"/>
      <protection locked="0"/>
    </xf>
    <xf numFmtId="0" fontId="4" fillId="4" borderId="29" xfId="0" applyNumberFormat="1" applyFont="1" applyFill="1" applyBorder="1" applyAlignment="1" applyProtection="1">
      <alignment horizontal="center"/>
      <protection locked="0"/>
    </xf>
    <xf numFmtId="0" fontId="4" fillId="4" borderId="30" xfId="0" applyNumberFormat="1" applyFont="1" applyFill="1" applyBorder="1" applyAlignment="1" applyProtection="1">
      <alignment horizontal="center"/>
      <protection locked="0"/>
    </xf>
    <xf numFmtId="0" fontId="4" fillId="4" borderId="31" xfId="0" applyNumberFormat="1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9" fontId="5" fillId="4" borderId="3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34" xfId="0" applyNumberFormat="1" applyFont="1" applyFill="1" applyBorder="1" applyAlignment="1" applyProtection="1">
      <alignment horizontal="center"/>
      <protection locked="0"/>
    </xf>
    <xf numFmtId="9" fontId="5" fillId="0" borderId="30" xfId="59" applyFont="1" applyFill="1" applyBorder="1" applyAlignment="1" applyProtection="1">
      <alignment horizontal="center"/>
      <protection locked="0"/>
    </xf>
    <xf numFmtId="9" fontId="5" fillId="0" borderId="35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Alignment="1" applyProtection="1">
      <alignment horizontal="center"/>
      <protection locked="0"/>
    </xf>
    <xf numFmtId="0" fontId="1" fillId="33" borderId="21" xfId="0" applyNumberFormat="1" applyFont="1" applyFill="1" applyBorder="1" applyAlignment="1" applyProtection="1">
      <alignment horizontal="center"/>
      <protection locked="0"/>
    </xf>
    <xf numFmtId="190" fontId="0" fillId="33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193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93" fontId="0" fillId="0" borderId="24" xfId="0" applyNumberFormat="1" applyFont="1" applyFill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 horizontal="center"/>
      <protection locked="0"/>
    </xf>
    <xf numFmtId="0" fontId="1" fillId="33" borderId="33" xfId="0" applyNumberFormat="1" applyFont="1" applyFill="1" applyBorder="1" applyAlignment="1" applyProtection="1">
      <alignment horizontal="center"/>
      <protection locked="0"/>
    </xf>
    <xf numFmtId="0" fontId="1" fillId="33" borderId="44" xfId="0" applyNumberFormat="1" applyFont="1" applyFill="1" applyBorder="1" applyAlignment="1" applyProtection="1">
      <alignment horizontal="center"/>
      <protection locked="0"/>
    </xf>
    <xf numFmtId="193" fontId="0" fillId="33" borderId="24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Spisak!$V$26:$V$31</c:f>
              <c:strCache/>
            </c:strRef>
          </c:cat>
          <c:val>
            <c:numRef>
              <c:f>Spisak!$W$26:$W$31</c:f>
              <c:numCache/>
            </c:numRef>
          </c:val>
        </c:ser>
        <c:axId val="52073534"/>
        <c:axId val="66008623"/>
      </c:bar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20</xdr:col>
      <xdr:colOff>0</xdr:colOff>
      <xdr:row>39</xdr:row>
      <xdr:rowOff>0</xdr:rowOff>
    </xdr:to>
    <xdr:graphicFrame>
      <xdr:nvGraphicFramePr>
        <xdr:cNvPr id="1" name="Chart 142"/>
        <xdr:cNvGraphicFramePr/>
      </xdr:nvGraphicFramePr>
      <xdr:xfrm>
        <a:off x="514350" y="3933825"/>
        <a:ext cx="763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7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17</v>
      </c>
      <c r="C2" s="14"/>
    </row>
    <row r="3" spans="2:3" ht="13.5" thickBot="1">
      <c r="B3" s="13"/>
      <c r="C3" s="14"/>
    </row>
    <row r="4" spans="2:5" ht="12.75">
      <c r="B4" s="9" t="s">
        <v>4</v>
      </c>
      <c r="C4" s="18" t="s">
        <v>9</v>
      </c>
      <c r="E4" s="12" t="s">
        <v>14</v>
      </c>
    </row>
    <row r="5" spans="2:5" ht="12.75">
      <c r="B5" s="10" t="s">
        <v>5</v>
      </c>
      <c r="C5" s="19" t="s">
        <v>10</v>
      </c>
      <c r="E5" s="12" t="s">
        <v>13</v>
      </c>
    </row>
    <row r="6" spans="2:3" ht="13.5" thickBot="1">
      <c r="B6" s="11" t="s">
        <v>12</v>
      </c>
      <c r="C6" s="20" t="s">
        <v>19</v>
      </c>
    </row>
    <row r="7" spans="2:3" ht="13.5" thickBot="1">
      <c r="B7" s="15"/>
      <c r="C7" s="16"/>
    </row>
    <row r="8" spans="2:5" ht="12.75">
      <c r="B8" s="9" t="s">
        <v>6</v>
      </c>
      <c r="C8" s="18">
        <v>2</v>
      </c>
      <c r="E8" s="12" t="s">
        <v>15</v>
      </c>
    </row>
    <row r="9" spans="2:5" ht="13.5" thickBot="1">
      <c r="B9" s="11" t="s">
        <v>7</v>
      </c>
      <c r="C9" s="20">
        <v>339</v>
      </c>
      <c r="E9" s="12" t="s">
        <v>16</v>
      </c>
    </row>
    <row r="18" spans="4:5" ht="12.75">
      <c r="D18" s="51" t="s">
        <v>0</v>
      </c>
      <c r="E18" s="12" t="s">
        <v>46</v>
      </c>
    </row>
    <row r="19" spans="4:5" ht="12.75">
      <c r="D19" s="52">
        <v>5</v>
      </c>
      <c r="E19" s="52" t="s">
        <v>53</v>
      </c>
    </row>
    <row r="20" spans="4:5" ht="12.75">
      <c r="D20" s="52">
        <v>6</v>
      </c>
      <c r="E20" s="52" t="s">
        <v>54</v>
      </c>
    </row>
    <row r="21" spans="4:5" ht="12.75">
      <c r="D21" s="52">
        <v>7</v>
      </c>
      <c r="E21" s="52" t="s">
        <v>55</v>
      </c>
    </row>
    <row r="22" spans="4:5" ht="12.75">
      <c r="D22" s="52">
        <v>8</v>
      </c>
      <c r="E22" s="52" t="s">
        <v>56</v>
      </c>
    </row>
    <row r="23" spans="4:5" ht="12.75">
      <c r="D23" s="52">
        <v>9</v>
      </c>
      <c r="E23" s="52" t="s">
        <v>57</v>
      </c>
    </row>
    <row r="24" spans="4:5" ht="12.75">
      <c r="D24" s="52">
        <v>10</v>
      </c>
      <c r="E24" s="52" t="s">
        <v>58</v>
      </c>
    </row>
    <row r="25" spans="4:5" ht="12.75">
      <c r="D25" s="52" t="s">
        <v>8</v>
      </c>
      <c r="E25" s="52" t="s">
        <v>47</v>
      </c>
    </row>
    <row r="26" spans="4:5" ht="12.75">
      <c r="D26" s="52" t="s">
        <v>9</v>
      </c>
      <c r="E26" s="52" t="s">
        <v>48</v>
      </c>
    </row>
    <row r="27" spans="4:5" ht="12.75">
      <c r="D27" s="52" t="s">
        <v>10</v>
      </c>
      <c r="E27" s="52" t="s">
        <v>49</v>
      </c>
    </row>
    <row r="28" spans="4:5" ht="12.75">
      <c r="D28" s="52" t="s">
        <v>19</v>
      </c>
      <c r="E28" s="52" t="s">
        <v>50</v>
      </c>
    </row>
    <row r="29" spans="4:5" ht="12.75">
      <c r="D29" s="52" t="s">
        <v>20</v>
      </c>
      <c r="E29" s="52" t="s">
        <v>51</v>
      </c>
    </row>
    <row r="30" spans="4:5" ht="12.75">
      <c r="D30" s="52" t="s">
        <v>21</v>
      </c>
      <c r="E30" s="52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90"/>
  <sheetViews>
    <sheetView tabSelected="1" zoomScale="120" zoomScaleNormal="120" zoomScalePageLayoutView="0" workbookViewId="0" topLeftCell="A1">
      <pane xSplit="4" ySplit="1" topLeftCell="E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0" sqref="D20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8" width="3.7109375" style="28" customWidth="1"/>
    <col min="9" max="9" width="3.7109375" style="116" customWidth="1"/>
    <col min="10" max="13" width="5.28125" style="116" customWidth="1"/>
    <col min="14" max="19" width="5.28125" style="117" customWidth="1"/>
    <col min="20" max="20" width="14.00390625" style="133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77" t="s">
        <v>45</v>
      </c>
      <c r="B1" s="78" t="s">
        <v>2</v>
      </c>
      <c r="C1" s="76" t="s">
        <v>3</v>
      </c>
      <c r="D1" s="63" t="s">
        <v>11</v>
      </c>
      <c r="E1" s="64" t="s">
        <v>59</v>
      </c>
      <c r="F1" s="64" t="s">
        <v>60</v>
      </c>
      <c r="G1" s="64" t="s">
        <v>61</v>
      </c>
      <c r="H1" s="64" t="s">
        <v>62</v>
      </c>
      <c r="I1" s="113" t="s">
        <v>63</v>
      </c>
      <c r="J1" s="113" t="s">
        <v>122</v>
      </c>
      <c r="K1" s="113" t="s">
        <v>123</v>
      </c>
      <c r="L1" s="113" t="s">
        <v>127</v>
      </c>
      <c r="M1" s="131" t="s">
        <v>128</v>
      </c>
      <c r="N1" s="113" t="s">
        <v>118</v>
      </c>
      <c r="O1" s="113" t="s">
        <v>119</v>
      </c>
      <c r="P1" s="113" t="s">
        <v>129</v>
      </c>
      <c r="Q1" s="152" t="s">
        <v>130</v>
      </c>
      <c r="R1" s="114" t="s">
        <v>121</v>
      </c>
      <c r="S1" s="114" t="s">
        <v>120</v>
      </c>
      <c r="T1" s="151" t="s">
        <v>126</v>
      </c>
      <c r="U1" s="153" t="s">
        <v>97</v>
      </c>
      <c r="V1" s="64" t="s">
        <v>124</v>
      </c>
      <c r="W1" s="65" t="s">
        <v>1</v>
      </c>
      <c r="X1" s="66" t="s">
        <v>0</v>
      </c>
      <c r="Y1" s="62"/>
    </row>
    <row r="2" spans="1:26" s="21" customFormat="1" ht="12.75">
      <c r="A2" s="67" t="str">
        <f aca="true" t="shared" si="0" ref="A2:A12">B2&amp;"/"&amp;RIGHT(C2,2)</f>
        <v>26/15</v>
      </c>
      <c r="B2" s="94" t="s">
        <v>73</v>
      </c>
      <c r="C2" s="94" t="s">
        <v>104</v>
      </c>
      <c r="D2" s="94" t="s">
        <v>108</v>
      </c>
      <c r="E2" s="94"/>
      <c r="F2" s="68"/>
      <c r="G2" s="69"/>
      <c r="H2" s="69"/>
      <c r="I2" s="69"/>
      <c r="J2" s="115">
        <v>0</v>
      </c>
      <c r="K2" s="115">
        <v>6.5</v>
      </c>
      <c r="L2" s="115">
        <v>9</v>
      </c>
      <c r="M2" s="132"/>
      <c r="N2" s="115"/>
      <c r="O2" s="115"/>
      <c r="P2" s="115"/>
      <c r="Q2" s="132"/>
      <c r="R2" s="115">
        <f aca="true" t="shared" si="1" ref="R2:R18">MAX(J2,K2,L2,M2)</f>
        <v>9</v>
      </c>
      <c r="S2" s="115">
        <f aca="true" t="shared" si="2" ref="S2:S18">MAX(N2,O2,P2,Q2)</f>
        <v>0</v>
      </c>
      <c r="T2" s="68"/>
      <c r="U2" s="154"/>
      <c r="V2" s="70">
        <f>R2+S2</f>
        <v>9</v>
      </c>
      <c r="W2" s="71">
        <f aca="true" t="shared" si="3" ref="W2:W18">IF(ISNUMBER(T2),MAX(T2,U2),R2+S2)</f>
        <v>9</v>
      </c>
      <c r="X2" s="72" t="str">
        <f aca="true" t="shared" si="4" ref="X2:X18">IF(W2&gt;89.9,"A",IF(W2&gt;79.9,"B",IF(W2&gt;69.9,"C",IF(W2&gt;59.9,"D",IF(W2&gt;49.9,"E","F")))))</f>
        <v>F</v>
      </c>
      <c r="Y2" s="95"/>
      <c r="Z2" s="84"/>
    </row>
    <row r="3" spans="1:26" s="21" customFormat="1" ht="12.75">
      <c r="A3" s="67" t="str">
        <f t="shared" si="0"/>
        <v>28/15</v>
      </c>
      <c r="B3" s="94" t="s">
        <v>80</v>
      </c>
      <c r="C3" s="94" t="s">
        <v>104</v>
      </c>
      <c r="D3" s="94" t="s">
        <v>109</v>
      </c>
      <c r="E3" s="94"/>
      <c r="F3" s="68"/>
      <c r="G3" s="69"/>
      <c r="H3" s="69"/>
      <c r="I3" s="69"/>
      <c r="J3" s="115"/>
      <c r="K3" s="115">
        <v>23.5</v>
      </c>
      <c r="L3" s="115"/>
      <c r="M3" s="132"/>
      <c r="N3" s="115"/>
      <c r="O3" s="115">
        <v>13</v>
      </c>
      <c r="P3" s="115">
        <v>27</v>
      </c>
      <c r="Q3" s="132"/>
      <c r="R3" s="115">
        <f t="shared" si="1"/>
        <v>23.5</v>
      </c>
      <c r="S3" s="115">
        <f t="shared" si="2"/>
        <v>27</v>
      </c>
      <c r="T3" s="68"/>
      <c r="U3" s="154"/>
      <c r="V3" s="70">
        <f>R3+S3</f>
        <v>50.5</v>
      </c>
      <c r="W3" s="71">
        <f t="shared" si="3"/>
        <v>50.5</v>
      </c>
      <c r="X3" s="72" t="str">
        <f t="shared" si="4"/>
        <v>E</v>
      </c>
      <c r="Y3" s="95"/>
      <c r="Z3" s="84"/>
    </row>
    <row r="4" spans="1:26" ht="12.75">
      <c r="A4" s="67" t="str">
        <f t="shared" si="0"/>
        <v>47/15</v>
      </c>
      <c r="B4" s="94" t="s">
        <v>105</v>
      </c>
      <c r="C4" s="94" t="s">
        <v>104</v>
      </c>
      <c r="D4" s="94" t="s">
        <v>110</v>
      </c>
      <c r="E4" s="94"/>
      <c r="F4" s="68"/>
      <c r="G4" s="69"/>
      <c r="H4" s="69"/>
      <c r="I4" s="69"/>
      <c r="J4" s="115">
        <v>10</v>
      </c>
      <c r="K4" s="115">
        <v>18</v>
      </c>
      <c r="L4" s="115">
        <v>18</v>
      </c>
      <c r="M4" s="132"/>
      <c r="N4" s="115"/>
      <c r="O4" s="115"/>
      <c r="P4" s="115"/>
      <c r="Q4" s="132"/>
      <c r="R4" s="115">
        <f t="shared" si="1"/>
        <v>18</v>
      </c>
      <c r="S4" s="115">
        <f t="shared" si="2"/>
        <v>0</v>
      </c>
      <c r="T4" s="68"/>
      <c r="U4" s="154"/>
      <c r="V4" s="70">
        <f>R4+S4</f>
        <v>18</v>
      </c>
      <c r="W4" s="71">
        <f t="shared" si="3"/>
        <v>18</v>
      </c>
      <c r="X4" s="72" t="str">
        <f t="shared" si="4"/>
        <v>F</v>
      </c>
      <c r="Y4" s="95"/>
      <c r="Z4" s="96"/>
    </row>
    <row r="5" spans="1:26" ht="12.75">
      <c r="A5" s="67" t="str">
        <f t="shared" si="0"/>
        <v>53/15</v>
      </c>
      <c r="B5" s="94" t="s">
        <v>78</v>
      </c>
      <c r="C5" s="94" t="s">
        <v>104</v>
      </c>
      <c r="D5" s="94" t="s">
        <v>111</v>
      </c>
      <c r="E5" s="94"/>
      <c r="F5" s="68"/>
      <c r="G5" s="69"/>
      <c r="H5" s="69"/>
      <c r="I5" s="69"/>
      <c r="J5" s="115">
        <v>1</v>
      </c>
      <c r="K5" s="115">
        <v>18</v>
      </c>
      <c r="L5" s="115">
        <v>26</v>
      </c>
      <c r="M5" s="132"/>
      <c r="N5" s="115"/>
      <c r="O5" s="115"/>
      <c r="P5" s="115"/>
      <c r="Q5" s="132">
        <v>28</v>
      </c>
      <c r="R5" s="115">
        <f t="shared" si="1"/>
        <v>26</v>
      </c>
      <c r="S5" s="115">
        <f t="shared" si="2"/>
        <v>28</v>
      </c>
      <c r="T5" s="68"/>
      <c r="U5" s="154"/>
      <c r="V5" s="70">
        <f>R5+S5</f>
        <v>54</v>
      </c>
      <c r="W5" s="71">
        <f t="shared" si="3"/>
        <v>54</v>
      </c>
      <c r="X5" s="72" t="str">
        <f t="shared" si="4"/>
        <v>E</v>
      </c>
      <c r="Y5" s="95"/>
      <c r="Z5" s="96"/>
    </row>
    <row r="6" spans="1:26" ht="12.75">
      <c r="A6" s="67" t="str">
        <f t="shared" si="0"/>
        <v>84/15</v>
      </c>
      <c r="B6" s="94" t="s">
        <v>75</v>
      </c>
      <c r="C6" s="94" t="s">
        <v>104</v>
      </c>
      <c r="D6" s="94" t="s">
        <v>112</v>
      </c>
      <c r="E6" s="94"/>
      <c r="F6" s="68"/>
      <c r="G6" s="69"/>
      <c r="H6" s="69"/>
      <c r="I6" s="69"/>
      <c r="J6" s="115">
        <v>10</v>
      </c>
      <c r="K6" s="115">
        <v>15</v>
      </c>
      <c r="L6" s="115"/>
      <c r="M6" s="132"/>
      <c r="N6" s="115"/>
      <c r="O6" s="115">
        <v>16</v>
      </c>
      <c r="P6" s="115"/>
      <c r="Q6" s="132"/>
      <c r="R6" s="115">
        <f t="shared" si="1"/>
        <v>15</v>
      </c>
      <c r="S6" s="115">
        <f t="shared" si="2"/>
        <v>16</v>
      </c>
      <c r="T6" s="68">
        <v>21</v>
      </c>
      <c r="U6" s="154">
        <v>43</v>
      </c>
      <c r="V6" s="70">
        <f>R6+S6</f>
        <v>31</v>
      </c>
      <c r="W6" s="71">
        <f t="shared" si="3"/>
        <v>43</v>
      </c>
      <c r="X6" s="72" t="str">
        <f t="shared" si="4"/>
        <v>F</v>
      </c>
      <c r="Y6" s="95"/>
      <c r="Z6" s="96"/>
    </row>
    <row r="7" spans="1:26" ht="12.75">
      <c r="A7" s="67" t="str">
        <f t="shared" si="0"/>
        <v>25/14</v>
      </c>
      <c r="B7" s="94" t="s">
        <v>70</v>
      </c>
      <c r="C7" s="94" t="s">
        <v>68</v>
      </c>
      <c r="D7" s="94" t="s">
        <v>133</v>
      </c>
      <c r="E7" s="94"/>
      <c r="F7" s="68"/>
      <c r="G7" s="69"/>
      <c r="H7" s="69"/>
      <c r="I7" s="69"/>
      <c r="J7" s="115"/>
      <c r="K7" s="115"/>
      <c r="L7" s="115"/>
      <c r="M7" s="132"/>
      <c r="N7" s="115"/>
      <c r="O7" s="115"/>
      <c r="P7" s="115"/>
      <c r="Q7" s="132"/>
      <c r="R7" s="115">
        <f t="shared" si="1"/>
        <v>0</v>
      </c>
      <c r="S7" s="115">
        <f t="shared" si="2"/>
        <v>0</v>
      </c>
      <c r="T7" s="150"/>
      <c r="U7" s="154">
        <v>20</v>
      </c>
      <c r="V7" s="70">
        <f>R7+S7</f>
        <v>0</v>
      </c>
      <c r="W7" s="71">
        <v>20</v>
      </c>
      <c r="X7" s="72" t="str">
        <f t="shared" si="4"/>
        <v>F</v>
      </c>
      <c r="Y7" s="96"/>
      <c r="Z7" s="96"/>
    </row>
    <row r="8" spans="1:26" ht="12.75">
      <c r="A8" s="67" t="str">
        <f t="shared" si="0"/>
        <v>9016/14</v>
      </c>
      <c r="B8" s="94" t="s">
        <v>107</v>
      </c>
      <c r="C8" s="94" t="s">
        <v>68</v>
      </c>
      <c r="D8" s="94" t="s">
        <v>113</v>
      </c>
      <c r="E8" s="94"/>
      <c r="F8" s="68"/>
      <c r="G8" s="69"/>
      <c r="H8" s="69"/>
      <c r="I8" s="69"/>
      <c r="J8" s="115">
        <v>2</v>
      </c>
      <c r="K8" s="115">
        <v>8</v>
      </c>
      <c r="L8" s="115">
        <v>14</v>
      </c>
      <c r="M8" s="132">
        <v>30</v>
      </c>
      <c r="N8" s="115"/>
      <c r="O8" s="115">
        <v>31</v>
      </c>
      <c r="P8" s="115"/>
      <c r="Q8" s="132"/>
      <c r="R8" s="115">
        <f t="shared" si="1"/>
        <v>30</v>
      </c>
      <c r="S8" s="115">
        <f t="shared" si="2"/>
        <v>31</v>
      </c>
      <c r="T8" s="68"/>
      <c r="U8" s="154"/>
      <c r="V8" s="70">
        <f>R8+S8</f>
        <v>61</v>
      </c>
      <c r="W8" s="71">
        <f t="shared" si="3"/>
        <v>61</v>
      </c>
      <c r="X8" s="72" t="str">
        <f t="shared" si="4"/>
        <v>D</v>
      </c>
      <c r="Y8" s="96"/>
      <c r="Z8" s="96"/>
    </row>
    <row r="9" spans="1:26" ht="12.75">
      <c r="A9" s="67" t="str">
        <f t="shared" si="0"/>
        <v>9087/14</v>
      </c>
      <c r="B9" s="94" t="s">
        <v>71</v>
      </c>
      <c r="C9" s="94" t="s">
        <v>68</v>
      </c>
      <c r="D9" s="94" t="s">
        <v>84</v>
      </c>
      <c r="E9" s="94"/>
      <c r="F9" s="68"/>
      <c r="G9" s="69"/>
      <c r="H9" s="69"/>
      <c r="I9" s="69"/>
      <c r="J9" s="115">
        <v>2</v>
      </c>
      <c r="K9" s="115">
        <v>10.5</v>
      </c>
      <c r="L9" s="115">
        <v>8</v>
      </c>
      <c r="M9" s="132">
        <v>35</v>
      </c>
      <c r="N9" s="115">
        <v>11</v>
      </c>
      <c r="O9" s="115">
        <v>20</v>
      </c>
      <c r="P9" s="115"/>
      <c r="Q9" s="132"/>
      <c r="R9" s="115">
        <f t="shared" si="1"/>
        <v>35</v>
      </c>
      <c r="S9" s="115">
        <f t="shared" si="2"/>
        <v>20</v>
      </c>
      <c r="T9" s="68"/>
      <c r="U9" s="154"/>
      <c r="V9" s="70">
        <f>R9+S9</f>
        <v>55</v>
      </c>
      <c r="W9" s="71">
        <f t="shared" si="3"/>
        <v>55</v>
      </c>
      <c r="X9" s="72" t="str">
        <f t="shared" si="4"/>
        <v>E</v>
      </c>
      <c r="Y9" s="96"/>
      <c r="Z9" s="96"/>
    </row>
    <row r="10" spans="1:26" ht="12.75">
      <c r="A10" s="67" t="str">
        <f t="shared" si="0"/>
        <v>51/13</v>
      </c>
      <c r="B10" s="94" t="s">
        <v>134</v>
      </c>
      <c r="C10" s="94" t="s">
        <v>72</v>
      </c>
      <c r="D10" s="94" t="s">
        <v>135</v>
      </c>
      <c r="E10" s="94"/>
      <c r="F10" s="68"/>
      <c r="G10" s="69"/>
      <c r="H10" s="69"/>
      <c r="I10" s="69"/>
      <c r="J10" s="115">
        <v>11</v>
      </c>
      <c r="K10" s="115">
        <v>9.5</v>
      </c>
      <c r="L10" s="115"/>
      <c r="M10" s="132"/>
      <c r="N10" s="115"/>
      <c r="O10" s="115"/>
      <c r="P10" s="115"/>
      <c r="Q10" s="132"/>
      <c r="R10" s="115">
        <f t="shared" si="1"/>
        <v>11</v>
      </c>
      <c r="S10" s="115">
        <f t="shared" si="2"/>
        <v>0</v>
      </c>
      <c r="T10" s="150"/>
      <c r="U10" s="154">
        <v>3</v>
      </c>
      <c r="V10" s="70">
        <f>R10+S10</f>
        <v>11</v>
      </c>
      <c r="W10" s="71">
        <f t="shared" si="3"/>
        <v>11</v>
      </c>
      <c r="X10" s="72" t="str">
        <f t="shared" si="4"/>
        <v>F</v>
      </c>
      <c r="Y10" s="96"/>
      <c r="Z10" s="96"/>
    </row>
    <row r="11" spans="1:26" ht="12.75">
      <c r="A11" s="67" t="str">
        <f t="shared" si="0"/>
        <v>52/13</v>
      </c>
      <c r="B11" s="94" t="s">
        <v>74</v>
      </c>
      <c r="C11" s="94" t="s">
        <v>72</v>
      </c>
      <c r="D11" s="94" t="s">
        <v>85</v>
      </c>
      <c r="E11" s="94"/>
      <c r="F11" s="68"/>
      <c r="G11" s="69"/>
      <c r="H11" s="69"/>
      <c r="I11" s="69"/>
      <c r="J11" s="115">
        <v>7.5</v>
      </c>
      <c r="K11" s="115">
        <v>16</v>
      </c>
      <c r="L11" s="115"/>
      <c r="M11" s="132"/>
      <c r="N11" s="115"/>
      <c r="O11" s="115">
        <v>0</v>
      </c>
      <c r="P11" s="115"/>
      <c r="Q11" s="132"/>
      <c r="R11" s="115">
        <f t="shared" si="1"/>
        <v>16</v>
      </c>
      <c r="S11" s="115">
        <f t="shared" si="2"/>
        <v>0</v>
      </c>
      <c r="T11" s="68">
        <v>27</v>
      </c>
      <c r="U11" s="154">
        <v>35</v>
      </c>
      <c r="V11" s="70">
        <f>R11+S11</f>
        <v>16</v>
      </c>
      <c r="W11" s="71">
        <f t="shared" si="3"/>
        <v>35</v>
      </c>
      <c r="X11" s="72" t="str">
        <f t="shared" si="4"/>
        <v>F</v>
      </c>
      <c r="Y11" s="96"/>
      <c r="Z11" s="96"/>
    </row>
    <row r="12" spans="1:26" ht="12.75">
      <c r="A12" s="67" t="str">
        <f t="shared" si="0"/>
        <v>67/13</v>
      </c>
      <c r="B12" s="94" t="s">
        <v>106</v>
      </c>
      <c r="C12" s="94" t="s">
        <v>72</v>
      </c>
      <c r="D12" s="94" t="s">
        <v>114</v>
      </c>
      <c r="E12" s="94"/>
      <c r="F12" s="68"/>
      <c r="G12" s="69"/>
      <c r="H12" s="69"/>
      <c r="I12" s="69"/>
      <c r="J12" s="115">
        <v>7</v>
      </c>
      <c r="K12" s="115">
        <v>13.5</v>
      </c>
      <c r="L12" s="115">
        <v>18</v>
      </c>
      <c r="M12" s="132">
        <v>39</v>
      </c>
      <c r="N12" s="115">
        <v>27</v>
      </c>
      <c r="O12" s="115"/>
      <c r="P12" s="115"/>
      <c r="Q12" s="132"/>
      <c r="R12" s="115">
        <f t="shared" si="1"/>
        <v>39</v>
      </c>
      <c r="S12" s="115">
        <f t="shared" si="2"/>
        <v>27</v>
      </c>
      <c r="T12" s="68"/>
      <c r="U12" s="154"/>
      <c r="V12" s="70">
        <f>R12+S12</f>
        <v>66</v>
      </c>
      <c r="W12" s="71">
        <f t="shared" si="3"/>
        <v>66</v>
      </c>
      <c r="X12" s="72" t="str">
        <f t="shared" si="4"/>
        <v>D</v>
      </c>
      <c r="Y12" s="96"/>
      <c r="Z12" s="96"/>
    </row>
    <row r="13" spans="1:26" ht="12.75">
      <c r="A13" s="67" t="str">
        <f>B13&amp;"/"&amp;RIGHT(C13,2)</f>
        <v>26/12</v>
      </c>
      <c r="B13" s="94" t="s">
        <v>73</v>
      </c>
      <c r="C13" s="94" t="s">
        <v>76</v>
      </c>
      <c r="D13" s="94" t="s">
        <v>86</v>
      </c>
      <c r="E13" s="94"/>
      <c r="F13" s="68"/>
      <c r="G13" s="69"/>
      <c r="H13" s="69"/>
      <c r="I13" s="69"/>
      <c r="J13" s="115">
        <v>0</v>
      </c>
      <c r="K13" s="115">
        <v>10</v>
      </c>
      <c r="L13" s="115">
        <v>12</v>
      </c>
      <c r="M13" s="132">
        <v>45</v>
      </c>
      <c r="N13" s="115">
        <v>31</v>
      </c>
      <c r="O13" s="115"/>
      <c r="P13" s="115"/>
      <c r="Q13" s="132"/>
      <c r="R13" s="115">
        <f t="shared" si="1"/>
        <v>45</v>
      </c>
      <c r="S13" s="115">
        <f t="shared" si="2"/>
        <v>31</v>
      </c>
      <c r="T13" s="68"/>
      <c r="U13" s="154"/>
      <c r="V13" s="70">
        <f>R13+S13</f>
        <v>76</v>
      </c>
      <c r="W13" s="71">
        <f t="shared" si="3"/>
        <v>76</v>
      </c>
      <c r="X13" s="72" t="str">
        <f t="shared" si="4"/>
        <v>C</v>
      </c>
      <c r="Y13" s="96"/>
      <c r="Z13" s="96"/>
    </row>
    <row r="14" spans="1:26" ht="12.75">
      <c r="A14" s="67" t="str">
        <f>B14&amp;"/"&amp;RIGHT(C14,2)</f>
        <v>20/11</v>
      </c>
      <c r="B14" s="94" t="s">
        <v>131</v>
      </c>
      <c r="C14" s="94" t="s">
        <v>77</v>
      </c>
      <c r="D14" s="94" t="s">
        <v>132</v>
      </c>
      <c r="E14" s="94"/>
      <c r="F14" s="68"/>
      <c r="G14" s="69"/>
      <c r="H14" s="69"/>
      <c r="I14" s="69"/>
      <c r="J14" s="115"/>
      <c r="K14" s="115"/>
      <c r="L14" s="115"/>
      <c r="M14" s="132">
        <v>20</v>
      </c>
      <c r="N14" s="115"/>
      <c r="O14" s="115">
        <v>40</v>
      </c>
      <c r="P14" s="115"/>
      <c r="Q14" s="132"/>
      <c r="R14" s="115">
        <f t="shared" si="1"/>
        <v>20</v>
      </c>
      <c r="S14" s="115">
        <f t="shared" si="2"/>
        <v>40</v>
      </c>
      <c r="T14" s="150"/>
      <c r="U14" s="154"/>
      <c r="V14" s="70">
        <f>R14+S14</f>
        <v>60</v>
      </c>
      <c r="W14" s="71">
        <f t="shared" si="3"/>
        <v>60</v>
      </c>
      <c r="X14" s="72" t="str">
        <f t="shared" si="4"/>
        <v>D</v>
      </c>
      <c r="Y14" s="96"/>
      <c r="Z14" s="96"/>
    </row>
    <row r="15" spans="1:26" ht="12.75">
      <c r="A15" s="67" t="str">
        <f>B15&amp;"/"&amp;RIGHT(C15,2)</f>
        <v>25/11</v>
      </c>
      <c r="B15" s="94" t="s">
        <v>70</v>
      </c>
      <c r="C15" s="94" t="s">
        <v>77</v>
      </c>
      <c r="D15" s="94" t="s">
        <v>87</v>
      </c>
      <c r="E15" s="94"/>
      <c r="F15" s="68"/>
      <c r="G15" s="69"/>
      <c r="H15" s="69"/>
      <c r="I15" s="69"/>
      <c r="J15" s="115">
        <v>0</v>
      </c>
      <c r="K15" s="115">
        <v>9</v>
      </c>
      <c r="L15" s="115"/>
      <c r="M15" s="132"/>
      <c r="N15" s="115">
        <v>1</v>
      </c>
      <c r="O15" s="115"/>
      <c r="P15" s="115"/>
      <c r="Q15" s="132"/>
      <c r="R15" s="115">
        <f t="shared" si="1"/>
        <v>9</v>
      </c>
      <c r="S15" s="115">
        <f t="shared" si="2"/>
        <v>1</v>
      </c>
      <c r="T15" s="68">
        <v>16</v>
      </c>
      <c r="U15" s="154">
        <v>22</v>
      </c>
      <c r="V15" s="70">
        <f>R15+S15</f>
        <v>10</v>
      </c>
      <c r="W15" s="71">
        <f t="shared" si="3"/>
        <v>22</v>
      </c>
      <c r="X15" s="72" t="str">
        <f t="shared" si="4"/>
        <v>F</v>
      </c>
      <c r="Y15" s="96"/>
      <c r="Z15" s="96"/>
    </row>
    <row r="16" spans="1:26" ht="12.75">
      <c r="A16" s="67" t="str">
        <f>B16&amp;"/"&amp;RIGHT(C16,2)</f>
        <v>28/10</v>
      </c>
      <c r="B16" s="94" t="s">
        <v>80</v>
      </c>
      <c r="C16" s="94" t="s">
        <v>79</v>
      </c>
      <c r="D16" s="94" t="s">
        <v>88</v>
      </c>
      <c r="E16" s="94"/>
      <c r="F16" s="68"/>
      <c r="G16" s="69"/>
      <c r="H16" s="69"/>
      <c r="I16" s="69"/>
      <c r="J16" s="115">
        <v>13</v>
      </c>
      <c r="K16" s="115">
        <v>19.5</v>
      </c>
      <c r="L16" s="115">
        <v>3</v>
      </c>
      <c r="M16" s="132">
        <v>34</v>
      </c>
      <c r="N16" s="115">
        <v>10</v>
      </c>
      <c r="O16" s="115">
        <v>20</v>
      </c>
      <c r="P16" s="115"/>
      <c r="Q16" s="132"/>
      <c r="R16" s="115">
        <f t="shared" si="1"/>
        <v>34</v>
      </c>
      <c r="S16" s="115">
        <f t="shared" si="2"/>
        <v>20</v>
      </c>
      <c r="T16" s="68"/>
      <c r="U16" s="154"/>
      <c r="V16" s="70">
        <f>R16+S16</f>
        <v>54</v>
      </c>
      <c r="W16" s="71">
        <f t="shared" si="3"/>
        <v>54</v>
      </c>
      <c r="X16" s="72" t="str">
        <f t="shared" si="4"/>
        <v>E</v>
      </c>
      <c r="Y16" s="96"/>
      <c r="Z16" s="96"/>
    </row>
    <row r="17" spans="1:26" ht="12.75">
      <c r="A17" s="67" t="str">
        <f>B17&amp;"/"&amp;RIGHT(C17,2)</f>
        <v>9050/09</v>
      </c>
      <c r="B17" s="94" t="s">
        <v>82</v>
      </c>
      <c r="C17" s="94" t="s">
        <v>81</v>
      </c>
      <c r="D17" s="94" t="s">
        <v>89</v>
      </c>
      <c r="E17" s="94"/>
      <c r="F17" s="68"/>
      <c r="G17" s="69"/>
      <c r="H17" s="69"/>
      <c r="I17" s="69"/>
      <c r="J17" s="115">
        <v>2</v>
      </c>
      <c r="K17" s="115">
        <v>23.5</v>
      </c>
      <c r="L17" s="115"/>
      <c r="M17" s="132"/>
      <c r="N17" s="115">
        <v>1</v>
      </c>
      <c r="O17" s="115">
        <v>15</v>
      </c>
      <c r="P17" s="115">
        <v>15</v>
      </c>
      <c r="Q17" s="132">
        <v>21</v>
      </c>
      <c r="R17" s="115">
        <f t="shared" si="1"/>
        <v>23.5</v>
      </c>
      <c r="S17" s="115">
        <f t="shared" si="2"/>
        <v>21</v>
      </c>
      <c r="T17" s="68"/>
      <c r="U17" s="154"/>
      <c r="V17" s="70">
        <f>R17+S17</f>
        <v>44.5</v>
      </c>
      <c r="W17" s="71">
        <f t="shared" si="3"/>
        <v>44.5</v>
      </c>
      <c r="X17" s="72" t="str">
        <f t="shared" si="4"/>
        <v>F</v>
      </c>
      <c r="Y17" s="96"/>
      <c r="Z17" s="96"/>
    </row>
    <row r="18" spans="1:26" ht="12.75">
      <c r="A18" s="67" t="str">
        <f>B18&amp;"/"&amp;RIGHT(C18,2)</f>
        <v>14/08</v>
      </c>
      <c r="B18" s="94" t="s">
        <v>69</v>
      </c>
      <c r="C18" s="94" t="s">
        <v>83</v>
      </c>
      <c r="D18" s="94" t="s">
        <v>115</v>
      </c>
      <c r="E18" s="94"/>
      <c r="F18" s="68"/>
      <c r="G18" s="69"/>
      <c r="H18" s="69"/>
      <c r="I18" s="69"/>
      <c r="J18" s="115"/>
      <c r="K18" s="115"/>
      <c r="L18" s="115">
        <v>22</v>
      </c>
      <c r="M18" s="132"/>
      <c r="N18" s="115"/>
      <c r="O18" s="115"/>
      <c r="P18" s="115"/>
      <c r="Q18" s="132"/>
      <c r="R18" s="115">
        <f t="shared" si="1"/>
        <v>22</v>
      </c>
      <c r="S18" s="115">
        <f t="shared" si="2"/>
        <v>0</v>
      </c>
      <c r="T18" s="68"/>
      <c r="U18" s="154"/>
      <c r="V18" s="70">
        <f>R18+S18</f>
        <v>22</v>
      </c>
      <c r="W18" s="71">
        <f t="shared" si="3"/>
        <v>22</v>
      </c>
      <c r="X18" s="72" t="str">
        <f t="shared" si="4"/>
        <v>F</v>
      </c>
      <c r="Y18" s="96"/>
      <c r="Z18" s="96"/>
    </row>
    <row r="19" ht="12.75"/>
    <row r="20" ht="12.75"/>
    <row r="21" ht="13.5" thickBot="1"/>
    <row r="22" spans="1:24" ht="13.5" thickBot="1">
      <c r="A22" s="98"/>
      <c r="B22" s="8"/>
      <c r="C22" s="8"/>
      <c r="D22" s="23"/>
      <c r="E22" s="30"/>
      <c r="F22" s="30"/>
      <c r="G22" s="30"/>
      <c r="H22" s="30"/>
      <c r="I22" s="118"/>
      <c r="J22" s="118">
        <f aca="true" t="shared" si="5" ref="J22:Q22">COUNT(J2:J18)</f>
        <v>13</v>
      </c>
      <c r="K22" s="118">
        <f t="shared" si="5"/>
        <v>14</v>
      </c>
      <c r="L22" s="118">
        <f t="shared" si="5"/>
        <v>9</v>
      </c>
      <c r="M22" s="118">
        <f t="shared" si="5"/>
        <v>6</v>
      </c>
      <c r="N22" s="118">
        <f t="shared" si="5"/>
        <v>6</v>
      </c>
      <c r="O22" s="118">
        <f t="shared" si="5"/>
        <v>8</v>
      </c>
      <c r="P22" s="118">
        <f t="shared" si="5"/>
        <v>2</v>
      </c>
      <c r="Q22" s="119">
        <f t="shared" si="5"/>
        <v>2</v>
      </c>
      <c r="R22" s="79"/>
      <c r="S22" s="79"/>
      <c r="T22" s="134"/>
      <c r="U22" s="80"/>
      <c r="V22" s="81"/>
      <c r="W22" s="82"/>
      <c r="X22" s="83"/>
    </row>
    <row r="23" spans="1:19" ht="14.25" thickBot="1">
      <c r="A23" s="99"/>
      <c r="B23" s="100"/>
      <c r="C23" s="101">
        <v>17</v>
      </c>
      <c r="D23" s="102"/>
      <c r="E23" s="103"/>
      <c r="F23" s="103"/>
      <c r="G23" s="103"/>
      <c r="H23" s="103"/>
      <c r="I23" s="120"/>
      <c r="J23" s="120">
        <f>J22/$C23</f>
        <v>0.7647058823529411</v>
      </c>
      <c r="K23" s="120">
        <f>K22/$C23</f>
        <v>0.8235294117647058</v>
      </c>
      <c r="L23" s="120"/>
      <c r="M23" s="120"/>
      <c r="N23" s="120">
        <f>N22/$C23</f>
        <v>0.35294117647058826</v>
      </c>
      <c r="O23" s="120">
        <f>O22/$C23</f>
        <v>0.47058823529411764</v>
      </c>
      <c r="P23" s="120"/>
      <c r="Q23" s="121"/>
      <c r="R23" s="116"/>
      <c r="S23" s="116"/>
    </row>
    <row r="24" ht="12.75"/>
    <row r="25" spans="14:24" ht="12.75">
      <c r="N25" s="122"/>
      <c r="O25" s="122"/>
      <c r="P25" s="122"/>
      <c r="Q25" s="122"/>
      <c r="R25" s="122"/>
      <c r="S25" s="122"/>
      <c r="U25" s="29"/>
      <c r="V25" s="7" t="s">
        <v>0</v>
      </c>
      <c r="W25" s="7" t="s">
        <v>100</v>
      </c>
      <c r="X25" s="96"/>
    </row>
    <row r="26" spans="21:24" ht="12.75">
      <c r="U26" s="29"/>
      <c r="V26" s="7" t="s">
        <v>8</v>
      </c>
      <c r="W26" s="104">
        <f>COUNTIF(W2:W18,"&gt;=90")</f>
        <v>0</v>
      </c>
      <c r="X26" s="105">
        <f aca="true" t="shared" si="6" ref="X26:X32">W26/$W$34</f>
        <v>0</v>
      </c>
    </row>
    <row r="27" spans="21:24" ht="12.75">
      <c r="U27" s="29"/>
      <c r="V27" s="7" t="s">
        <v>9</v>
      </c>
      <c r="W27" s="104">
        <f>COUNTIF(W2:W18,"&gt;=80")-W26</f>
        <v>0</v>
      </c>
      <c r="X27" s="105">
        <f t="shared" si="6"/>
        <v>0</v>
      </c>
    </row>
    <row r="28" spans="21:24" ht="12.75">
      <c r="U28" s="29"/>
      <c r="V28" s="7" t="s">
        <v>10</v>
      </c>
      <c r="W28" s="104">
        <f>COUNTIF(W2:W18,"&gt;=70")-W26-W27</f>
        <v>1</v>
      </c>
      <c r="X28" s="105">
        <f t="shared" si="6"/>
        <v>0.058823529411764705</v>
      </c>
    </row>
    <row r="29" spans="21:24" ht="12.75">
      <c r="U29" s="29"/>
      <c r="V29" s="7" t="s">
        <v>19</v>
      </c>
      <c r="W29" s="104">
        <f>COUNTIF(W2:W18,"&gt;=60")-W26-W27-W28</f>
        <v>3</v>
      </c>
      <c r="X29" s="105">
        <f t="shared" si="6"/>
        <v>0.17647058823529413</v>
      </c>
    </row>
    <row r="30" spans="21:25" ht="12.75">
      <c r="U30" s="29"/>
      <c r="V30" s="7" t="s">
        <v>20</v>
      </c>
      <c r="W30" s="104">
        <f>COUNTIF(W2:W18,"&gt;=50")-W26-W27-W28-W29</f>
        <v>4</v>
      </c>
      <c r="X30" s="105">
        <f t="shared" si="6"/>
        <v>0.23529411764705882</v>
      </c>
      <c r="Y30" s="96"/>
    </row>
    <row r="31" spans="21:25" ht="12.75">
      <c r="U31" s="29"/>
      <c r="V31" s="7" t="s">
        <v>21</v>
      </c>
      <c r="W31" s="104">
        <f>C23-W26-W27-W28-W29-W30</f>
        <v>9</v>
      </c>
      <c r="X31" s="105">
        <f t="shared" si="6"/>
        <v>0.5294117647058824</v>
      </c>
      <c r="Y31" s="96"/>
    </row>
    <row r="32" spans="21:25" ht="12.75">
      <c r="U32" s="29"/>
      <c r="V32" s="25" t="s">
        <v>44</v>
      </c>
      <c r="W32" s="7">
        <f>SUM(W26:W30)</f>
        <v>8</v>
      </c>
      <c r="X32" s="105">
        <f t="shared" si="6"/>
        <v>0.47058823529411764</v>
      </c>
      <c r="Y32" s="96"/>
    </row>
    <row r="33" spans="21:25" ht="12.75">
      <c r="U33" s="29"/>
      <c r="V33" s="25" t="s">
        <v>43</v>
      </c>
      <c r="W33" s="7">
        <f>C23-W32</f>
        <v>9</v>
      </c>
      <c r="X33" s="97"/>
      <c r="Y33" s="96"/>
    </row>
    <row r="34" spans="21:26" ht="12.75">
      <c r="U34" s="29"/>
      <c r="V34" s="25" t="s">
        <v>99</v>
      </c>
      <c r="W34" s="7">
        <f>SUBTOTAL(9,W26:W31)</f>
        <v>17</v>
      </c>
      <c r="X34" s="96"/>
      <c r="Y34" s="96"/>
      <c r="Z34" s="96"/>
    </row>
    <row r="35" spans="25:26" ht="12.75">
      <c r="Y35" s="96"/>
      <c r="Z35" s="96"/>
    </row>
    <row r="36" ht="12.75">
      <c r="Z36" s="96"/>
    </row>
    <row r="37" spans="23:26" ht="12.75">
      <c r="W37" s="25"/>
      <c r="Z37" s="96"/>
    </row>
    <row r="38" ht="12.75">
      <c r="Z38" s="96"/>
    </row>
    <row r="39" spans="23:26" ht="12.75">
      <c r="W39" s="24"/>
      <c r="Z39" s="96"/>
    </row>
    <row r="40" ht="12.75">
      <c r="Z40" s="96"/>
    </row>
    <row r="41" spans="21:26" ht="12.75">
      <c r="U41" s="27"/>
      <c r="Z41" s="96"/>
    </row>
    <row r="42" spans="21:26" ht="12.75">
      <c r="U42" s="27"/>
      <c r="W42" s="26"/>
      <c r="Z42" s="96"/>
    </row>
    <row r="43" spans="4:26" ht="12.75">
      <c r="D43" s="21"/>
      <c r="E43" s="108" t="s">
        <v>90</v>
      </c>
      <c r="F43" s="109"/>
      <c r="G43" s="109"/>
      <c r="H43" s="107"/>
      <c r="I43" s="155"/>
      <c r="J43" s="123" t="s">
        <v>91</v>
      </c>
      <c r="K43" s="124"/>
      <c r="L43" s="155"/>
      <c r="M43" s="123" t="s">
        <v>92</v>
      </c>
      <c r="N43" s="125"/>
      <c r="O43" s="126"/>
      <c r="P43" s="123" t="s">
        <v>93</v>
      </c>
      <c r="Q43" s="125"/>
      <c r="U43" s="27"/>
      <c r="W43" s="26"/>
      <c r="Z43" s="96"/>
    </row>
    <row r="44" spans="5:26" ht="12.75">
      <c r="E44" s="106"/>
      <c r="F44" s="106"/>
      <c r="G44" s="106"/>
      <c r="H44" s="107"/>
      <c r="I44" s="129"/>
      <c r="J44" s="127">
        <f>COUNTIF(R2:R18,"&gt;=25")</f>
        <v>6</v>
      </c>
      <c r="K44" s="128"/>
      <c r="L44" s="129"/>
      <c r="M44" s="127">
        <f>COUNTIF(R2:R18,"&gt;=30")</f>
        <v>5</v>
      </c>
      <c r="N44" s="128"/>
      <c r="O44" s="129"/>
      <c r="P44" s="127">
        <f>COUNTIF(R2:R18,"&gt;=40")</f>
        <v>1</v>
      </c>
      <c r="Q44" s="128"/>
      <c r="U44" s="27"/>
      <c r="W44" s="26"/>
      <c r="Z44" s="96"/>
    </row>
    <row r="45" spans="21:26" ht="12.75">
      <c r="U45" s="27"/>
      <c r="W45" s="26"/>
      <c r="Z45" s="96"/>
    </row>
    <row r="46" spans="25:26" ht="12.75">
      <c r="Y46" s="96"/>
      <c r="Z46" s="96"/>
    </row>
    <row r="47" spans="25:26" ht="12.75">
      <c r="Y47" s="96"/>
      <c r="Z47" s="96"/>
    </row>
    <row r="48" spans="4:26" ht="12.75">
      <c r="D48" s="21"/>
      <c r="E48" s="108" t="s">
        <v>98</v>
      </c>
      <c r="F48" s="109"/>
      <c r="G48" s="109"/>
      <c r="H48" s="107"/>
      <c r="I48" s="155"/>
      <c r="J48" s="123" t="s">
        <v>91</v>
      </c>
      <c r="K48" s="124"/>
      <c r="L48" s="155"/>
      <c r="M48" s="123" t="s">
        <v>92</v>
      </c>
      <c r="N48" s="125"/>
      <c r="O48" s="126"/>
      <c r="P48" s="123" t="s">
        <v>93</v>
      </c>
      <c r="Q48" s="125"/>
      <c r="Y48" s="96"/>
      <c r="Z48" s="96"/>
    </row>
    <row r="49" spans="5:26" ht="12.75">
      <c r="E49" s="106"/>
      <c r="F49" s="106"/>
      <c r="G49" s="106"/>
      <c r="H49" s="107"/>
      <c r="I49" s="129"/>
      <c r="J49" s="127">
        <f>COUNTIF(S2:S18,"&gt;=25")</f>
        <v>6</v>
      </c>
      <c r="K49" s="128"/>
      <c r="L49" s="129"/>
      <c r="M49" s="127">
        <f>COUNTIF(S2:S18,"&gt;=30")</f>
        <v>3</v>
      </c>
      <c r="N49" s="128"/>
      <c r="O49" s="129"/>
      <c r="P49" s="127">
        <f>COUNTIF(S2:S18,"&gt;=40")</f>
        <v>1</v>
      </c>
      <c r="Q49" s="128"/>
      <c r="Y49" s="96"/>
      <c r="Z49" s="96"/>
    </row>
    <row r="50" spans="25:26" ht="12.75">
      <c r="Y50" s="96"/>
      <c r="Z50" s="96"/>
    </row>
    <row r="51" spans="25:26" ht="12.75">
      <c r="Y51" s="96"/>
      <c r="Z51" s="96"/>
    </row>
    <row r="52" spans="10:26" ht="12.75">
      <c r="J52" s="130"/>
      <c r="Y52" s="96"/>
      <c r="Z52" s="96"/>
    </row>
    <row r="53" spans="25:26" ht="12.75">
      <c r="Y53" s="96"/>
      <c r="Z53" s="96"/>
    </row>
    <row r="54" spans="25:26" ht="12.75">
      <c r="Y54" s="96"/>
      <c r="Z54" s="96"/>
    </row>
    <row r="55" spans="25:26" ht="12.75">
      <c r="Y55" s="96"/>
      <c r="Z55" s="96"/>
    </row>
    <row r="56" spans="25:26" ht="12.75">
      <c r="Y56" s="96"/>
      <c r="Z56" s="96"/>
    </row>
    <row r="57" spans="25:26" ht="12.75">
      <c r="Y57" s="96"/>
      <c r="Z57" s="96"/>
    </row>
    <row r="58" spans="25:26" ht="12.75">
      <c r="Y58" s="96"/>
      <c r="Z58" s="96"/>
    </row>
    <row r="59" spans="25:26" ht="12.75">
      <c r="Y59" s="96"/>
      <c r="Z59" s="96"/>
    </row>
    <row r="60" spans="25:26" ht="12.75">
      <c r="Y60" s="96"/>
      <c r="Z60" s="96"/>
    </row>
    <row r="61" spans="25:26" ht="12.75">
      <c r="Y61" s="96"/>
      <c r="Z61" s="96"/>
    </row>
    <row r="62" spans="25:26" ht="12.75">
      <c r="Y62" s="96"/>
      <c r="Z62" s="96"/>
    </row>
    <row r="63" spans="25:26" ht="12.75">
      <c r="Y63" s="96"/>
      <c r="Z63" s="96"/>
    </row>
    <row r="64" spans="25:26" ht="12.75">
      <c r="Y64" s="96"/>
      <c r="Z64" s="96"/>
    </row>
    <row r="65" spans="25:26" ht="12.75">
      <c r="Y65" s="96"/>
      <c r="Z65" s="96"/>
    </row>
    <row r="66" spans="25:26" ht="12.75">
      <c r="Y66" s="96"/>
      <c r="Z66" s="96"/>
    </row>
    <row r="67" spans="25:26" ht="12.75">
      <c r="Y67" s="96"/>
      <c r="Z67" s="96"/>
    </row>
    <row r="68" spans="25:26" ht="12.75">
      <c r="Y68" s="96"/>
      <c r="Z68" s="96"/>
    </row>
    <row r="69" spans="25:26" ht="12.75">
      <c r="Y69" s="96"/>
      <c r="Z69" s="96"/>
    </row>
    <row r="70" spans="25:26" ht="12.75">
      <c r="Y70" s="96"/>
      <c r="Z70" s="96"/>
    </row>
    <row r="71" spans="25:26" ht="12.75">
      <c r="Y71" s="96"/>
      <c r="Z71" s="96"/>
    </row>
    <row r="72" spans="25:26" ht="12.75">
      <c r="Y72" s="96"/>
      <c r="Z72" s="96"/>
    </row>
    <row r="73" spans="25:26" ht="12.75">
      <c r="Y73" s="96"/>
      <c r="Z73" s="96"/>
    </row>
    <row r="74" spans="25:26" ht="12.75">
      <c r="Y74" s="96"/>
      <c r="Z74" s="96"/>
    </row>
    <row r="75" spans="25:26" ht="12.75">
      <c r="Y75" s="96"/>
      <c r="Z75" s="96"/>
    </row>
    <row r="76" spans="25:26" ht="12.75">
      <c r="Y76" s="96"/>
      <c r="Z76" s="96"/>
    </row>
    <row r="77" spans="25:26" ht="12.75">
      <c r="Y77" s="96"/>
      <c r="Z77" s="96"/>
    </row>
    <row r="78" spans="25:26" ht="12.75">
      <c r="Y78" s="96"/>
      <c r="Z78" s="96"/>
    </row>
    <row r="79" spans="25:26" ht="12.75">
      <c r="Y79" s="96"/>
      <c r="Z79" s="96"/>
    </row>
    <row r="80" spans="25:26" ht="12.75">
      <c r="Y80" s="96"/>
      <c r="Z80" s="96"/>
    </row>
    <row r="81" spans="25:26" ht="12.75">
      <c r="Y81" s="96"/>
      <c r="Z81" s="96"/>
    </row>
    <row r="82" spans="25:26" ht="12.75">
      <c r="Y82" s="96"/>
      <c r="Z82" s="96"/>
    </row>
    <row r="83" spans="25:26" ht="12.75">
      <c r="Y83" s="96"/>
      <c r="Z83" s="96"/>
    </row>
    <row r="84" spans="25:26" ht="12.75">
      <c r="Y84" s="96"/>
      <c r="Z84" s="96"/>
    </row>
    <row r="85" spans="25:26" ht="12.75">
      <c r="Y85" s="96"/>
      <c r="Z85" s="96"/>
    </row>
    <row r="86" spans="25:26" ht="12.75">
      <c r="Y86" s="96"/>
      <c r="Z86" s="96"/>
    </row>
    <row r="87" ht="12.75">
      <c r="Z87" s="96"/>
    </row>
    <row r="88" ht="12.75">
      <c r="Z88" s="96"/>
    </row>
    <row r="89" ht="12.75">
      <c r="Z89" s="96"/>
    </row>
    <row r="90" ht="12.75">
      <c r="Z90" s="96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7">
      <selection activeCell="V24" sqref="V24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1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89" customWidth="1"/>
    <col min="22" max="16384" width="9.140625" style="2" customWidth="1"/>
  </cols>
  <sheetData>
    <row r="1" spans="1:3" ht="15.75">
      <c r="A1" s="31" t="s">
        <v>116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ht="15.75">
      <c r="A5" s="141" t="s">
        <v>22</v>
      </c>
      <c r="B5" s="141"/>
      <c r="C5" s="33" t="s">
        <v>96</v>
      </c>
      <c r="G5" s="61" t="s">
        <v>64</v>
      </c>
      <c r="I5" s="60" t="s">
        <v>65</v>
      </c>
    </row>
    <row r="6" spans="1:3" ht="3" customHeight="1">
      <c r="A6" s="32"/>
      <c r="B6" s="32"/>
      <c r="C6" s="32"/>
    </row>
    <row r="7" spans="1:17" ht="15.75">
      <c r="A7" s="141" t="s">
        <v>23</v>
      </c>
      <c r="B7" s="141"/>
      <c r="C7" s="33" t="s">
        <v>94</v>
      </c>
      <c r="P7" s="43" t="s">
        <v>24</v>
      </c>
      <c r="Q7" s="92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2" t="s">
        <v>25</v>
      </c>
      <c r="B9" s="135" t="s">
        <v>26</v>
      </c>
      <c r="C9" s="135" t="s">
        <v>27</v>
      </c>
      <c r="D9" s="135" t="s">
        <v>28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 t="s">
        <v>29</v>
      </c>
      <c r="S9" s="135" t="s">
        <v>30</v>
      </c>
      <c r="T9" s="136"/>
      <c r="U9" s="90"/>
    </row>
    <row r="10" spans="1:21" s="44" customFormat="1" ht="12.75">
      <c r="A10" s="143"/>
      <c r="B10" s="137"/>
      <c r="C10" s="137"/>
      <c r="D10" s="137" t="s">
        <v>66</v>
      </c>
      <c r="E10" s="137"/>
      <c r="F10" s="137"/>
      <c r="G10" s="137"/>
      <c r="H10" s="137"/>
      <c r="I10" s="137" t="s">
        <v>38</v>
      </c>
      <c r="J10" s="137"/>
      <c r="K10" s="137"/>
      <c r="L10" s="137"/>
      <c r="M10" s="137"/>
      <c r="N10" s="137" t="s">
        <v>37</v>
      </c>
      <c r="O10" s="137"/>
      <c r="P10" s="137" t="s">
        <v>125</v>
      </c>
      <c r="Q10" s="137"/>
      <c r="R10" s="137"/>
      <c r="S10" s="137"/>
      <c r="T10" s="138"/>
      <c r="U10" s="90"/>
    </row>
    <row r="11" spans="1:21" s="44" customFormat="1" ht="21" customHeight="1" thickBot="1">
      <c r="A11" s="144"/>
      <c r="B11" s="139"/>
      <c r="C11" s="139"/>
      <c r="D11" s="45" t="s">
        <v>31</v>
      </c>
      <c r="E11" s="45" t="s">
        <v>32</v>
      </c>
      <c r="F11" s="45" t="s">
        <v>33</v>
      </c>
      <c r="G11" s="45" t="s">
        <v>34</v>
      </c>
      <c r="H11" s="45" t="s">
        <v>35</v>
      </c>
      <c r="I11" s="45" t="s">
        <v>31</v>
      </c>
      <c r="J11" s="45" t="s">
        <v>32</v>
      </c>
      <c r="K11" s="45" t="s">
        <v>33</v>
      </c>
      <c r="L11" s="45" t="s">
        <v>34</v>
      </c>
      <c r="M11" s="45" t="s">
        <v>35</v>
      </c>
      <c r="N11" s="45" t="s">
        <v>31</v>
      </c>
      <c r="O11" s="45" t="s">
        <v>32</v>
      </c>
      <c r="P11" s="45" t="s">
        <v>36</v>
      </c>
      <c r="Q11" s="93" t="s">
        <v>18</v>
      </c>
      <c r="R11" s="139"/>
      <c r="S11" s="139"/>
      <c r="T11" s="140"/>
      <c r="U11" s="90"/>
    </row>
    <row r="12" spans="1:20" s="21" customFormat="1" ht="12.75">
      <c r="A12" s="36">
        <v>1</v>
      </c>
      <c r="B12" s="37" t="str">
        <f>Spisak!A2</f>
        <v>26/15</v>
      </c>
      <c r="C12" s="50" t="str">
        <f>Spisak!D2</f>
        <v>Aleksa Vujošević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9</v>
      </c>
      <c r="O12" s="39"/>
      <c r="P12" s="40">
        <f>Spisak!S2</f>
        <v>0</v>
      </c>
      <c r="Q12" s="41">
        <f>Spisak!U2</f>
        <v>0</v>
      </c>
      <c r="R12" s="42">
        <f>Spisak!W2</f>
        <v>9</v>
      </c>
      <c r="S12" s="74" t="str">
        <f>Spisak!X2</f>
        <v>F</v>
      </c>
      <c r="T12" s="75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28/15</v>
      </c>
      <c r="C13" s="50" t="str">
        <f>Spisak!D3</f>
        <v>Milan Đurović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23.5</v>
      </c>
      <c r="O13" s="39"/>
      <c r="P13" s="40">
        <f>Spisak!S3</f>
        <v>27</v>
      </c>
      <c r="Q13" s="41">
        <f>Spisak!U3</f>
        <v>0</v>
      </c>
      <c r="R13" s="42">
        <f>Spisak!W3</f>
        <v>50.5</v>
      </c>
      <c r="S13" s="74" t="str">
        <f>Spisak!X3</f>
        <v>E</v>
      </c>
      <c r="T13" s="75" t="str">
        <f>IF(S13=0,"-",VLOOKUP(S13,Tocjene,2,TRUE))</f>
        <v>(dovoljan)</v>
      </c>
      <c r="U13" s="89"/>
    </row>
    <row r="14" spans="1:20" s="21" customFormat="1" ht="12.75">
      <c r="A14" s="36">
        <v>3</v>
      </c>
      <c r="B14" s="37" t="str">
        <f>Spisak!A4</f>
        <v>47/15</v>
      </c>
      <c r="C14" s="50" t="str">
        <f>Spisak!D4</f>
        <v>Bogdan Aprcović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18</v>
      </c>
      <c r="O14" s="39"/>
      <c r="P14" s="40">
        <f>Spisak!S4</f>
        <v>0</v>
      </c>
      <c r="Q14" s="41">
        <f>Spisak!U4</f>
        <v>0</v>
      </c>
      <c r="R14" s="42">
        <f>Spisak!W4</f>
        <v>18</v>
      </c>
      <c r="S14" s="74" t="str">
        <f>Spisak!X4</f>
        <v>F</v>
      </c>
      <c r="T14" s="75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53/15</v>
      </c>
      <c r="C15" s="50" t="str">
        <f>Spisak!D5</f>
        <v>Boško Kovačević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26</v>
      </c>
      <c r="O15" s="39"/>
      <c r="P15" s="40">
        <f>Spisak!S5</f>
        <v>28</v>
      </c>
      <c r="Q15" s="41">
        <f>Spisak!U5</f>
        <v>0</v>
      </c>
      <c r="R15" s="42">
        <f>Spisak!W5</f>
        <v>54</v>
      </c>
      <c r="S15" s="74" t="str">
        <f>Spisak!X5</f>
        <v>E</v>
      </c>
      <c r="T15" s="75" t="str">
        <f>IF(S15=0,"-",VLOOKUP(S15,Tocjene,2,TRUE))</f>
        <v>(dovoljan)</v>
      </c>
    </row>
    <row r="16" spans="1:20" s="21" customFormat="1" ht="12.75">
      <c r="A16" s="36">
        <v>5</v>
      </c>
      <c r="B16" s="37" t="str">
        <f>Spisak!A6</f>
        <v>84/15</v>
      </c>
      <c r="C16" s="50" t="str">
        <f>Spisak!D6</f>
        <v>Lazar Vučinić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15</v>
      </c>
      <c r="O16" s="39"/>
      <c r="P16" s="40">
        <f>Spisak!S6</f>
        <v>16</v>
      </c>
      <c r="Q16" s="41">
        <f>Spisak!U6</f>
        <v>43</v>
      </c>
      <c r="R16" s="42">
        <f>Spisak!W6</f>
        <v>43</v>
      </c>
      <c r="S16" s="74" t="str">
        <f>Spisak!X6</f>
        <v>F</v>
      </c>
      <c r="T16" s="75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25/14</v>
      </c>
      <c r="C17" s="50" t="str">
        <f>Spisak!D7</f>
        <v>Stefan Todorović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0</v>
      </c>
      <c r="O17" s="39"/>
      <c r="P17" s="40">
        <f>Spisak!S7</f>
        <v>0</v>
      </c>
      <c r="Q17" s="41">
        <f>Spisak!U7</f>
        <v>20</v>
      </c>
      <c r="R17" s="42">
        <f>Spisak!W7</f>
        <v>20</v>
      </c>
      <c r="S17" s="74" t="str">
        <f>Spisak!X7</f>
        <v>F</v>
      </c>
      <c r="T17" s="75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9016/14</v>
      </c>
      <c r="C18" s="50" t="str">
        <f>Spisak!D8</f>
        <v>Marina Šljukić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30</v>
      </c>
      <c r="O18" s="39"/>
      <c r="P18" s="40">
        <f>Spisak!S8</f>
        <v>31</v>
      </c>
      <c r="Q18" s="41">
        <f>Spisak!U8</f>
        <v>0</v>
      </c>
      <c r="R18" s="42">
        <f>Spisak!W8</f>
        <v>61</v>
      </c>
      <c r="S18" s="74" t="str">
        <f>Spisak!X8</f>
        <v>D</v>
      </c>
      <c r="T18" s="75" t="str">
        <f>IF(S18=0,"-",VLOOKUP(S18,Tocjene,2,TRUE))</f>
        <v>(zadovoljava)</v>
      </c>
    </row>
    <row r="19" spans="1:20" s="21" customFormat="1" ht="12.75">
      <c r="A19" s="36">
        <v>8</v>
      </c>
      <c r="B19" s="37" t="str">
        <f>Spisak!A9</f>
        <v>9087/14</v>
      </c>
      <c r="C19" s="50" t="str">
        <f>Spisak!D9</f>
        <v>Adrijana Halimić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35</v>
      </c>
      <c r="O19" s="39"/>
      <c r="P19" s="40">
        <f>Spisak!S9</f>
        <v>20</v>
      </c>
      <c r="Q19" s="41">
        <f>Spisak!U9</f>
        <v>0</v>
      </c>
      <c r="R19" s="42">
        <f>Spisak!W9</f>
        <v>55</v>
      </c>
      <c r="S19" s="74" t="str">
        <f>Spisak!X9</f>
        <v>E</v>
      </c>
      <c r="T19" s="75" t="str">
        <f>IF(S19=0,"-",VLOOKUP(S19,Tocjene,2,TRUE))</f>
        <v>(dovoljan)</v>
      </c>
    </row>
    <row r="20" spans="1:20" s="21" customFormat="1" ht="12.75">
      <c r="A20" s="36">
        <v>9</v>
      </c>
      <c r="B20" s="37" t="str">
        <f>Spisak!A10</f>
        <v>51/13</v>
      </c>
      <c r="C20" s="50" t="str">
        <f>Spisak!D10</f>
        <v>Marko Vujović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11</v>
      </c>
      <c r="O20" s="39"/>
      <c r="P20" s="40">
        <f>Spisak!S10</f>
        <v>0</v>
      </c>
      <c r="Q20" s="41">
        <f>Spisak!U10</f>
        <v>3</v>
      </c>
      <c r="R20" s="42">
        <f>Spisak!W10</f>
        <v>11</v>
      </c>
      <c r="S20" s="74" t="str">
        <f>Spisak!X10</f>
        <v>F</v>
      </c>
      <c r="T20" s="75" t="str">
        <f>IF(S20=0,"-",VLOOKUP(S20,Tocjene,2,TRUE))</f>
        <v>(nedovoljan)</v>
      </c>
    </row>
    <row r="21" spans="1:20" s="21" customFormat="1" ht="12.75">
      <c r="A21" s="36">
        <v>10</v>
      </c>
      <c r="B21" s="37" t="str">
        <f>Spisak!A11</f>
        <v>52/13</v>
      </c>
      <c r="C21" s="50" t="str">
        <f>Spisak!D11</f>
        <v>Radisav Brajković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16</v>
      </c>
      <c r="O21" s="39"/>
      <c r="P21" s="40">
        <f>Spisak!S11</f>
        <v>0</v>
      </c>
      <c r="Q21" s="41">
        <f>Spisak!U11</f>
        <v>35</v>
      </c>
      <c r="R21" s="42">
        <f>Spisak!W11</f>
        <v>35</v>
      </c>
      <c r="S21" s="74" t="str">
        <f>Spisak!X11</f>
        <v>F</v>
      </c>
      <c r="T21" s="75" t="str">
        <f>IF(S21=0,"-",VLOOKUP(S21,Tocjene,2,TRUE))</f>
        <v>(nedovoljan)</v>
      </c>
    </row>
    <row r="22" spans="1:21" s="21" customFormat="1" ht="12.75">
      <c r="A22" s="36">
        <v>11</v>
      </c>
      <c r="B22" s="37" t="str">
        <f>Spisak!A12</f>
        <v>67/13</v>
      </c>
      <c r="C22" s="50" t="str">
        <f>Spisak!D12</f>
        <v>Danilo Mijanović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39</v>
      </c>
      <c r="O22" s="39"/>
      <c r="P22" s="40">
        <f>Spisak!S12</f>
        <v>27</v>
      </c>
      <c r="Q22" s="41">
        <f>Spisak!U12</f>
        <v>0</v>
      </c>
      <c r="R22" s="42">
        <f>Spisak!W12</f>
        <v>66</v>
      </c>
      <c r="S22" s="74" t="str">
        <f>Spisak!X12</f>
        <v>D</v>
      </c>
      <c r="T22" s="75" t="str">
        <f>IF(S22=0,"-",VLOOKUP(S22,Tocjene,2,TRUE))</f>
        <v>(zadovoljava)</v>
      </c>
      <c r="U22" s="89"/>
    </row>
    <row r="23" spans="1:20" s="21" customFormat="1" ht="12.75">
      <c r="A23" s="36">
        <v>12</v>
      </c>
      <c r="B23" s="37" t="str">
        <f>Spisak!A13</f>
        <v>26/12</v>
      </c>
      <c r="C23" s="50" t="str">
        <f>Spisak!D13</f>
        <v>Sara Dragoslavić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45</v>
      </c>
      <c r="O23" s="39"/>
      <c r="P23" s="40">
        <f>Spisak!S13</f>
        <v>31</v>
      </c>
      <c r="Q23" s="41">
        <f>Spisak!U13</f>
        <v>0</v>
      </c>
      <c r="R23" s="42">
        <f>Spisak!W13</f>
        <v>76</v>
      </c>
      <c r="S23" s="74" t="str">
        <f>Spisak!X13</f>
        <v>C</v>
      </c>
      <c r="T23" s="75" t="str">
        <f>IF(S23=0,"-",VLOOKUP(S23,Tocjene,2,TRUE))</f>
        <v>(dobar)</v>
      </c>
    </row>
    <row r="24" spans="1:20" s="21" customFormat="1" ht="12.75">
      <c r="A24" s="36">
        <v>13</v>
      </c>
      <c r="B24" s="37" t="str">
        <f>Spisak!A14</f>
        <v>20/11</v>
      </c>
      <c r="C24" s="50" t="str">
        <f>Spisak!D14</f>
        <v>Nebojša Maraš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20</v>
      </c>
      <c r="O24" s="39"/>
      <c r="P24" s="40">
        <f>Spisak!S14</f>
        <v>40</v>
      </c>
      <c r="Q24" s="41">
        <f>Spisak!U14</f>
        <v>0</v>
      </c>
      <c r="R24" s="42">
        <f>Spisak!W14</f>
        <v>60</v>
      </c>
      <c r="S24" s="74" t="str">
        <f>Spisak!X14</f>
        <v>D</v>
      </c>
      <c r="T24" s="75" t="str">
        <f>IF(S24=0,"-",VLOOKUP(S24,Tocjene,2,TRUE))</f>
        <v>(zadovoljava)</v>
      </c>
    </row>
    <row r="25" spans="1:20" s="21" customFormat="1" ht="12.75">
      <c r="A25" s="36">
        <v>14</v>
      </c>
      <c r="B25" s="37" t="str">
        <f>Spisak!A15</f>
        <v>25/11</v>
      </c>
      <c r="C25" s="50" t="str">
        <f>Spisak!D15</f>
        <v>Braim Alibašić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9</v>
      </c>
      <c r="O25" s="39"/>
      <c r="P25" s="40">
        <f>Spisak!S15</f>
        <v>1</v>
      </c>
      <c r="Q25" s="41">
        <f>Spisak!U15</f>
        <v>22</v>
      </c>
      <c r="R25" s="42">
        <f>Spisak!W15</f>
        <v>22</v>
      </c>
      <c r="S25" s="74" t="str">
        <f>Spisak!X15</f>
        <v>F</v>
      </c>
      <c r="T25" s="75" t="str">
        <f>IF(S25=0,"-",VLOOKUP(S25,Tocjene,2,TRUE))</f>
        <v>(nedovoljan)</v>
      </c>
    </row>
    <row r="26" spans="1:20" s="21" customFormat="1" ht="12.75">
      <c r="A26" s="36">
        <v>15</v>
      </c>
      <c r="B26" s="37" t="str">
        <f>Spisak!A16</f>
        <v>28/10</v>
      </c>
      <c r="C26" s="50" t="str">
        <f>Spisak!D16</f>
        <v>Mensur Dizdarević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34</v>
      </c>
      <c r="O26" s="39"/>
      <c r="P26" s="40">
        <f>Spisak!S16</f>
        <v>20</v>
      </c>
      <c r="Q26" s="41">
        <f>Spisak!U16</f>
        <v>0</v>
      </c>
      <c r="R26" s="42">
        <f>Spisak!W16</f>
        <v>54</v>
      </c>
      <c r="S26" s="74" t="str">
        <f>Spisak!X16</f>
        <v>E</v>
      </c>
      <c r="T26" s="75" t="str">
        <f>IF(S26=0,"-",VLOOKUP(S26,Tocjene,2,TRUE))</f>
        <v>(dovoljan)</v>
      </c>
    </row>
    <row r="27" spans="1:20" s="21" customFormat="1" ht="12.75">
      <c r="A27" s="36">
        <v>16</v>
      </c>
      <c r="B27" s="37" t="str">
        <f>Spisak!A17</f>
        <v>9050/09</v>
      </c>
      <c r="C27" s="50" t="str">
        <f>Spisak!D17</f>
        <v>Denis Šahman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23.5</v>
      </c>
      <c r="O27" s="39"/>
      <c r="P27" s="40">
        <f>Spisak!S17</f>
        <v>21</v>
      </c>
      <c r="Q27" s="41">
        <f>Spisak!U17</f>
        <v>0</v>
      </c>
      <c r="R27" s="42">
        <f>Spisak!W17</f>
        <v>44.5</v>
      </c>
      <c r="S27" s="74" t="str">
        <f>Spisak!X17</f>
        <v>F</v>
      </c>
      <c r="T27" s="75" t="str">
        <f>IF(S27=0,"-",VLOOKUP(S27,Tocjene,2,TRUE))</f>
        <v>(nedovoljan)</v>
      </c>
    </row>
    <row r="28" spans="1:20" s="21" customFormat="1" ht="12.75">
      <c r="A28" s="36">
        <v>17</v>
      </c>
      <c r="B28" s="37" t="str">
        <f>Spisak!A18</f>
        <v>14/08</v>
      </c>
      <c r="C28" s="50" t="str">
        <f>Spisak!D18</f>
        <v>Mladen Kovačević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22</v>
      </c>
      <c r="O28" s="39"/>
      <c r="P28" s="40">
        <f>Spisak!S18</f>
        <v>0</v>
      </c>
      <c r="Q28" s="41">
        <f>Spisak!U18</f>
        <v>0</v>
      </c>
      <c r="R28" s="42">
        <f>Spisak!W18</f>
        <v>22</v>
      </c>
      <c r="S28" s="74" t="str">
        <f>Spisak!X18</f>
        <v>F</v>
      </c>
      <c r="T28" s="75" t="str">
        <f>IF(S28=0,"-",VLOOKUP(S28,Tocjene,2,TRUE))</f>
        <v>(nedovoljan)</v>
      </c>
    </row>
    <row r="29" spans="1:20" s="21" customFormat="1" ht="12.75">
      <c r="A29" s="6"/>
      <c r="B29" s="3"/>
      <c r="C29" s="2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"/>
      <c r="Q29" s="91"/>
      <c r="R29" s="4"/>
      <c r="S29" s="25"/>
      <c r="T29" s="7"/>
    </row>
    <row r="30" spans="1:20" s="21" customFormat="1" ht="12.75">
      <c r="A30" s="6"/>
      <c r="B30" s="3"/>
      <c r="C30" s="2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"/>
      <c r="Q30" s="91"/>
      <c r="R30" s="4"/>
      <c r="S30" s="25"/>
      <c r="T30" s="7"/>
    </row>
    <row r="31" spans="1:20" s="21" customFormat="1" ht="12.75">
      <c r="A31" s="6"/>
      <c r="B31" s="3"/>
      <c r="C31" s="2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"/>
      <c r="Q31" s="91"/>
      <c r="R31" s="5"/>
      <c r="S31" s="7" t="s">
        <v>41</v>
      </c>
      <c r="T31" s="25"/>
    </row>
    <row r="32" spans="1:20" s="21" customFormat="1" ht="12.75">
      <c r="A32" s="6"/>
      <c r="B32" s="3"/>
      <c r="C32" s="2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"/>
      <c r="Q32" s="91"/>
      <c r="R32" s="5"/>
      <c r="S32" s="7" t="s">
        <v>101</v>
      </c>
      <c r="T32" s="25"/>
    </row>
    <row r="33" spans="1:20" s="21" customFormat="1" ht="12.75">
      <c r="A33" s="6"/>
      <c r="B33" s="3"/>
      <c r="C33" s="2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"/>
      <c r="Q33" s="91"/>
      <c r="R33" s="4"/>
      <c r="S33" s="25"/>
      <c r="T33" s="7"/>
    </row>
    <row r="34" spans="1:20" s="21" customFormat="1" ht="12.75">
      <c r="A34" s="6"/>
      <c r="B34" s="3"/>
      <c r="C34" s="2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"/>
      <c r="Q34" s="91"/>
      <c r="R34" s="4"/>
      <c r="S34" s="25"/>
      <c r="T34" s="7"/>
    </row>
    <row r="35" spans="1:20" s="21" customFormat="1" ht="12.75">
      <c r="A35" s="6"/>
      <c r="B35" s="3"/>
      <c r="C35" s="2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5"/>
      <c r="Q35" s="91"/>
      <c r="R35" s="4"/>
      <c r="S35" s="25"/>
      <c r="T35" s="7"/>
    </row>
    <row r="36" spans="1:20" s="21" customFormat="1" ht="12.75">
      <c r="A36" s="6"/>
      <c r="B36" s="3"/>
      <c r="C36" s="2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5"/>
      <c r="Q36" s="91"/>
      <c r="R36" s="4"/>
      <c r="S36" s="25"/>
      <c r="T36" s="7"/>
    </row>
    <row r="37" spans="1:20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91"/>
      <c r="R37" s="4"/>
      <c r="S37" s="25"/>
      <c r="T37" s="7"/>
    </row>
    <row r="38" spans="1:20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91"/>
      <c r="R38" s="4"/>
      <c r="S38" s="25"/>
      <c r="T38" s="7"/>
    </row>
    <row r="39" spans="1:20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91"/>
      <c r="R39" s="4"/>
      <c r="S39" s="25"/>
      <c r="T39" s="7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91"/>
      <c r="R40" s="4"/>
      <c r="S40" s="25"/>
      <c r="T40" s="7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91"/>
      <c r="R41" s="4"/>
      <c r="S41" s="25"/>
      <c r="T41" s="7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91"/>
      <c r="R42" s="4"/>
      <c r="S42" s="25"/>
      <c r="T42" s="7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91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91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91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91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5" right="0.393700787401575" top="0.393700787401575" bottom="0.47244094488189" header="0.393700787401575" footer="0.275590551181102"/>
  <pageSetup horizontalDpi="600" verticalDpi="600" orientation="landscape" paperSize="9" scale="85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65"/>
  <sheetViews>
    <sheetView showZeros="0" zoomScalePageLayoutView="0" workbookViewId="0" topLeftCell="A13">
      <selection activeCell="K30" sqref="K30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117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5" t="s">
        <v>22</v>
      </c>
      <c r="B5" s="145"/>
      <c r="C5" s="47" t="s">
        <v>96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5" t="s">
        <v>23</v>
      </c>
      <c r="B7" s="145"/>
      <c r="C7" s="47" t="s">
        <v>94</v>
      </c>
      <c r="D7" s="28"/>
      <c r="E7" s="28"/>
      <c r="F7" s="28"/>
      <c r="G7" s="28"/>
      <c r="H7" s="49" t="s">
        <v>67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2" t="s">
        <v>25</v>
      </c>
      <c r="B9" s="135" t="s">
        <v>26</v>
      </c>
      <c r="C9" s="135" t="s">
        <v>27</v>
      </c>
      <c r="D9" s="146" t="s">
        <v>40</v>
      </c>
      <c r="E9" s="147"/>
      <c r="F9" s="135" t="s">
        <v>29</v>
      </c>
      <c r="G9" s="135" t="s">
        <v>30</v>
      </c>
      <c r="H9" s="136"/>
    </row>
    <row r="10" spans="1:8" s="46" customFormat="1" ht="0.75" customHeight="1">
      <c r="A10" s="143"/>
      <c r="B10" s="137"/>
      <c r="C10" s="137"/>
      <c r="D10" s="148"/>
      <c r="E10" s="149"/>
      <c r="F10" s="137"/>
      <c r="G10" s="137"/>
      <c r="H10" s="138"/>
    </row>
    <row r="11" spans="1:8" s="46" customFormat="1" ht="39" customHeight="1" thickBot="1">
      <c r="A11" s="144"/>
      <c r="B11" s="139"/>
      <c r="C11" s="139"/>
      <c r="D11" s="45" t="s">
        <v>39</v>
      </c>
      <c r="E11" s="45" t="s">
        <v>102</v>
      </c>
      <c r="F11" s="139"/>
      <c r="G11" s="139"/>
      <c r="H11" s="140"/>
    </row>
    <row r="12" spans="1:8" s="59" customFormat="1" ht="16.5" customHeight="1">
      <c r="A12" s="53">
        <v>1</v>
      </c>
      <c r="B12" s="54" t="str">
        <f>Spisak!A2</f>
        <v>26/15</v>
      </c>
      <c r="C12" s="55" t="str">
        <f>Spisak!D2</f>
        <v>Aleksa Vujošević</v>
      </c>
      <c r="D12" s="56">
        <f>Spisak!R2</f>
        <v>9</v>
      </c>
      <c r="E12" s="57">
        <f>Spisak!S2</f>
        <v>0</v>
      </c>
      <c r="F12" s="57">
        <f>Spisak!W2</f>
        <v>9</v>
      </c>
      <c r="G12" s="73" t="str">
        <f>Spisak!X2</f>
        <v>F</v>
      </c>
      <c r="H12" s="58" t="str">
        <f>IF(G12=0,"-",VLOOKUP(G12,Tocjene,2,TRUE))</f>
        <v>(nedovoljan)</v>
      </c>
    </row>
    <row r="13" spans="1:8" s="59" customFormat="1" ht="16.5" customHeight="1">
      <c r="A13" s="53">
        <v>2</v>
      </c>
      <c r="B13" s="54" t="str">
        <f>Spisak!A3</f>
        <v>28/15</v>
      </c>
      <c r="C13" s="55" t="str">
        <f>Spisak!D3</f>
        <v>Milan Đurović</v>
      </c>
      <c r="D13" s="56">
        <f>Spisak!R3</f>
        <v>23.5</v>
      </c>
      <c r="E13" s="57">
        <f>Spisak!S3</f>
        <v>27</v>
      </c>
      <c r="F13" s="57">
        <f>Spisak!W3</f>
        <v>50.5</v>
      </c>
      <c r="G13" s="73" t="str">
        <f>Spisak!X3</f>
        <v>E</v>
      </c>
      <c r="H13" s="58" t="str">
        <f>IF(G13=0,"-",VLOOKUP(G13,Tocjene,2,TRUE))</f>
        <v>(dovoljan)</v>
      </c>
    </row>
    <row r="14" spans="1:8" s="59" customFormat="1" ht="16.5" customHeight="1">
      <c r="A14" s="53">
        <v>3</v>
      </c>
      <c r="B14" s="54" t="str">
        <f>Spisak!A4</f>
        <v>47/15</v>
      </c>
      <c r="C14" s="55" t="str">
        <f>Spisak!D4</f>
        <v>Bogdan Aprcović</v>
      </c>
      <c r="D14" s="56">
        <f>Spisak!R4</f>
        <v>18</v>
      </c>
      <c r="E14" s="57">
        <f>Spisak!S4</f>
        <v>0</v>
      </c>
      <c r="F14" s="57">
        <f>Spisak!W4</f>
        <v>18</v>
      </c>
      <c r="G14" s="73" t="str">
        <f>Spisak!X4</f>
        <v>F</v>
      </c>
      <c r="H14" s="58" t="str">
        <f>IF(G14=0,"-",VLOOKUP(G14,Tocjene,2,TRUE))</f>
        <v>(nedovoljan)</v>
      </c>
    </row>
    <row r="15" spans="1:8" s="59" customFormat="1" ht="16.5" customHeight="1">
      <c r="A15" s="53">
        <v>4</v>
      </c>
      <c r="B15" s="54" t="str">
        <f>Spisak!A5</f>
        <v>53/15</v>
      </c>
      <c r="C15" s="55" t="str">
        <f>Spisak!D5</f>
        <v>Boško Kovačević</v>
      </c>
      <c r="D15" s="56">
        <f>Spisak!R5</f>
        <v>26</v>
      </c>
      <c r="E15" s="57">
        <f>Spisak!S5</f>
        <v>28</v>
      </c>
      <c r="F15" s="57">
        <f>Spisak!W5</f>
        <v>54</v>
      </c>
      <c r="G15" s="73" t="str">
        <f>Spisak!X5</f>
        <v>E</v>
      </c>
      <c r="H15" s="58" t="str">
        <f>IF(G15=0,"-",VLOOKUP(G15,Tocjene,2,TRUE))</f>
        <v>(dovoljan)</v>
      </c>
    </row>
    <row r="16" spans="1:8" s="59" customFormat="1" ht="16.5" customHeight="1">
      <c r="A16" s="53">
        <v>5</v>
      </c>
      <c r="B16" s="54" t="str">
        <f>Spisak!A6</f>
        <v>84/15</v>
      </c>
      <c r="C16" s="55" t="str">
        <f>Spisak!D6</f>
        <v>Lazar Vučinić</v>
      </c>
      <c r="D16" s="56">
        <f>Spisak!R6</f>
        <v>15</v>
      </c>
      <c r="E16" s="57">
        <f>Spisak!S6</f>
        <v>16</v>
      </c>
      <c r="F16" s="57">
        <f>Spisak!W6</f>
        <v>43</v>
      </c>
      <c r="G16" s="73" t="str">
        <f>Spisak!X6</f>
        <v>F</v>
      </c>
      <c r="H16" s="58" t="str">
        <f>IF(G16=0,"-",VLOOKUP(G16,Tocjene,2,TRUE))</f>
        <v>(nedovoljan)</v>
      </c>
    </row>
    <row r="17" spans="1:8" s="59" customFormat="1" ht="16.5" customHeight="1">
      <c r="A17" s="53">
        <v>6</v>
      </c>
      <c r="B17" s="54" t="str">
        <f>Spisak!A7</f>
        <v>25/14</v>
      </c>
      <c r="C17" s="55" t="str">
        <f>Spisak!D7</f>
        <v>Stefan Todorović</v>
      </c>
      <c r="D17" s="56">
        <f>Spisak!R7</f>
        <v>0</v>
      </c>
      <c r="E17" s="57">
        <f>Spisak!S7</f>
        <v>0</v>
      </c>
      <c r="F17" s="57">
        <f>Spisak!W7</f>
        <v>20</v>
      </c>
      <c r="G17" s="73" t="str">
        <f>Spisak!X7</f>
        <v>F</v>
      </c>
      <c r="H17" s="58" t="str">
        <f>IF(G17=0,"-",VLOOKUP(G17,Tocjene,2,TRUE))</f>
        <v>(nedovoljan)</v>
      </c>
    </row>
    <row r="18" spans="1:8" s="59" customFormat="1" ht="16.5" customHeight="1">
      <c r="A18" s="53">
        <v>7</v>
      </c>
      <c r="B18" s="54" t="str">
        <f>Spisak!A8</f>
        <v>9016/14</v>
      </c>
      <c r="C18" s="55" t="str">
        <f>Spisak!D8</f>
        <v>Marina Šljukić</v>
      </c>
      <c r="D18" s="56">
        <f>Spisak!R8</f>
        <v>30</v>
      </c>
      <c r="E18" s="57">
        <f>Spisak!S8</f>
        <v>31</v>
      </c>
      <c r="F18" s="57">
        <f>Spisak!W8</f>
        <v>61</v>
      </c>
      <c r="G18" s="73" t="str">
        <f>Spisak!X8</f>
        <v>D</v>
      </c>
      <c r="H18" s="58" t="str">
        <f>IF(G18=0,"-",VLOOKUP(G18,Tocjene,2,TRUE))</f>
        <v>(zadovoljava)</v>
      </c>
    </row>
    <row r="19" spans="1:8" s="59" customFormat="1" ht="16.5" customHeight="1">
      <c r="A19" s="53">
        <v>8</v>
      </c>
      <c r="B19" s="54" t="str">
        <f>Spisak!A9</f>
        <v>9087/14</v>
      </c>
      <c r="C19" s="55" t="str">
        <f>Spisak!D9</f>
        <v>Adrijana Halimić</v>
      </c>
      <c r="D19" s="56">
        <f>Spisak!R9</f>
        <v>35</v>
      </c>
      <c r="E19" s="57">
        <f>Spisak!S9</f>
        <v>20</v>
      </c>
      <c r="F19" s="57">
        <f>Spisak!W9</f>
        <v>55</v>
      </c>
      <c r="G19" s="73" t="str">
        <f>Spisak!X9</f>
        <v>E</v>
      </c>
      <c r="H19" s="58" t="str">
        <f>IF(G19=0,"-",VLOOKUP(G19,Tocjene,2,TRUE))</f>
        <v>(dovoljan)</v>
      </c>
    </row>
    <row r="20" spans="1:8" s="59" customFormat="1" ht="16.5" customHeight="1">
      <c r="A20" s="53">
        <v>9</v>
      </c>
      <c r="B20" s="54" t="str">
        <f>Spisak!A10</f>
        <v>51/13</v>
      </c>
      <c r="C20" s="55" t="str">
        <f>Spisak!D10</f>
        <v>Marko Vujović</v>
      </c>
      <c r="D20" s="56">
        <f>Spisak!R10</f>
        <v>11</v>
      </c>
      <c r="E20" s="57">
        <f>Spisak!S10</f>
        <v>0</v>
      </c>
      <c r="F20" s="57">
        <f>Spisak!W10</f>
        <v>11</v>
      </c>
      <c r="G20" s="73" t="str">
        <f>Spisak!X10</f>
        <v>F</v>
      </c>
      <c r="H20" s="58" t="str">
        <f>IF(G20=0,"-",VLOOKUP(G20,Tocjene,2,TRUE))</f>
        <v>(nedovoljan)</v>
      </c>
    </row>
    <row r="21" spans="1:8" s="59" customFormat="1" ht="16.5" customHeight="1">
      <c r="A21" s="53">
        <v>10</v>
      </c>
      <c r="B21" s="54" t="str">
        <f>Spisak!A11</f>
        <v>52/13</v>
      </c>
      <c r="C21" s="55" t="str">
        <f>Spisak!D11</f>
        <v>Radisav Brajković</v>
      </c>
      <c r="D21" s="56">
        <f>Spisak!R11</f>
        <v>16</v>
      </c>
      <c r="E21" s="57">
        <f>Spisak!S11</f>
        <v>0</v>
      </c>
      <c r="F21" s="57">
        <f>Spisak!W11</f>
        <v>35</v>
      </c>
      <c r="G21" s="73" t="str">
        <f>Spisak!X11</f>
        <v>F</v>
      </c>
      <c r="H21" s="58" t="str">
        <f>IF(G21=0,"-",VLOOKUP(G21,Tocjene,2,TRUE))</f>
        <v>(nedovoljan)</v>
      </c>
    </row>
    <row r="22" spans="1:8" s="59" customFormat="1" ht="16.5" customHeight="1">
      <c r="A22" s="53">
        <v>11</v>
      </c>
      <c r="B22" s="54" t="str">
        <f>Spisak!A12</f>
        <v>67/13</v>
      </c>
      <c r="C22" s="55" t="str">
        <f>Spisak!D12</f>
        <v>Danilo Mijanović</v>
      </c>
      <c r="D22" s="56">
        <f>Spisak!R12</f>
        <v>39</v>
      </c>
      <c r="E22" s="57">
        <f>Spisak!S12</f>
        <v>27</v>
      </c>
      <c r="F22" s="57">
        <f>Spisak!W12</f>
        <v>66</v>
      </c>
      <c r="G22" s="73" t="str">
        <f>Spisak!X12</f>
        <v>D</v>
      </c>
      <c r="H22" s="58" t="str">
        <f>IF(G22=0,"-",VLOOKUP(G22,Tocjene,2,TRUE))</f>
        <v>(zadovoljava)</v>
      </c>
    </row>
    <row r="23" spans="1:8" s="59" customFormat="1" ht="16.5" customHeight="1">
      <c r="A23" s="53">
        <v>12</v>
      </c>
      <c r="B23" s="54" t="str">
        <f>Spisak!A13</f>
        <v>26/12</v>
      </c>
      <c r="C23" s="55" t="str">
        <f>Spisak!D13</f>
        <v>Sara Dragoslavić</v>
      </c>
      <c r="D23" s="56">
        <f>Spisak!R13</f>
        <v>45</v>
      </c>
      <c r="E23" s="57">
        <f>Spisak!S13</f>
        <v>31</v>
      </c>
      <c r="F23" s="57">
        <f>Spisak!W13</f>
        <v>76</v>
      </c>
      <c r="G23" s="73" t="str">
        <f>Spisak!X13</f>
        <v>C</v>
      </c>
      <c r="H23" s="58" t="str">
        <f>IF(G23=0,"-",VLOOKUP(G23,Tocjene,2,TRUE))</f>
        <v>(dobar)</v>
      </c>
    </row>
    <row r="24" spans="1:8" s="59" customFormat="1" ht="16.5" customHeight="1">
      <c r="A24" s="53">
        <v>13</v>
      </c>
      <c r="B24" s="54" t="str">
        <f>Spisak!A14</f>
        <v>20/11</v>
      </c>
      <c r="C24" s="55" t="str">
        <f>Spisak!D14</f>
        <v>Nebojša Maraš</v>
      </c>
      <c r="D24" s="56">
        <f>Spisak!R14</f>
        <v>20</v>
      </c>
      <c r="E24" s="57">
        <f>Spisak!S14</f>
        <v>40</v>
      </c>
      <c r="F24" s="57">
        <f>Spisak!W14</f>
        <v>60</v>
      </c>
      <c r="G24" s="73" t="str">
        <f>Spisak!X14</f>
        <v>D</v>
      </c>
      <c r="H24" s="58" t="str">
        <f>IF(G24=0,"-",VLOOKUP(G24,Tocjene,2,TRUE))</f>
        <v>(zadovoljava)</v>
      </c>
    </row>
    <row r="25" spans="1:8" s="59" customFormat="1" ht="16.5" customHeight="1">
      <c r="A25" s="53">
        <v>14</v>
      </c>
      <c r="B25" s="54" t="str">
        <f>Spisak!A15</f>
        <v>25/11</v>
      </c>
      <c r="C25" s="55" t="str">
        <f>Spisak!D15</f>
        <v>Braim Alibašić</v>
      </c>
      <c r="D25" s="56">
        <f>Spisak!R15</f>
        <v>9</v>
      </c>
      <c r="E25" s="57">
        <f>Spisak!S15</f>
        <v>1</v>
      </c>
      <c r="F25" s="57">
        <f>Spisak!W15</f>
        <v>22</v>
      </c>
      <c r="G25" s="73" t="str">
        <f>Spisak!X15</f>
        <v>F</v>
      </c>
      <c r="H25" s="58" t="str">
        <f>IF(G25=0,"-",VLOOKUP(G25,Tocjene,2,TRUE))</f>
        <v>(nedovoljan)</v>
      </c>
    </row>
    <row r="26" spans="1:8" s="59" customFormat="1" ht="16.5" customHeight="1">
      <c r="A26" s="53">
        <v>15</v>
      </c>
      <c r="B26" s="54" t="str">
        <f>Spisak!A16</f>
        <v>28/10</v>
      </c>
      <c r="C26" s="55" t="str">
        <f>Spisak!D16</f>
        <v>Mensur Dizdarević</v>
      </c>
      <c r="D26" s="56">
        <f>Spisak!R16</f>
        <v>34</v>
      </c>
      <c r="E26" s="57">
        <f>Spisak!S16</f>
        <v>20</v>
      </c>
      <c r="F26" s="57">
        <f>Spisak!W16</f>
        <v>54</v>
      </c>
      <c r="G26" s="73" t="str">
        <f>Spisak!X16</f>
        <v>E</v>
      </c>
      <c r="H26" s="58" t="str">
        <f>IF(G26=0,"-",VLOOKUP(G26,Tocjene,2,TRUE))</f>
        <v>(dovoljan)</v>
      </c>
    </row>
    <row r="27" spans="1:8" s="59" customFormat="1" ht="16.5" customHeight="1">
      <c r="A27" s="53">
        <v>16</v>
      </c>
      <c r="B27" s="54" t="str">
        <f>Spisak!A17</f>
        <v>9050/09</v>
      </c>
      <c r="C27" s="55" t="str">
        <f>Spisak!D17</f>
        <v>Denis Šahman</v>
      </c>
      <c r="D27" s="56">
        <f>Spisak!R17</f>
        <v>23.5</v>
      </c>
      <c r="E27" s="57">
        <f>Spisak!S17</f>
        <v>21</v>
      </c>
      <c r="F27" s="57">
        <f>Spisak!W17</f>
        <v>44.5</v>
      </c>
      <c r="G27" s="73" t="str">
        <f>Spisak!X17</f>
        <v>F</v>
      </c>
      <c r="H27" s="58" t="str">
        <f>IF(G27=0,"-",VLOOKUP(G27,Tocjene,2,TRUE))</f>
        <v>(nedovoljan)</v>
      </c>
    </row>
    <row r="28" spans="1:8" s="59" customFormat="1" ht="16.5" customHeight="1">
      <c r="A28" s="53">
        <v>17</v>
      </c>
      <c r="B28" s="54" t="str">
        <f>Spisak!A18</f>
        <v>14/08</v>
      </c>
      <c r="C28" s="55" t="str">
        <f>Spisak!D18</f>
        <v>Mladen Kovačević</v>
      </c>
      <c r="D28" s="56">
        <f>Spisak!R18</f>
        <v>22</v>
      </c>
      <c r="E28" s="57">
        <f>Spisak!S18</f>
        <v>0</v>
      </c>
      <c r="F28" s="57">
        <f>Spisak!W18</f>
        <v>22</v>
      </c>
      <c r="G28" s="73" t="str">
        <f>Spisak!X18</f>
        <v>F</v>
      </c>
      <c r="H28" s="58" t="str">
        <f>IF(G28=0,"-",VLOOKUP(G28,Tocjene,2,TRUE))</f>
        <v>(nedovoljan)</v>
      </c>
    </row>
    <row r="29" spans="1:4" s="59" customFormat="1" ht="16.5" customHeight="1">
      <c r="A29" s="110"/>
      <c r="B29" s="111"/>
      <c r="C29" s="112"/>
      <c r="D29" s="85"/>
    </row>
    <row r="30" spans="1:4" s="59" customFormat="1" ht="16.5" customHeight="1">
      <c r="A30" s="110"/>
      <c r="B30" s="111"/>
      <c r="C30" s="112"/>
      <c r="D30" s="85"/>
    </row>
    <row r="31" spans="1:4" s="59" customFormat="1" ht="16.5" customHeight="1">
      <c r="A31" s="110"/>
      <c r="B31" s="111"/>
      <c r="C31" s="112"/>
      <c r="D31" s="85"/>
    </row>
    <row r="32" spans="1:8" s="59" customFormat="1" ht="16.5" customHeight="1">
      <c r="A32" s="110"/>
      <c r="B32" s="111"/>
      <c r="C32" s="112"/>
      <c r="D32" s="85"/>
      <c r="E32" s="28"/>
      <c r="F32" s="7"/>
      <c r="G32" s="7" t="s">
        <v>42</v>
      </c>
      <c r="H32" s="28"/>
    </row>
    <row r="33" spans="1:8" s="59" customFormat="1" ht="16.5" customHeight="1">
      <c r="A33" s="110"/>
      <c r="B33" s="111"/>
      <c r="C33" s="112"/>
      <c r="D33" s="85"/>
      <c r="E33" s="28"/>
      <c r="F33" s="28"/>
      <c r="G33" s="28"/>
      <c r="H33" s="28"/>
    </row>
    <row r="34" spans="1:8" s="59" customFormat="1" ht="16.5" customHeight="1">
      <c r="A34" s="110"/>
      <c r="B34" s="111"/>
      <c r="C34" s="112"/>
      <c r="D34" s="85"/>
      <c r="E34" s="28"/>
      <c r="F34" s="28"/>
      <c r="G34" s="28"/>
      <c r="H34" s="28"/>
    </row>
    <row r="35" spans="1:8" s="59" customFormat="1" ht="16.5" customHeight="1">
      <c r="A35" s="6"/>
      <c r="B35" s="3"/>
      <c r="C35" s="22"/>
      <c r="D35" s="28"/>
      <c r="E35" s="28"/>
      <c r="F35" s="28"/>
      <c r="G35" s="28" t="s">
        <v>103</v>
      </c>
      <c r="H35" s="28"/>
    </row>
    <row r="36" spans="1:8" s="59" customFormat="1" ht="16.5" customHeight="1">
      <c r="A36" s="6"/>
      <c r="B36" s="3"/>
      <c r="C36" s="22"/>
      <c r="D36" s="28"/>
      <c r="E36" s="86"/>
      <c r="F36" s="86"/>
      <c r="G36" s="87"/>
      <c r="H36" s="88"/>
    </row>
    <row r="37" spans="1:8" s="59" customFormat="1" ht="16.5" customHeight="1">
      <c r="A37" s="6"/>
      <c r="B37" s="3"/>
      <c r="C37" s="22"/>
      <c r="D37" s="28"/>
      <c r="E37" s="86"/>
      <c r="F37" s="86"/>
      <c r="G37" s="87"/>
      <c r="H37" s="88"/>
    </row>
    <row r="38" spans="1:8" s="59" customFormat="1" ht="16.5" customHeight="1">
      <c r="A38" s="6"/>
      <c r="B38" s="3"/>
      <c r="C38" s="22"/>
      <c r="D38" s="28"/>
      <c r="E38" s="86"/>
      <c r="F38" s="86"/>
      <c r="G38" s="87"/>
      <c r="H38" s="88"/>
    </row>
    <row r="39" spans="1:4" s="59" customFormat="1" ht="16.5" customHeight="1">
      <c r="A39" s="6"/>
      <c r="B39" s="3"/>
      <c r="C39" s="22"/>
      <c r="D39" s="28"/>
    </row>
    <row r="40" spans="1:4" s="59" customFormat="1" ht="16.5" customHeight="1">
      <c r="A40" s="6"/>
      <c r="B40" s="3"/>
      <c r="C40" s="22"/>
      <c r="D40" s="28"/>
    </row>
    <row r="41" spans="1:8" s="59" customFormat="1" ht="16.5" customHeight="1">
      <c r="A41" s="6"/>
      <c r="B41" s="3"/>
      <c r="C41" s="22"/>
      <c r="D41" s="28"/>
      <c r="E41" s="28"/>
      <c r="F41" s="28"/>
      <c r="G41" s="28"/>
      <c r="H41" s="28"/>
    </row>
    <row r="42" spans="1:8" s="59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59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59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59" customFormat="1" ht="16.5" customHeight="1">
      <c r="A45" s="6"/>
      <c r="B45" s="3"/>
      <c r="C45" s="22"/>
      <c r="D45" s="28"/>
      <c r="E45" s="28"/>
      <c r="F45" s="28"/>
      <c r="G45" s="28"/>
      <c r="H45" s="28"/>
    </row>
    <row r="46" spans="1:8" s="59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59" customFormat="1" ht="16.5" customHeight="1">
      <c r="A47" s="6"/>
      <c r="B47" s="3"/>
      <c r="C47" s="22"/>
      <c r="D47" s="28"/>
      <c r="E47" s="28"/>
      <c r="F47" s="28"/>
      <c r="G47" s="28"/>
      <c r="H47" s="28"/>
    </row>
    <row r="48" spans="1:8" s="59" customFormat="1" ht="16.5" customHeight="1">
      <c r="A48" s="6"/>
      <c r="B48" s="3"/>
      <c r="C48" s="22"/>
      <c r="D48" s="28"/>
      <c r="E48" s="28"/>
      <c r="F48" s="28"/>
      <c r="G48" s="28"/>
      <c r="H48" s="28"/>
    </row>
    <row r="49" spans="1:8" s="59" customFormat="1" ht="16.5" customHeight="1">
      <c r="A49" s="6"/>
      <c r="B49" s="3"/>
      <c r="C49" s="22"/>
      <c r="D49" s="28"/>
      <c r="E49" s="28"/>
      <c r="F49" s="28"/>
      <c r="G49" s="28"/>
      <c r="H49" s="28"/>
    </row>
    <row r="50" spans="1:8" s="59" customFormat="1" ht="16.5" customHeight="1">
      <c r="A50" s="6"/>
      <c r="B50" s="3"/>
      <c r="C50" s="22"/>
      <c r="D50" s="28"/>
      <c r="E50" s="28"/>
      <c r="F50" s="28"/>
      <c r="G50" s="28"/>
      <c r="H50" s="28"/>
    </row>
    <row r="51" spans="1:8" s="59" customFormat="1" ht="16.5" customHeight="1">
      <c r="A51" s="6"/>
      <c r="B51" s="3"/>
      <c r="C51" s="22"/>
      <c r="D51" s="28"/>
      <c r="E51" s="28"/>
      <c r="F51" s="28"/>
      <c r="G51" s="28"/>
      <c r="H51" s="28"/>
    </row>
    <row r="52" spans="1:8" s="59" customFormat="1" ht="16.5" customHeight="1">
      <c r="A52" s="6"/>
      <c r="B52" s="3"/>
      <c r="C52" s="22"/>
      <c r="D52" s="28"/>
      <c r="E52" s="28"/>
      <c r="F52" s="28"/>
      <c r="G52" s="28"/>
      <c r="H52" s="28"/>
    </row>
    <row r="53" spans="1:8" s="59" customFormat="1" ht="16.5" customHeight="1">
      <c r="A53" s="6"/>
      <c r="B53" s="3"/>
      <c r="C53" s="22"/>
      <c r="D53" s="28"/>
      <c r="E53" s="28"/>
      <c r="F53" s="28"/>
      <c r="G53" s="28"/>
      <c r="H53" s="28"/>
    </row>
    <row r="54" spans="1:8" s="59" customFormat="1" ht="16.5" customHeight="1">
      <c r="A54" s="6"/>
      <c r="B54" s="3"/>
      <c r="C54" s="22"/>
      <c r="D54" s="28"/>
      <c r="E54" s="28"/>
      <c r="F54" s="28"/>
      <c r="G54" s="28"/>
      <c r="H54" s="28"/>
    </row>
    <row r="55" spans="1:8" s="59" customFormat="1" ht="16.5" customHeight="1">
      <c r="A55" s="6"/>
      <c r="B55" s="3"/>
      <c r="C55" s="22"/>
      <c r="D55" s="28"/>
      <c r="E55" s="28"/>
      <c r="F55" s="28"/>
      <c r="G55" s="28"/>
      <c r="H55" s="28"/>
    </row>
    <row r="56" spans="1:8" s="59" customFormat="1" ht="16.5" customHeight="1">
      <c r="A56" s="6"/>
      <c r="B56" s="3"/>
      <c r="C56" s="22"/>
      <c r="D56" s="28"/>
      <c r="E56" s="28"/>
      <c r="F56" s="28"/>
      <c r="G56" s="28"/>
      <c r="H56" s="28"/>
    </row>
    <row r="57" spans="1:8" s="59" customFormat="1" ht="16.5" customHeight="1">
      <c r="A57" s="6"/>
      <c r="B57" s="3"/>
      <c r="C57" s="22"/>
      <c r="D57" s="28"/>
      <c r="E57" s="28"/>
      <c r="F57" s="28"/>
      <c r="G57" s="28"/>
      <c r="H57" s="28"/>
    </row>
    <row r="58" spans="1:8" s="59" customFormat="1" ht="16.5" customHeight="1">
      <c r="A58" s="6"/>
      <c r="B58" s="3"/>
      <c r="C58" s="22"/>
      <c r="D58" s="28"/>
      <c r="E58" s="28"/>
      <c r="F58" s="28"/>
      <c r="G58" s="28"/>
      <c r="H58" s="28"/>
    </row>
    <row r="59" spans="1:8" s="59" customFormat="1" ht="16.5" customHeight="1">
      <c r="A59" s="6"/>
      <c r="B59" s="3"/>
      <c r="C59" s="22"/>
      <c r="D59" s="28"/>
      <c r="E59" s="28"/>
      <c r="F59" s="28"/>
      <c r="G59" s="28"/>
      <c r="H59" s="28"/>
    </row>
    <row r="60" spans="1:8" s="59" customFormat="1" ht="16.5" customHeight="1">
      <c r="A60" s="6"/>
      <c r="B60" s="3"/>
      <c r="C60" s="22"/>
      <c r="D60" s="28"/>
      <c r="E60" s="28"/>
      <c r="F60" s="28"/>
      <c r="G60" s="28"/>
      <c r="H60" s="28"/>
    </row>
    <row r="61" spans="1:8" s="59" customFormat="1" ht="16.5" customHeight="1">
      <c r="A61" s="6"/>
      <c r="B61" s="3"/>
      <c r="C61" s="22"/>
      <c r="D61" s="28"/>
      <c r="E61" s="28"/>
      <c r="F61" s="28"/>
      <c r="G61" s="28"/>
      <c r="H61" s="28"/>
    </row>
    <row r="62" spans="1:8" s="59" customFormat="1" ht="16.5" customHeight="1">
      <c r="A62" s="6"/>
      <c r="B62" s="3"/>
      <c r="C62" s="22"/>
      <c r="D62" s="28"/>
      <c r="E62" s="28"/>
      <c r="F62" s="28"/>
      <c r="G62" s="28"/>
      <c r="H62" s="28"/>
    </row>
    <row r="63" spans="1:8" s="59" customFormat="1" ht="16.5" customHeight="1">
      <c r="A63" s="6"/>
      <c r="B63" s="3"/>
      <c r="C63" s="22"/>
      <c r="D63" s="28"/>
      <c r="E63" s="28"/>
      <c r="F63" s="28"/>
      <c r="G63" s="28"/>
      <c r="H63" s="28"/>
    </row>
    <row r="64" spans="1:8" s="59" customFormat="1" ht="16.5" customHeight="1">
      <c r="A64" s="6"/>
      <c r="B64" s="3"/>
      <c r="C64" s="22"/>
      <c r="D64" s="28"/>
      <c r="E64" s="28"/>
      <c r="F64" s="28"/>
      <c r="G64" s="28"/>
      <c r="H64" s="28"/>
    </row>
    <row r="65" spans="1:8" s="59" customFormat="1" ht="16.5" customHeight="1">
      <c r="A65" s="6"/>
      <c r="B65" s="3"/>
      <c r="C65" s="22"/>
      <c r="D65" s="28"/>
      <c r="E65" s="28"/>
      <c r="F65" s="28"/>
      <c r="G65" s="28"/>
      <c r="H65" s="28"/>
    </row>
    <row r="66" spans="1:8" s="59" customFormat="1" ht="16.5" customHeight="1">
      <c r="A66" s="6"/>
      <c r="B66" s="3"/>
      <c r="C66" s="22"/>
      <c r="D66" s="28"/>
      <c r="E66" s="28"/>
      <c r="F66" s="28"/>
      <c r="G66" s="28"/>
      <c r="H66" s="28"/>
    </row>
    <row r="67" spans="1:8" s="59" customFormat="1" ht="16.5" customHeight="1">
      <c r="A67" s="6"/>
      <c r="B67" s="3"/>
      <c r="C67" s="22"/>
      <c r="D67" s="28"/>
      <c r="E67" s="28"/>
      <c r="F67" s="28"/>
      <c r="G67" s="28"/>
      <c r="H67" s="28"/>
    </row>
    <row r="68" spans="1:8" s="59" customFormat="1" ht="16.5" customHeight="1">
      <c r="A68" s="6"/>
      <c r="B68" s="3"/>
      <c r="C68" s="22"/>
      <c r="D68" s="28"/>
      <c r="E68" s="28"/>
      <c r="F68" s="28"/>
      <c r="G68" s="28"/>
      <c r="H68" s="28"/>
    </row>
    <row r="69" spans="1:8" s="59" customFormat="1" ht="16.5" customHeight="1">
      <c r="A69" s="6"/>
      <c r="B69" s="3"/>
      <c r="C69" s="22"/>
      <c r="D69" s="28"/>
      <c r="E69" s="28"/>
      <c r="F69" s="28"/>
      <c r="G69" s="28"/>
      <c r="H69" s="28"/>
    </row>
    <row r="70" spans="1:8" s="59" customFormat="1" ht="16.5" customHeight="1">
      <c r="A70" s="6"/>
      <c r="B70" s="3"/>
      <c r="C70" s="22"/>
      <c r="D70" s="28"/>
      <c r="E70" s="28"/>
      <c r="F70" s="28"/>
      <c r="G70" s="28"/>
      <c r="H70" s="28"/>
    </row>
    <row r="71" spans="1:8" s="59" customFormat="1" ht="16.5" customHeight="1">
      <c r="A71" s="6"/>
      <c r="B71" s="3"/>
      <c r="C71" s="22"/>
      <c r="D71" s="28"/>
      <c r="E71" s="28"/>
      <c r="F71" s="28"/>
      <c r="G71" s="28"/>
      <c r="H71" s="28"/>
    </row>
    <row r="72" spans="1:8" s="59" customFormat="1" ht="16.5" customHeight="1">
      <c r="A72" s="6"/>
      <c r="B72" s="3"/>
      <c r="C72" s="22"/>
      <c r="D72" s="28"/>
      <c r="E72" s="28"/>
      <c r="F72" s="28"/>
      <c r="G72" s="28"/>
      <c r="H72" s="28"/>
    </row>
    <row r="73" spans="1:8" s="59" customFormat="1" ht="16.5" customHeight="1">
      <c r="A73" s="6"/>
      <c r="B73" s="3"/>
      <c r="C73" s="22"/>
      <c r="D73" s="28"/>
      <c r="E73" s="28"/>
      <c r="F73" s="28"/>
      <c r="G73" s="28"/>
      <c r="H73" s="28"/>
    </row>
    <row r="74" spans="1:8" s="59" customFormat="1" ht="16.5" customHeight="1">
      <c r="A74" s="6"/>
      <c r="B74" s="3"/>
      <c r="C74" s="22"/>
      <c r="D74" s="28"/>
      <c r="E74" s="28"/>
      <c r="F74" s="28"/>
      <c r="G74" s="28"/>
      <c r="H74" s="28"/>
    </row>
    <row r="75" spans="1:8" s="59" customFormat="1" ht="16.5" customHeight="1">
      <c r="A75" s="6"/>
      <c r="B75" s="3"/>
      <c r="C75" s="22"/>
      <c r="D75" s="28"/>
      <c r="E75" s="28"/>
      <c r="F75" s="28"/>
      <c r="G75" s="28"/>
      <c r="H75" s="28"/>
    </row>
    <row r="76" spans="1:8" s="59" customFormat="1" ht="16.5" customHeight="1">
      <c r="A76" s="6"/>
      <c r="B76" s="3"/>
      <c r="C76" s="22"/>
      <c r="D76" s="28"/>
      <c r="E76" s="28"/>
      <c r="F76" s="28"/>
      <c r="G76" s="28"/>
      <c r="H76" s="28"/>
    </row>
    <row r="77" spans="1:8" s="59" customFormat="1" ht="16.5" customHeight="1">
      <c r="A77" s="6"/>
      <c r="B77" s="3"/>
      <c r="C77" s="22"/>
      <c r="D77" s="28"/>
      <c r="E77" s="28"/>
      <c r="F77" s="28"/>
      <c r="G77" s="28"/>
      <c r="H77" s="28"/>
    </row>
    <row r="78" spans="1:8" s="59" customFormat="1" ht="16.5" customHeight="1">
      <c r="A78" s="6"/>
      <c r="B78" s="3"/>
      <c r="C78" s="22"/>
      <c r="D78" s="28"/>
      <c r="E78" s="28"/>
      <c r="F78" s="28"/>
      <c r="G78" s="28"/>
      <c r="H78" s="28"/>
    </row>
    <row r="79" spans="1:8" s="59" customFormat="1" ht="16.5" customHeight="1">
      <c r="A79" s="6"/>
      <c r="B79" s="3"/>
      <c r="C79" s="22"/>
      <c r="D79" s="28"/>
      <c r="E79" s="28"/>
      <c r="F79" s="28"/>
      <c r="G79" s="28"/>
      <c r="H79" s="28"/>
    </row>
    <row r="80" spans="1:8" s="59" customFormat="1" ht="16.5" customHeight="1">
      <c r="A80" s="6"/>
      <c r="B80" s="3"/>
      <c r="C80" s="22"/>
      <c r="D80" s="28"/>
      <c r="E80" s="28"/>
      <c r="F80" s="28"/>
      <c r="G80" s="28"/>
      <c r="H80" s="28"/>
    </row>
    <row r="81" spans="1:8" s="59" customFormat="1" ht="16.5" customHeight="1">
      <c r="A81" s="6"/>
      <c r="B81" s="3"/>
      <c r="C81" s="22"/>
      <c r="D81" s="28"/>
      <c r="E81" s="28"/>
      <c r="F81" s="28"/>
      <c r="G81" s="28"/>
      <c r="H81" s="28"/>
    </row>
    <row r="82" spans="1:8" s="59" customFormat="1" ht="16.5" customHeight="1">
      <c r="A82" s="6"/>
      <c r="B82" s="3"/>
      <c r="C82" s="22"/>
      <c r="D82" s="28"/>
      <c r="E82" s="28"/>
      <c r="F82" s="28"/>
      <c r="G82" s="28"/>
      <c r="H82" s="28"/>
    </row>
    <row r="83" spans="1:8" s="59" customFormat="1" ht="16.5" customHeight="1">
      <c r="A83" s="6"/>
      <c r="B83" s="3"/>
      <c r="C83" s="22"/>
      <c r="D83" s="28"/>
      <c r="E83" s="28"/>
      <c r="F83" s="28"/>
      <c r="G83" s="28"/>
      <c r="H83" s="28"/>
    </row>
    <row r="84" spans="1:8" s="59" customFormat="1" ht="16.5" customHeight="1">
      <c r="A84" s="6"/>
      <c r="B84" s="3"/>
      <c r="C84" s="22"/>
      <c r="D84" s="28"/>
      <c r="E84" s="28"/>
      <c r="F84" s="28"/>
      <c r="G84" s="28"/>
      <c r="H84" s="28"/>
    </row>
    <row r="85" spans="1:8" s="59" customFormat="1" ht="16.5" customHeight="1">
      <c r="A85" s="6"/>
      <c r="B85" s="3"/>
      <c r="C85" s="22"/>
      <c r="D85" s="28"/>
      <c r="E85" s="28"/>
      <c r="F85" s="28"/>
      <c r="G85" s="28"/>
      <c r="H85" s="28"/>
    </row>
    <row r="86" spans="1:8" s="59" customFormat="1" ht="16.5" customHeight="1">
      <c r="A86" s="6"/>
      <c r="B86" s="3"/>
      <c r="C86" s="22"/>
      <c r="D86" s="28"/>
      <c r="E86" s="28"/>
      <c r="F86" s="28"/>
      <c r="G86" s="28"/>
      <c r="H86" s="28"/>
    </row>
    <row r="87" spans="1:8" s="59" customFormat="1" ht="16.5" customHeight="1">
      <c r="A87" s="6"/>
      <c r="B87" s="3"/>
      <c r="C87" s="22"/>
      <c r="D87" s="28"/>
      <c r="E87" s="28"/>
      <c r="F87" s="28"/>
      <c r="G87" s="28"/>
      <c r="H87" s="28"/>
    </row>
    <row r="88" spans="1:8" s="59" customFormat="1" ht="16.5" customHeight="1">
      <c r="A88" s="6"/>
      <c r="B88" s="3"/>
      <c r="C88" s="22"/>
      <c r="D88" s="28"/>
      <c r="E88" s="28"/>
      <c r="F88" s="28"/>
      <c r="G88" s="28"/>
      <c r="H88" s="28"/>
    </row>
    <row r="89" spans="1:8" s="59" customFormat="1" ht="16.5" customHeight="1">
      <c r="A89" s="6"/>
      <c r="B89" s="3"/>
      <c r="C89" s="22"/>
      <c r="D89" s="28"/>
      <c r="E89" s="28"/>
      <c r="F89" s="28"/>
      <c r="G89" s="28"/>
      <c r="H89" s="28"/>
    </row>
    <row r="90" spans="1:8" s="59" customFormat="1" ht="16.5" customHeight="1">
      <c r="A90" s="6"/>
      <c r="B90" s="3"/>
      <c r="C90" s="22"/>
      <c r="D90" s="28"/>
      <c r="E90" s="28"/>
      <c r="F90" s="28"/>
      <c r="G90" s="28"/>
      <c r="H90" s="28"/>
    </row>
    <row r="91" spans="1:8" s="59" customFormat="1" ht="16.5" customHeight="1">
      <c r="A91" s="6"/>
      <c r="B91" s="3"/>
      <c r="C91" s="22"/>
      <c r="D91" s="28"/>
      <c r="E91" s="28"/>
      <c r="F91" s="28"/>
      <c r="G91" s="28"/>
      <c r="H91" s="28"/>
    </row>
    <row r="92" spans="1:8" s="59" customFormat="1" ht="16.5" customHeight="1">
      <c r="A92" s="6"/>
      <c r="B92" s="3"/>
      <c r="C92" s="22"/>
      <c r="D92" s="28"/>
      <c r="E92" s="28"/>
      <c r="F92" s="28"/>
      <c r="G92" s="28"/>
      <c r="H92" s="28"/>
    </row>
    <row r="93" spans="1:8" s="59" customFormat="1" ht="16.5" customHeight="1">
      <c r="A93" s="6"/>
      <c r="B93" s="3"/>
      <c r="C93" s="22"/>
      <c r="D93" s="28"/>
      <c r="E93" s="28"/>
      <c r="F93" s="28"/>
      <c r="G93" s="28"/>
      <c r="H93" s="28"/>
    </row>
    <row r="94" spans="1:8" s="59" customFormat="1" ht="16.5" customHeight="1">
      <c r="A94" s="6"/>
      <c r="B94" s="3"/>
      <c r="C94" s="22"/>
      <c r="D94" s="28"/>
      <c r="E94" s="28"/>
      <c r="F94" s="28"/>
      <c r="G94" s="28"/>
      <c r="H94" s="28"/>
    </row>
    <row r="95" spans="1:8" s="59" customFormat="1" ht="16.5" customHeight="1">
      <c r="A95" s="6"/>
      <c r="B95" s="3"/>
      <c r="C95" s="22"/>
      <c r="D95" s="28"/>
      <c r="E95" s="28"/>
      <c r="F95" s="28"/>
      <c r="G95" s="28"/>
      <c r="H95" s="28"/>
    </row>
    <row r="96" spans="1:8" s="59" customFormat="1" ht="16.5" customHeight="1">
      <c r="A96" s="6"/>
      <c r="B96" s="3"/>
      <c r="C96" s="22"/>
      <c r="D96" s="28"/>
      <c r="E96" s="28"/>
      <c r="F96" s="28"/>
      <c r="G96" s="28"/>
      <c r="H96" s="28"/>
    </row>
    <row r="97" spans="1:8" s="59" customFormat="1" ht="16.5" customHeight="1">
      <c r="A97" s="6"/>
      <c r="B97" s="3"/>
      <c r="C97" s="22"/>
      <c r="D97" s="28"/>
      <c r="E97" s="28"/>
      <c r="F97" s="28"/>
      <c r="G97" s="28"/>
      <c r="H97" s="28"/>
    </row>
    <row r="98" spans="1:8" s="59" customFormat="1" ht="16.5" customHeight="1">
      <c r="A98" s="6"/>
      <c r="B98" s="3"/>
      <c r="C98" s="22"/>
      <c r="D98" s="28"/>
      <c r="E98" s="28"/>
      <c r="F98" s="28"/>
      <c r="G98" s="28"/>
      <c r="H98" s="28"/>
    </row>
    <row r="99" spans="1:8" s="59" customFormat="1" ht="16.5" customHeight="1">
      <c r="A99" s="6"/>
      <c r="B99" s="3"/>
      <c r="C99" s="22"/>
      <c r="D99" s="28"/>
      <c r="E99" s="28"/>
      <c r="F99" s="28"/>
      <c r="G99" s="28"/>
      <c r="H99" s="28"/>
    </row>
    <row r="100" spans="1:8" s="59" customFormat="1" ht="16.5" customHeight="1">
      <c r="A100" s="6"/>
      <c r="B100" s="3"/>
      <c r="C100" s="22"/>
      <c r="D100" s="28"/>
      <c r="E100" s="28"/>
      <c r="F100" s="28"/>
      <c r="G100" s="28"/>
      <c r="H100" s="28"/>
    </row>
    <row r="101" spans="1:8" s="59" customFormat="1" ht="16.5" customHeight="1">
      <c r="A101" s="6"/>
      <c r="B101" s="3"/>
      <c r="C101" s="22"/>
      <c r="D101" s="28"/>
      <c r="E101" s="28"/>
      <c r="F101" s="28"/>
      <c r="G101" s="28"/>
      <c r="H101" s="28"/>
    </row>
    <row r="102" spans="1:8" s="59" customFormat="1" ht="16.5" customHeight="1">
      <c r="A102" s="6"/>
      <c r="B102" s="3"/>
      <c r="C102" s="22"/>
      <c r="D102" s="28"/>
      <c r="E102" s="28"/>
      <c r="F102" s="28"/>
      <c r="G102" s="28"/>
      <c r="H102" s="28"/>
    </row>
    <row r="103" spans="1:8" s="59" customFormat="1" ht="16.5" customHeight="1">
      <c r="A103" s="6"/>
      <c r="B103" s="3"/>
      <c r="C103" s="22"/>
      <c r="D103" s="28"/>
      <c r="E103" s="28"/>
      <c r="F103" s="28"/>
      <c r="G103" s="28"/>
      <c r="H103" s="28"/>
    </row>
    <row r="104" spans="1:8" s="59" customFormat="1" ht="16.5" customHeight="1">
      <c r="A104" s="6"/>
      <c r="B104" s="3"/>
      <c r="C104" s="22"/>
      <c r="D104" s="28"/>
      <c r="E104" s="28"/>
      <c r="F104" s="28"/>
      <c r="G104" s="28"/>
      <c r="H104" s="28"/>
    </row>
    <row r="105" spans="1:8" s="59" customFormat="1" ht="16.5" customHeight="1">
      <c r="A105" s="6"/>
      <c r="B105" s="3"/>
      <c r="C105" s="22"/>
      <c r="D105" s="28"/>
      <c r="E105" s="28"/>
      <c r="F105" s="28"/>
      <c r="G105" s="28"/>
      <c r="H105" s="28"/>
    </row>
    <row r="106" spans="1:8" s="59" customFormat="1" ht="16.5" customHeight="1">
      <c r="A106" s="6"/>
      <c r="B106" s="3"/>
      <c r="C106" s="22"/>
      <c r="D106" s="28"/>
      <c r="E106" s="28"/>
      <c r="F106" s="28"/>
      <c r="G106" s="28"/>
      <c r="H106" s="28"/>
    </row>
    <row r="107" spans="1:8" s="59" customFormat="1" ht="16.5" customHeight="1">
      <c r="A107" s="6"/>
      <c r="B107" s="3"/>
      <c r="C107" s="22"/>
      <c r="D107" s="28"/>
      <c r="E107" s="28"/>
      <c r="F107" s="28"/>
      <c r="G107" s="28"/>
      <c r="H107" s="28"/>
    </row>
    <row r="108" spans="1:8" s="59" customFormat="1" ht="16.5" customHeight="1">
      <c r="A108" s="6"/>
      <c r="B108" s="3"/>
      <c r="C108" s="22"/>
      <c r="D108" s="28"/>
      <c r="E108" s="28"/>
      <c r="F108" s="28"/>
      <c r="G108" s="28"/>
      <c r="H108" s="28"/>
    </row>
    <row r="109" spans="1:8" s="59" customFormat="1" ht="16.5" customHeight="1">
      <c r="A109" s="6"/>
      <c r="B109" s="3"/>
      <c r="C109" s="22"/>
      <c r="D109" s="28"/>
      <c r="E109" s="28"/>
      <c r="F109" s="28"/>
      <c r="G109" s="28"/>
      <c r="H109" s="28"/>
    </row>
    <row r="110" spans="1:8" s="59" customFormat="1" ht="16.5" customHeight="1">
      <c r="A110" s="6"/>
      <c r="B110" s="3"/>
      <c r="C110" s="22"/>
      <c r="D110" s="28"/>
      <c r="E110" s="28"/>
      <c r="F110" s="28"/>
      <c r="G110" s="28"/>
      <c r="H110" s="28"/>
    </row>
    <row r="111" spans="1:8" s="59" customFormat="1" ht="16.5" customHeight="1">
      <c r="A111" s="6"/>
      <c r="B111" s="3"/>
      <c r="C111" s="22"/>
      <c r="D111" s="28"/>
      <c r="E111" s="28"/>
      <c r="F111" s="28"/>
      <c r="G111" s="28"/>
      <c r="H111" s="28"/>
    </row>
    <row r="112" spans="1:8" s="59" customFormat="1" ht="16.5" customHeight="1">
      <c r="A112" s="6"/>
      <c r="B112" s="3"/>
      <c r="C112" s="22"/>
      <c r="D112" s="28"/>
      <c r="E112" s="28"/>
      <c r="F112" s="28"/>
      <c r="G112" s="28"/>
      <c r="H112" s="28"/>
    </row>
    <row r="113" spans="1:8" s="59" customFormat="1" ht="16.5" customHeight="1">
      <c r="A113" s="6"/>
      <c r="B113" s="3"/>
      <c r="C113" s="22"/>
      <c r="D113" s="28"/>
      <c r="E113" s="28"/>
      <c r="F113" s="28"/>
      <c r="G113" s="28"/>
      <c r="H113" s="28"/>
    </row>
    <row r="114" spans="1:8" s="59" customFormat="1" ht="16.5" customHeight="1">
      <c r="A114" s="6"/>
      <c r="B114" s="3"/>
      <c r="C114" s="22"/>
      <c r="D114" s="28"/>
      <c r="E114" s="28"/>
      <c r="F114" s="28"/>
      <c r="G114" s="28"/>
      <c r="H114" s="28"/>
    </row>
    <row r="115" spans="1:8" s="59" customFormat="1" ht="16.5" customHeight="1">
      <c r="A115" s="6"/>
      <c r="B115" s="3"/>
      <c r="C115" s="22"/>
      <c r="D115" s="28"/>
      <c r="E115" s="28"/>
      <c r="F115" s="28"/>
      <c r="G115" s="28"/>
      <c r="H115" s="28"/>
    </row>
    <row r="116" spans="1:8" s="59" customFormat="1" ht="16.5" customHeight="1">
      <c r="A116" s="6"/>
      <c r="B116" s="3"/>
      <c r="C116" s="22"/>
      <c r="D116" s="28"/>
      <c r="E116" s="28"/>
      <c r="F116" s="28"/>
      <c r="G116" s="28"/>
      <c r="H116" s="28"/>
    </row>
    <row r="117" spans="1:8" s="59" customFormat="1" ht="16.5" customHeight="1">
      <c r="A117" s="6"/>
      <c r="B117" s="3"/>
      <c r="C117" s="22"/>
      <c r="D117" s="28"/>
      <c r="E117" s="28"/>
      <c r="F117" s="28"/>
      <c r="G117" s="28"/>
      <c r="H117" s="28"/>
    </row>
    <row r="118" spans="1:8" s="59" customFormat="1" ht="16.5" customHeight="1">
      <c r="A118" s="6"/>
      <c r="B118" s="3"/>
      <c r="C118" s="22"/>
      <c r="D118" s="28"/>
      <c r="E118" s="28"/>
      <c r="F118" s="28"/>
      <c r="G118" s="28"/>
      <c r="H118" s="28"/>
    </row>
    <row r="119" spans="1:8" s="59" customFormat="1" ht="16.5" customHeight="1">
      <c r="A119" s="6"/>
      <c r="B119" s="3"/>
      <c r="C119" s="22"/>
      <c r="D119" s="28"/>
      <c r="E119" s="28"/>
      <c r="F119" s="28"/>
      <c r="G119" s="28"/>
      <c r="H119" s="28"/>
    </row>
    <row r="120" spans="1:8" s="59" customFormat="1" ht="16.5" customHeight="1">
      <c r="A120" s="6"/>
      <c r="B120" s="3"/>
      <c r="C120" s="22"/>
      <c r="D120" s="28"/>
      <c r="E120" s="28"/>
      <c r="F120" s="28"/>
      <c r="G120" s="28"/>
      <c r="H120" s="28"/>
    </row>
    <row r="121" spans="1:8" s="59" customFormat="1" ht="16.5" customHeight="1">
      <c r="A121" s="6"/>
      <c r="B121" s="3"/>
      <c r="C121" s="22"/>
      <c r="D121" s="28"/>
      <c r="E121" s="28"/>
      <c r="F121" s="28"/>
      <c r="G121" s="28"/>
      <c r="H121" s="28"/>
    </row>
    <row r="122" spans="1:8" s="59" customFormat="1" ht="16.5" customHeight="1">
      <c r="A122" s="6"/>
      <c r="B122" s="3"/>
      <c r="C122" s="22"/>
      <c r="D122" s="28"/>
      <c r="E122" s="28"/>
      <c r="F122" s="28"/>
      <c r="G122" s="28"/>
      <c r="H122" s="28"/>
    </row>
    <row r="123" spans="1:8" s="59" customFormat="1" ht="16.5" customHeight="1">
      <c r="A123" s="6"/>
      <c r="B123" s="3"/>
      <c r="C123" s="22"/>
      <c r="D123" s="28"/>
      <c r="E123" s="28"/>
      <c r="F123" s="28"/>
      <c r="G123" s="28"/>
      <c r="H123" s="28"/>
    </row>
    <row r="124" spans="1:8" s="59" customFormat="1" ht="16.5" customHeight="1">
      <c r="A124" s="6"/>
      <c r="B124" s="3"/>
      <c r="C124" s="22"/>
      <c r="D124" s="28"/>
      <c r="E124" s="28"/>
      <c r="F124" s="28"/>
      <c r="G124" s="28"/>
      <c r="H124" s="28"/>
    </row>
    <row r="125" spans="1:8" s="59" customFormat="1" ht="16.5" customHeight="1">
      <c r="A125" s="6"/>
      <c r="B125" s="3"/>
      <c r="C125" s="22"/>
      <c r="D125" s="28"/>
      <c r="E125" s="28"/>
      <c r="F125" s="28"/>
      <c r="G125" s="28"/>
      <c r="H125" s="28"/>
    </row>
    <row r="126" spans="1:8" s="59" customFormat="1" ht="16.5" customHeight="1">
      <c r="A126" s="6"/>
      <c r="B126" s="3"/>
      <c r="C126" s="22"/>
      <c r="D126" s="28"/>
      <c r="E126" s="28"/>
      <c r="F126" s="28"/>
      <c r="G126" s="28"/>
      <c r="H126" s="28"/>
    </row>
    <row r="127" spans="1:8" s="59" customFormat="1" ht="16.5" customHeight="1">
      <c r="A127" s="6"/>
      <c r="B127" s="3"/>
      <c r="C127" s="22"/>
      <c r="D127" s="28"/>
      <c r="E127" s="28"/>
      <c r="F127" s="28"/>
      <c r="G127" s="28"/>
      <c r="H127" s="28"/>
    </row>
    <row r="128" spans="1:8" s="59" customFormat="1" ht="16.5" customHeight="1">
      <c r="A128" s="6"/>
      <c r="B128" s="3"/>
      <c r="C128" s="22"/>
      <c r="D128" s="28"/>
      <c r="E128" s="28"/>
      <c r="F128" s="28"/>
      <c r="G128" s="28"/>
      <c r="H128" s="28"/>
    </row>
    <row r="129" spans="1:8" s="59" customFormat="1" ht="16.5" customHeight="1">
      <c r="A129" s="6"/>
      <c r="B129" s="3"/>
      <c r="C129" s="22"/>
      <c r="D129" s="28"/>
      <c r="E129" s="28"/>
      <c r="F129" s="28"/>
      <c r="G129" s="28"/>
      <c r="H129" s="28"/>
    </row>
    <row r="130" spans="1:8" s="59" customFormat="1" ht="16.5" customHeight="1">
      <c r="A130" s="6"/>
      <c r="B130" s="3"/>
      <c r="C130" s="22"/>
      <c r="D130" s="28"/>
      <c r="E130" s="28"/>
      <c r="F130" s="28"/>
      <c r="G130" s="28"/>
      <c r="H130" s="28"/>
    </row>
    <row r="131" spans="1:8" s="59" customFormat="1" ht="16.5" customHeight="1">
      <c r="A131" s="6"/>
      <c r="B131" s="3"/>
      <c r="C131" s="22"/>
      <c r="D131" s="28"/>
      <c r="E131" s="28"/>
      <c r="F131" s="28"/>
      <c r="G131" s="28"/>
      <c r="H131" s="28"/>
    </row>
    <row r="132" spans="1:8" s="59" customFormat="1" ht="16.5" customHeight="1">
      <c r="A132" s="6"/>
      <c r="B132" s="3"/>
      <c r="C132" s="22"/>
      <c r="D132" s="28"/>
      <c r="E132" s="28"/>
      <c r="F132" s="28"/>
      <c r="G132" s="28"/>
      <c r="H132" s="28"/>
    </row>
    <row r="133" spans="1:8" s="59" customFormat="1" ht="16.5" customHeight="1">
      <c r="A133" s="6"/>
      <c r="B133" s="3"/>
      <c r="C133" s="22"/>
      <c r="D133" s="28"/>
      <c r="E133" s="28"/>
      <c r="F133" s="28"/>
      <c r="G133" s="28"/>
      <c r="H133" s="28"/>
    </row>
    <row r="134" spans="1:8" s="59" customFormat="1" ht="16.5" customHeight="1">
      <c r="A134" s="6"/>
      <c r="B134" s="3"/>
      <c r="C134" s="22"/>
      <c r="D134" s="28"/>
      <c r="E134" s="28"/>
      <c r="F134" s="28"/>
      <c r="G134" s="28"/>
      <c r="H134" s="28"/>
    </row>
    <row r="135" spans="1:8" s="59" customFormat="1" ht="16.5" customHeight="1">
      <c r="A135" s="6"/>
      <c r="B135" s="3"/>
      <c r="C135" s="22"/>
      <c r="D135" s="28"/>
      <c r="E135" s="28"/>
      <c r="F135" s="28"/>
      <c r="G135" s="28"/>
      <c r="H135" s="28"/>
    </row>
    <row r="136" spans="1:8" s="59" customFormat="1" ht="16.5" customHeight="1">
      <c r="A136" s="6"/>
      <c r="B136" s="3"/>
      <c r="C136" s="22"/>
      <c r="D136" s="28"/>
      <c r="E136" s="28"/>
      <c r="F136" s="28"/>
      <c r="G136" s="28"/>
      <c r="H136" s="28"/>
    </row>
    <row r="137" spans="1:8" s="59" customFormat="1" ht="16.5" customHeight="1">
      <c r="A137" s="6"/>
      <c r="B137" s="3"/>
      <c r="C137" s="22"/>
      <c r="D137" s="28"/>
      <c r="E137" s="28"/>
      <c r="F137" s="28"/>
      <c r="G137" s="28"/>
      <c r="H137" s="28"/>
    </row>
    <row r="138" spans="1:8" s="59" customFormat="1" ht="16.5" customHeight="1">
      <c r="A138" s="6"/>
      <c r="B138" s="3"/>
      <c r="C138" s="22"/>
      <c r="D138" s="28"/>
      <c r="E138" s="28"/>
      <c r="F138" s="28"/>
      <c r="G138" s="28"/>
      <c r="H138" s="28"/>
    </row>
    <row r="139" spans="1:8" s="59" customFormat="1" ht="16.5" customHeight="1">
      <c r="A139" s="6"/>
      <c r="B139" s="3"/>
      <c r="C139" s="22"/>
      <c r="D139" s="28"/>
      <c r="E139" s="28"/>
      <c r="F139" s="28"/>
      <c r="G139" s="28"/>
      <c r="H139" s="28"/>
    </row>
    <row r="140" spans="1:8" s="59" customFormat="1" ht="16.5" customHeight="1">
      <c r="A140" s="6"/>
      <c r="B140" s="3"/>
      <c r="C140" s="22"/>
      <c r="D140" s="28"/>
      <c r="E140" s="28"/>
      <c r="F140" s="28"/>
      <c r="G140" s="28"/>
      <c r="H140" s="28"/>
    </row>
    <row r="141" spans="1:8" s="59" customFormat="1" ht="16.5" customHeight="1">
      <c r="A141" s="6"/>
      <c r="B141" s="3"/>
      <c r="C141" s="22"/>
      <c r="D141" s="28"/>
      <c r="E141" s="28"/>
      <c r="F141" s="28"/>
      <c r="G141" s="28"/>
      <c r="H141" s="28"/>
    </row>
    <row r="142" spans="1:8" s="59" customFormat="1" ht="16.5" customHeight="1">
      <c r="A142" s="6"/>
      <c r="B142" s="3"/>
      <c r="C142" s="22"/>
      <c r="D142" s="28"/>
      <c r="E142" s="28"/>
      <c r="F142" s="28"/>
      <c r="G142" s="28"/>
      <c r="H142" s="28"/>
    </row>
    <row r="143" spans="1:8" s="59" customFormat="1" ht="16.5" customHeight="1">
      <c r="A143" s="6"/>
      <c r="B143" s="3"/>
      <c r="C143" s="22"/>
      <c r="D143" s="28"/>
      <c r="E143" s="28"/>
      <c r="F143" s="28"/>
      <c r="G143" s="28"/>
      <c r="H143" s="28"/>
    </row>
    <row r="144" spans="1:8" s="59" customFormat="1" ht="16.5" customHeight="1">
      <c r="A144" s="6"/>
      <c r="B144" s="3"/>
      <c r="C144" s="22"/>
      <c r="D144" s="28"/>
      <c r="E144" s="28"/>
      <c r="F144" s="28"/>
      <c r="G144" s="28"/>
      <c r="H144" s="28"/>
    </row>
    <row r="145" spans="1:8" s="59" customFormat="1" ht="16.5" customHeight="1">
      <c r="A145" s="6"/>
      <c r="B145" s="3"/>
      <c r="C145" s="22"/>
      <c r="D145" s="28"/>
      <c r="E145" s="28"/>
      <c r="F145" s="28"/>
      <c r="G145" s="28"/>
      <c r="H145" s="28"/>
    </row>
    <row r="146" spans="1:8" s="59" customFormat="1" ht="16.5" customHeight="1">
      <c r="A146" s="6"/>
      <c r="B146" s="3"/>
      <c r="C146" s="22"/>
      <c r="D146" s="28"/>
      <c r="E146" s="28"/>
      <c r="F146" s="28"/>
      <c r="G146" s="28"/>
      <c r="H146" s="28"/>
    </row>
    <row r="147" spans="1:8" s="59" customFormat="1" ht="16.5" customHeight="1">
      <c r="A147" s="6"/>
      <c r="B147" s="3"/>
      <c r="C147" s="22"/>
      <c r="D147" s="28"/>
      <c r="E147" s="28"/>
      <c r="F147" s="28"/>
      <c r="G147" s="28"/>
      <c r="H147" s="28"/>
    </row>
    <row r="148" spans="1:8" s="59" customFormat="1" ht="16.5" customHeight="1">
      <c r="A148" s="6"/>
      <c r="B148" s="3"/>
      <c r="C148" s="22"/>
      <c r="D148" s="28"/>
      <c r="E148" s="28"/>
      <c r="F148" s="28"/>
      <c r="G148" s="28"/>
      <c r="H148" s="28"/>
    </row>
    <row r="149" spans="1:8" s="59" customFormat="1" ht="16.5" customHeight="1">
      <c r="A149" s="6"/>
      <c r="B149" s="3"/>
      <c r="C149" s="22"/>
      <c r="D149" s="28"/>
      <c r="E149" s="28"/>
      <c r="F149" s="28"/>
      <c r="G149" s="28"/>
      <c r="H149" s="28"/>
    </row>
    <row r="150" spans="1:8" s="59" customFormat="1" ht="16.5" customHeight="1">
      <c r="A150" s="6"/>
      <c r="B150" s="3"/>
      <c r="C150" s="22"/>
      <c r="D150" s="28"/>
      <c r="E150" s="28"/>
      <c r="F150" s="28"/>
      <c r="G150" s="28"/>
      <c r="H150" s="28"/>
    </row>
    <row r="151" spans="1:8" s="59" customFormat="1" ht="16.5" customHeight="1">
      <c r="A151" s="6"/>
      <c r="B151" s="3"/>
      <c r="C151" s="22"/>
      <c r="D151" s="28"/>
      <c r="E151" s="28"/>
      <c r="F151" s="28"/>
      <c r="G151" s="28"/>
      <c r="H151" s="28"/>
    </row>
    <row r="152" spans="1:8" s="59" customFormat="1" ht="16.5" customHeight="1">
      <c r="A152" s="6"/>
      <c r="B152" s="3"/>
      <c r="C152" s="22"/>
      <c r="D152" s="28"/>
      <c r="E152" s="28"/>
      <c r="F152" s="28"/>
      <c r="G152" s="28"/>
      <c r="H152" s="28"/>
    </row>
    <row r="153" spans="1:8" s="59" customFormat="1" ht="16.5" customHeight="1">
      <c r="A153" s="6"/>
      <c r="B153" s="3"/>
      <c r="C153" s="22"/>
      <c r="D153" s="28"/>
      <c r="E153" s="28"/>
      <c r="F153" s="28"/>
      <c r="G153" s="28"/>
      <c r="H153" s="28"/>
    </row>
    <row r="154" spans="1:8" s="59" customFormat="1" ht="16.5" customHeight="1">
      <c r="A154" s="6"/>
      <c r="B154" s="3"/>
      <c r="C154" s="22"/>
      <c r="D154" s="28"/>
      <c r="E154" s="28"/>
      <c r="F154" s="28"/>
      <c r="G154" s="28"/>
      <c r="H154" s="28"/>
    </row>
    <row r="155" spans="1:8" s="59" customFormat="1" ht="16.5" customHeight="1">
      <c r="A155" s="6"/>
      <c r="B155" s="3"/>
      <c r="C155" s="22"/>
      <c r="D155" s="28"/>
      <c r="E155" s="28"/>
      <c r="F155" s="28"/>
      <c r="G155" s="28"/>
      <c r="H155" s="28"/>
    </row>
    <row r="156" spans="1:8" s="59" customFormat="1" ht="16.5" customHeight="1">
      <c r="A156" s="6"/>
      <c r="B156" s="3"/>
      <c r="C156" s="22"/>
      <c r="D156" s="28"/>
      <c r="E156" s="28"/>
      <c r="F156" s="28"/>
      <c r="G156" s="28"/>
      <c r="H156" s="28"/>
    </row>
    <row r="157" spans="1:8" s="59" customFormat="1" ht="16.5" customHeight="1">
      <c r="A157" s="6"/>
      <c r="B157" s="3"/>
      <c r="C157" s="22"/>
      <c r="D157" s="28"/>
      <c r="E157" s="28"/>
      <c r="F157" s="28"/>
      <c r="G157" s="28"/>
      <c r="H157" s="28"/>
    </row>
    <row r="158" spans="1:8" s="59" customFormat="1" ht="16.5" customHeight="1">
      <c r="A158" s="6"/>
      <c r="B158" s="3"/>
      <c r="C158" s="22"/>
      <c r="D158" s="28"/>
      <c r="E158" s="28"/>
      <c r="F158" s="28"/>
      <c r="G158" s="28"/>
      <c r="H158" s="28"/>
    </row>
    <row r="159" spans="1:8" s="59" customFormat="1" ht="16.5" customHeight="1">
      <c r="A159" s="6"/>
      <c r="B159" s="3"/>
      <c r="C159" s="22"/>
      <c r="D159" s="28"/>
      <c r="E159" s="28"/>
      <c r="F159" s="28"/>
      <c r="G159" s="28"/>
      <c r="H159" s="28"/>
    </row>
    <row r="160" spans="1:8" s="59" customFormat="1" ht="16.5" customHeight="1">
      <c r="A160" s="6"/>
      <c r="B160" s="3"/>
      <c r="C160" s="22"/>
      <c r="D160" s="28"/>
      <c r="E160" s="28"/>
      <c r="F160" s="28"/>
      <c r="G160" s="28"/>
      <c r="H160" s="28"/>
    </row>
    <row r="161" spans="1:8" s="59" customFormat="1" ht="16.5" customHeight="1">
      <c r="A161" s="6"/>
      <c r="B161" s="3"/>
      <c r="C161" s="22"/>
      <c r="D161" s="28"/>
      <c r="E161" s="28"/>
      <c r="F161" s="28"/>
      <c r="G161" s="28"/>
      <c r="H161" s="28"/>
    </row>
    <row r="162" spans="1:8" s="59" customFormat="1" ht="16.5" customHeight="1">
      <c r="A162" s="6"/>
      <c r="B162" s="3"/>
      <c r="C162" s="22"/>
      <c r="D162" s="28"/>
      <c r="E162" s="28"/>
      <c r="F162" s="28"/>
      <c r="G162" s="28"/>
      <c r="H162" s="28"/>
    </row>
    <row r="163" spans="1:8" s="59" customFormat="1" ht="16.5" customHeight="1">
      <c r="A163" s="6"/>
      <c r="B163" s="3"/>
      <c r="C163" s="22"/>
      <c r="D163" s="28"/>
      <c r="E163" s="28"/>
      <c r="F163" s="28"/>
      <c r="G163" s="28"/>
      <c r="H163" s="28"/>
    </row>
    <row r="164" spans="1:8" s="59" customFormat="1" ht="16.5" customHeight="1">
      <c r="A164" s="6"/>
      <c r="B164" s="3"/>
      <c r="C164" s="22"/>
      <c r="D164" s="28"/>
      <c r="E164" s="28"/>
      <c r="F164" s="28"/>
      <c r="G164" s="28"/>
      <c r="H164" s="28"/>
    </row>
    <row r="165" spans="1:8" s="59" customFormat="1" ht="16.5" customHeight="1">
      <c r="A165" s="6"/>
      <c r="B165" s="3"/>
      <c r="C165" s="22"/>
      <c r="D165" s="28"/>
      <c r="E165" s="28"/>
      <c r="F165" s="28"/>
      <c r="G165" s="28"/>
      <c r="H165" s="28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25" right="0.25" top="0.75" bottom="1" header="0.3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2018-07-04T09:58:10Z</cp:lastPrinted>
  <dcterms:created xsi:type="dcterms:W3CDTF">1999-11-01T09:35:38Z</dcterms:created>
  <dcterms:modified xsi:type="dcterms:W3CDTF">2018-09-15T21:44:52Z</dcterms:modified>
  <cp:category/>
  <cp:version/>
  <cp:contentType/>
  <cp:contentStatus/>
</cp:coreProperties>
</file>