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7" windowWidth="10248" windowHeight="8856" firstSheet="1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'Spisak'!$A$1:$X$35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<sst xmlns="http://schemas.openxmlformats.org/spreadsheetml/2006/main" count="398" uniqueCount="262">
  <si>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</si>
  <si>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</si>
  <si>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</si>
  <si>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</si>
  <si>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</si>
  <si>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</si>
  <si>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</si>
  <si>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</si>
  <si>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</si>
  <si>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</si>
  <si>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</si>
  <si>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</si>
  <si>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</si>
  <si>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</si>
  <si>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</si>
  <si>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</si>
  <si>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</si>
  <si>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</si>
  <si>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</si>
  <si>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</si>
  <si>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</si>
  <si>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</si>
  <si>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</si>
  <si>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</si>
  <si>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</si>
  <si>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</si>
  <si>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</si>
  <si>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</si>
  <si>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</si>
  <si>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</si>
  <si>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</si>
  <si>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</si>
  <si>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</si>
  <si>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</si>
  <si>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</si>
  <si>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</si>
  <si>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</si>
  <si>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</si>
  <si>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</si>
  <si>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</si>
  <si>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</si>
  <si>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</si>
  <si>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</si>
  <si>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</si>
  <si>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</si>
  <si>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</si>
  <si>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</si>
  <si>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</si>
  <si>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</si>
  <si>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</si>
  <si>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</si>
  <si>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</si>
  <si>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</si>
  <si>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</si>
  <si>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</si>
  <si>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</si>
  <si>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</si>
  <si>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</si>
  <si>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</si>
  <si>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</si>
  <si>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</si>
  <si>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</si>
  <si>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</si>
  <si>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</si>
  <si>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</si>
  <si>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</si>
  <si>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</si>
  <si>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</si>
  <si>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</si>
  <si>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</si>
  <si>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</si>
  <si>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</si>
  <si>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</si>
  <si>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</si>
  <si>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</si>
  <si>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</si>
  <si>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</si>
  <si>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</si>
  <si>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4</t>
  </si>
  <si>
    <t>2014</t>
  </si>
  <si>
    <t>7</t>
  </si>
  <si>
    <t>14</t>
  </si>
  <si>
    <t>19</t>
  </si>
  <si>
    <t>21</t>
  </si>
  <si>
    <t>22</t>
  </si>
  <si>
    <t>23</t>
  </si>
  <si>
    <t>25</t>
  </si>
  <si>
    <t>35</t>
  </si>
  <si>
    <t>51</t>
  </si>
  <si>
    <t>60</t>
  </si>
  <si>
    <t>100</t>
  </si>
  <si>
    <t>3</t>
  </si>
  <si>
    <t>2013</t>
  </si>
  <si>
    <t>16</t>
  </si>
  <si>
    <t>26</t>
  </si>
  <si>
    <t>50</t>
  </si>
  <si>
    <t>52</t>
  </si>
  <si>
    <t>83</t>
  </si>
  <si>
    <t>84</t>
  </si>
  <si>
    <t>2012</t>
  </si>
  <si>
    <t>5</t>
  </si>
  <si>
    <t>15</t>
  </si>
  <si>
    <t>24</t>
  </si>
  <si>
    <t>63</t>
  </si>
  <si>
    <t>65</t>
  </si>
  <si>
    <t>82</t>
  </si>
  <si>
    <t>2011</t>
  </si>
  <si>
    <t>20</t>
  </si>
  <si>
    <t>41</t>
  </si>
  <si>
    <t>53</t>
  </si>
  <si>
    <t>2010</t>
  </si>
  <si>
    <t>10</t>
  </si>
  <si>
    <t>44</t>
  </si>
  <si>
    <t>62</t>
  </si>
  <si>
    <t>2009</t>
  </si>
  <si>
    <t>42</t>
  </si>
  <si>
    <t>9050</t>
  </si>
  <si>
    <t>2008</t>
  </si>
  <si>
    <t>2005</t>
  </si>
  <si>
    <t>Jelena Papović</t>
  </si>
  <si>
    <t>Stefan Todorović</t>
  </si>
  <si>
    <t>Filip Vorotović</t>
  </si>
  <si>
    <t>Damir Redžematović</t>
  </si>
  <si>
    <t>Marko Vujović</t>
  </si>
  <si>
    <t>Radisav Brajković</t>
  </si>
  <si>
    <t>Filip Samardžić</t>
  </si>
  <si>
    <t>Veljko Đurović</t>
  </si>
  <si>
    <t>Emir Kuloglija</t>
  </si>
  <si>
    <t>Periša Pavićević</t>
  </si>
  <si>
    <t>Braim Alibašić</t>
  </si>
  <si>
    <t>Hasan Suljović</t>
  </si>
  <si>
    <t>Jovan Kotlica</t>
  </si>
  <si>
    <t>Dijana Joković</t>
  </si>
  <si>
    <t>Darko Bečić</t>
  </si>
  <si>
    <t>Mirko Dvožak</t>
  </si>
  <si>
    <t>Slobodan Dedić</t>
  </si>
  <si>
    <t>Boban Dedić</t>
  </si>
  <si>
    <t>Pavle Vojinović</t>
  </si>
  <si>
    <t>Mihailo Vukašević</t>
  </si>
  <si>
    <t>Denis Šahman</t>
  </si>
  <si>
    <t>Sandra Simonović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</si>
  <si>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</si>
  <si>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</si>
  <si>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</si>
  <si>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</si>
  <si>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</si>
  <si>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</si>
  <si>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</si>
  <si>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</si>
  <si>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</si>
  <si>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</si>
  <si>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</si>
  <si>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</si>
  <si>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</si>
  <si>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Komplet završni ispit</t>
  </si>
  <si>
    <t>Prof.dr Gojko Joksimovic</t>
  </si>
  <si>
    <t>Na zavrsnom ispitu</t>
  </si>
  <si>
    <t>______________________________</t>
  </si>
  <si>
    <t>2015</t>
  </si>
  <si>
    <t>45</t>
  </si>
  <si>
    <t>47</t>
  </si>
  <si>
    <t>38</t>
  </si>
  <si>
    <t>59</t>
  </si>
  <si>
    <t>9043</t>
  </si>
  <si>
    <t>57</t>
  </si>
  <si>
    <t>74</t>
  </si>
  <si>
    <t>93</t>
  </si>
  <si>
    <t>8</t>
  </si>
  <si>
    <t>2003</t>
  </si>
  <si>
    <t>Ivona Stojanović</t>
  </si>
  <si>
    <t>Aleksa Vujošević</t>
  </si>
  <si>
    <t>Neško Milović</t>
  </si>
  <si>
    <t>Nikola Đukanović</t>
  </si>
  <si>
    <t>Bogdan Aprcović</t>
  </si>
  <si>
    <t>Vuko Prelević</t>
  </si>
  <si>
    <t>Lazar Vučinić</t>
  </si>
  <si>
    <t>Kristina Vulezić</t>
  </si>
  <si>
    <t>Bojana Kršikapa</t>
  </si>
  <si>
    <t>Milivoje Lopušina</t>
  </si>
  <si>
    <t>Valentina Đukić</t>
  </si>
  <si>
    <t>Vasilisa Brnjada</t>
  </si>
  <si>
    <t>Milan Ružić</t>
  </si>
  <si>
    <t>Igor Radusinović</t>
  </si>
  <si>
    <t>Pavle Tijanić</t>
  </si>
  <si>
    <t>Stefan Loncović</t>
  </si>
  <si>
    <t>Vuk Đurović</t>
  </si>
  <si>
    <t>Janko Krstović</t>
  </si>
  <si>
    <t>Mladen Kovačević</t>
  </si>
  <si>
    <t>Milutin Lukovac</t>
  </si>
  <si>
    <t>OBRAZAC ZA ZAKLJUČNE OCJENE, studijske 2017/2018. ljetnji semestar</t>
  </si>
  <si>
    <t>OBRAZAC za evidenciju osvojenih poena na predmetu i predlog ocjene, studijske 2018/2019. ljetnji semestar</t>
  </si>
  <si>
    <t>2016</t>
  </si>
  <si>
    <t>9</t>
  </si>
  <si>
    <t>18</t>
  </si>
  <si>
    <t>27</t>
  </si>
  <si>
    <t>30</t>
  </si>
  <si>
    <t>31</t>
  </si>
  <si>
    <t>32</t>
  </si>
  <si>
    <t>39</t>
  </si>
  <si>
    <t>66</t>
  </si>
  <si>
    <t>76</t>
  </si>
  <si>
    <t>85</t>
  </si>
  <si>
    <t>88</t>
  </si>
  <si>
    <t>92</t>
  </si>
  <si>
    <t>95</t>
  </si>
  <si>
    <t>9015</t>
  </si>
  <si>
    <t>9038</t>
  </si>
  <si>
    <t>9060</t>
  </si>
  <si>
    <t>9068</t>
  </si>
  <si>
    <t>2</t>
  </si>
  <si>
    <t>29</t>
  </si>
  <si>
    <t>70</t>
  </si>
  <si>
    <t>9001</t>
  </si>
  <si>
    <t>79</t>
  </si>
  <si>
    <t>Savo Pavićević</t>
  </si>
  <si>
    <t>Marko Ljuljić</t>
  </si>
  <si>
    <t>Dejan Drinčić</t>
  </si>
  <si>
    <t>Maja Vujisić</t>
  </si>
  <si>
    <t>Lazar Šćekić</t>
  </si>
  <si>
    <t>Dejan Vraneš</t>
  </si>
  <si>
    <t>Milica Vučinić</t>
  </si>
  <si>
    <t>Boro Bogdanović</t>
  </si>
  <si>
    <t>Neda Srdanović</t>
  </si>
  <si>
    <t>Milena Anđelić</t>
  </si>
  <si>
    <t>Ksenija Brakočević</t>
  </si>
  <si>
    <t>Jelena Aligrudić</t>
  </si>
  <si>
    <t>Ana Muratović</t>
  </si>
  <si>
    <t>Obrad Jovanović</t>
  </si>
  <si>
    <t>Jovana Vujičić</t>
  </si>
  <si>
    <t>Miraš Bulatović</t>
  </si>
  <si>
    <t>Nikola Raković</t>
  </si>
  <si>
    <t>Miloš Dragić</t>
  </si>
  <si>
    <t>Miloš Božović</t>
  </si>
  <si>
    <t>Anđela Minić</t>
  </si>
  <si>
    <t>Nataša Zajović</t>
  </si>
  <si>
    <t>Danijel Zekić</t>
  </si>
  <si>
    <t>Ivan Mujović</t>
  </si>
  <si>
    <t>Đina Dubljević</t>
  </si>
  <si>
    <t>Jelena Piper</t>
  </si>
  <si>
    <t>Jovan Kankaraš</t>
  </si>
  <si>
    <t>Kristina Ognjenović</t>
  </si>
  <si>
    <t>Nikola Markuš</t>
  </si>
  <si>
    <t>Mia Kovač</t>
  </si>
  <si>
    <t>Uroš Ognjenović</t>
  </si>
  <si>
    <t>Enis Čindrak</t>
  </si>
  <si>
    <t>Marko Čarmak</t>
  </si>
  <si>
    <t>Berin Šabazović</t>
  </si>
  <si>
    <t>Miloš Vučetić</t>
  </si>
  <si>
    <t>Andrija Aleksić</t>
  </si>
  <si>
    <t>Milica Grbović</t>
  </si>
  <si>
    <t>Milica Korać</t>
  </si>
  <si>
    <t>Ivan Ćurčić</t>
  </si>
  <si>
    <t>Vasilije Raičević</t>
  </si>
  <si>
    <t>Aleksandar Blagojević</t>
  </si>
  <si>
    <t>Nikola Filipović</t>
  </si>
  <si>
    <t>Petar Pavićević</t>
  </si>
  <si>
    <t>Miloš Kadić</t>
  </si>
  <si>
    <t>Miljan Janketić</t>
  </si>
  <si>
    <t>Velibor Šimun</t>
  </si>
  <si>
    <t>Filip Daković</t>
  </si>
  <si>
    <t>Ivana Kandić</t>
  </si>
  <si>
    <t>Nemanja Vojvodić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</si>
</sst>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dd/mm/yy"/>
    <numFmt numFmtId="191" formatCode="0.0;;"/>
    <numFmt numFmtId="192" formatCode="0.0;\-0;0"/>
    <numFmt numFmtId="193" formatCode="0.0%"/>
    <numFmt numFmtId="194" formatCode="0.0;0;"/>
    <numFmt numFmtId="195" formatCode="0.0"/>
    <numFmt numFmtId="196" formatCode="mm/dd/yy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5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5" fontId="0" fillId="0" borderId="18" xfId="0" applyNumberFormat="1" applyFont="1" applyFill="1" applyBorder="1" applyAlignment="1" applyProtection="1">
      <alignment horizontal="right"/>
      <protection locked="0"/>
    </xf>
    <xf numFmtId="195" fontId="0" fillId="0" borderId="18" xfId="0" applyNumberFormat="1" applyFont="1" applyFill="1" applyBorder="1" applyAlignment="1" applyProtection="1">
      <alignment/>
      <protection locked="0"/>
    </xf>
    <xf numFmtId="195" fontId="0" fillId="0" borderId="18" xfId="0" applyNumberFormat="1" applyFont="1" applyFill="1" applyBorder="1" applyAlignment="1" applyProtection="1">
      <alignment/>
      <protection locked="0"/>
    </xf>
    <xf numFmtId="195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5" fontId="0" fillId="0" borderId="18" xfId="0" applyNumberFormat="1" applyFont="1" applyFill="1" applyBorder="1" applyAlignment="1" applyProtection="1">
      <alignment vertical="center"/>
      <protection locked="0"/>
    </xf>
    <xf numFmtId="195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5" fontId="0" fillId="0" borderId="26" xfId="0" applyNumberFormat="1" applyFont="1" applyFill="1" applyBorder="1" applyAlignment="1" applyProtection="1">
      <alignment horizontal="center"/>
      <protection locked="0"/>
    </xf>
    <xf numFmtId="192" fontId="0" fillId="0" borderId="26" xfId="0" applyNumberFormat="1" applyFont="1" applyFill="1" applyBorder="1" applyAlignment="1" applyProtection="1">
      <alignment horizontal="center"/>
      <protection locked="0"/>
    </xf>
    <xf numFmtId="195" fontId="0" fillId="0" borderId="26" xfId="0" applyNumberFormat="1" applyFont="1" applyFill="1" applyBorder="1" applyAlignment="1" applyProtection="1">
      <alignment/>
      <protection locked="0"/>
    </xf>
    <xf numFmtId="195" fontId="0" fillId="0" borderId="26" xfId="0" applyNumberFormat="1" applyFont="1" applyFill="1" applyBorder="1" applyAlignment="1" applyProtection="1">
      <alignment/>
      <protection locked="0"/>
    </xf>
    <xf numFmtId="191" fontId="0" fillId="0" borderId="26" xfId="0" applyNumberFormat="1" applyFont="1" applyFill="1" applyBorder="1" applyAlignment="1" applyProtection="1">
      <alignment horizontal="right"/>
      <protection locked="0"/>
    </xf>
    <xf numFmtId="191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2" fontId="0" fillId="0" borderId="0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191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2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2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2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2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40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325"/>
          <c:w val="0.942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Spisak!$V$99:$V$104</c:f>
              <c:strCache/>
            </c:strRef>
          </c:cat>
          <c:val>
            <c:numRef>
              <c:f>Spisak!$W$99:$W$104</c:f>
              <c:numCache/>
            </c:numRef>
          </c:val>
        </c:ser>
        <c:axId val="35333051"/>
        <c:axId val="49562004"/>
      </c:barChart>
      <c:catAx>
        <c:axId val="3533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3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26132175"/>
        <c:axId val="33862984"/>
      </c:barChart>
      <c:cat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97</xdr:row>
      <xdr:rowOff>0</xdr:rowOff>
    </xdr:from>
    <xdr:to>
      <xdr:col>20</xdr:col>
      <xdr:colOff>0</xdr:colOff>
      <xdr:row>112</xdr:row>
      <xdr:rowOff>0</xdr:rowOff>
    </xdr:to>
    <xdr:graphicFrame>
      <xdr:nvGraphicFramePr>
        <xdr:cNvPr id="1" name="Chart 142"/>
        <xdr:cNvGraphicFramePr/>
      </xdr:nvGraphicFramePr>
      <xdr:xfrm>
        <a:off x="514350" y="15744825"/>
        <a:ext cx="7067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1950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7675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63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67" sqref="Q67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83" t="s">
        <v>50</v>
      </c>
      <c r="B1" s="84" t="s">
        <v>5</v>
      </c>
      <c r="C1" s="82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0" t="s">
        <v>64</v>
      </c>
      <c r="K1" s="110" t="s">
        <v>25</v>
      </c>
      <c r="L1" s="110" t="s">
        <v>75</v>
      </c>
      <c r="M1" s="110" t="s">
        <v>148</v>
      </c>
      <c r="N1" s="112" t="s">
        <v>65</v>
      </c>
      <c r="O1" s="112" t="s">
        <v>26</v>
      </c>
      <c r="P1" s="112" t="s">
        <v>76</v>
      </c>
      <c r="Q1" s="113" t="s">
        <v>149</v>
      </c>
      <c r="R1" s="115" t="s">
        <v>0</v>
      </c>
      <c r="S1" s="117" t="s">
        <v>1</v>
      </c>
      <c r="T1" s="67" t="s">
        <v>2</v>
      </c>
      <c r="U1" s="68" t="s">
        <v>150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5/16</v>
      </c>
      <c r="B2" t="s">
        <v>100</v>
      </c>
      <c r="C2" t="s">
        <v>191</v>
      </c>
      <c r="D2" s="101" t="s">
        <v>214</v>
      </c>
      <c r="E2" s="101"/>
      <c r="F2" s="72"/>
      <c r="G2" s="73"/>
      <c r="H2" s="73"/>
      <c r="I2" s="73"/>
      <c r="J2" s="111">
        <v>27</v>
      </c>
      <c r="K2" s="111"/>
      <c r="L2" s="111"/>
      <c r="M2" s="111"/>
      <c r="N2" s="114"/>
      <c r="O2" s="114"/>
      <c r="P2" s="114"/>
      <c r="Q2" s="114"/>
      <c r="R2" s="116">
        <f>MAX(J2,K2,L2,M2)</f>
        <v>27</v>
      </c>
      <c r="S2" s="118">
        <f>MAX(N2,O2,P2,Q2)</f>
        <v>0</v>
      </c>
      <c r="T2" s="74"/>
      <c r="U2" s="75"/>
      <c r="V2" s="76">
        <f>R2+S2</f>
        <v>27</v>
      </c>
      <c r="W2" s="77">
        <f>IF(ISNUMBER(T2),T2,R2+S2)</f>
        <v>27</v>
      </c>
      <c r="X2" s="78" t="str">
        <f>IF(W2&gt;89.9,"A",IF(W2&gt;79.9,"B",IF(W2&gt;69.9,"C",IF(W2&gt;59.9,"D",IF(W2&gt;49.9,"E","F")))))</f>
        <v>F</v>
      </c>
      <c r="Y2" s="119"/>
      <c r="Z2" s="91"/>
    </row>
    <row r="3" spans="1:26" s="21" customFormat="1" ht="12.75">
      <c r="A3" s="71" t="str">
        <f aca="true" t="shared" si="0" ref="A3:A66">B3&amp;"/"&amp;RIGHT(C3,2)</f>
        <v>9/16</v>
      </c>
      <c r="B3" t="s">
        <v>192</v>
      </c>
      <c r="C3" t="s">
        <v>191</v>
      </c>
      <c r="D3" s="101" t="s">
        <v>215</v>
      </c>
      <c r="E3" s="101"/>
      <c r="F3" s="72"/>
      <c r="G3" s="73"/>
      <c r="H3" s="73"/>
      <c r="I3" s="73"/>
      <c r="J3" s="111">
        <v>12</v>
      </c>
      <c r="K3" s="111">
        <v>26</v>
      </c>
      <c r="L3" s="111"/>
      <c r="M3" s="111"/>
      <c r="N3" s="114"/>
      <c r="O3" s="114"/>
      <c r="P3" s="114"/>
      <c r="Q3" s="114"/>
      <c r="R3" s="116">
        <f aca="true" t="shared" si="1" ref="R3:R66">MAX(J3,K3,L3,M3)</f>
        <v>26</v>
      </c>
      <c r="S3" s="118">
        <f aca="true" t="shared" si="2" ref="S3:S66">MAX(N3,O3,P3,Q3)</f>
        <v>0</v>
      </c>
      <c r="T3" s="74"/>
      <c r="U3" s="75"/>
      <c r="V3" s="76">
        <f aca="true" t="shared" si="3" ref="V3:V66">R3+S3</f>
        <v>26</v>
      </c>
      <c r="W3" s="77">
        <f aca="true" t="shared" si="4" ref="W3:W66">IF(ISNUMBER(T3),T3,R3+S3)</f>
        <v>26</v>
      </c>
      <c r="X3" s="78" t="str">
        <f aca="true" t="shared" si="5" ref="X3:X66">IF(W3&gt;89.9,"A",IF(W3&gt;79.9,"B",IF(W3&gt;69.9,"C",IF(W3&gt;59.9,"D",IF(W3&gt;49.9,"E","F")))))</f>
        <v>F</v>
      </c>
      <c r="Y3" s="119"/>
      <c r="Z3" s="91"/>
    </row>
    <row r="4" spans="1:26" s="21" customFormat="1" ht="12.75">
      <c r="A4" s="71" t="str">
        <f t="shared" si="0"/>
        <v>10/16</v>
      </c>
      <c r="B4" t="s">
        <v>111</v>
      </c>
      <c r="C4" t="s">
        <v>191</v>
      </c>
      <c r="D4" s="101" t="s">
        <v>216</v>
      </c>
      <c r="E4" s="101"/>
      <c r="F4" s="72"/>
      <c r="G4" s="73"/>
      <c r="H4" s="73"/>
      <c r="I4" s="73"/>
      <c r="J4" s="111">
        <v>25</v>
      </c>
      <c r="K4" s="111">
        <v>37</v>
      </c>
      <c r="L4" s="111"/>
      <c r="M4" s="111"/>
      <c r="N4" s="114"/>
      <c r="O4" s="114"/>
      <c r="P4" s="114"/>
      <c r="Q4" s="114"/>
      <c r="R4" s="116">
        <f t="shared" si="1"/>
        <v>37</v>
      </c>
      <c r="S4" s="118">
        <f t="shared" si="2"/>
        <v>0</v>
      </c>
      <c r="T4" s="74"/>
      <c r="U4" s="75"/>
      <c r="V4" s="76">
        <f t="shared" si="3"/>
        <v>37</v>
      </c>
      <c r="W4" s="77">
        <f t="shared" si="4"/>
        <v>37</v>
      </c>
      <c r="X4" s="78" t="str">
        <f t="shared" si="5"/>
        <v>F</v>
      </c>
      <c r="Y4" s="119"/>
      <c r="Z4" s="91"/>
    </row>
    <row r="5" spans="1:26" s="21" customFormat="1" ht="12.75">
      <c r="A5" s="71" t="str">
        <f t="shared" si="0"/>
        <v>14/16</v>
      </c>
      <c r="B5" t="s">
        <v>81</v>
      </c>
      <c r="C5" t="s">
        <v>191</v>
      </c>
      <c r="D5" s="101" t="s">
        <v>217</v>
      </c>
      <c r="E5" s="101"/>
      <c r="F5" s="72"/>
      <c r="G5" s="73"/>
      <c r="H5" s="73"/>
      <c r="I5" s="73"/>
      <c r="J5" s="111">
        <v>32</v>
      </c>
      <c r="K5" s="111"/>
      <c r="L5" s="111"/>
      <c r="M5" s="111"/>
      <c r="N5" s="114"/>
      <c r="O5" s="114"/>
      <c r="P5" s="114"/>
      <c r="Q5" s="114"/>
      <c r="R5" s="116">
        <f t="shared" si="1"/>
        <v>32</v>
      </c>
      <c r="S5" s="118">
        <f t="shared" si="2"/>
        <v>0</v>
      </c>
      <c r="T5" s="74"/>
      <c r="U5" s="75"/>
      <c r="V5" s="76">
        <f t="shared" si="3"/>
        <v>32</v>
      </c>
      <c r="W5" s="77">
        <f t="shared" si="4"/>
        <v>32</v>
      </c>
      <c r="X5" s="78" t="str">
        <f t="shared" si="5"/>
        <v>F</v>
      </c>
      <c r="Y5" s="119"/>
      <c r="Z5" s="91"/>
    </row>
    <row r="6" spans="1:26" s="21" customFormat="1" ht="12.75">
      <c r="A6" s="71" t="str">
        <f t="shared" si="0"/>
        <v>15/16</v>
      </c>
      <c r="B6" t="s">
        <v>101</v>
      </c>
      <c r="C6" t="s">
        <v>191</v>
      </c>
      <c r="D6" s="101" t="s">
        <v>218</v>
      </c>
      <c r="E6" s="101"/>
      <c r="F6" s="72"/>
      <c r="G6" s="73"/>
      <c r="H6" s="73"/>
      <c r="I6" s="73"/>
      <c r="J6" s="111">
        <v>42</v>
      </c>
      <c r="K6" s="111">
        <v>50</v>
      </c>
      <c r="L6" s="111"/>
      <c r="M6" s="111"/>
      <c r="N6" s="114"/>
      <c r="O6" s="114"/>
      <c r="P6" s="114"/>
      <c r="Q6" s="114"/>
      <c r="R6" s="116">
        <f t="shared" si="1"/>
        <v>50</v>
      </c>
      <c r="S6" s="118">
        <f t="shared" si="2"/>
        <v>0</v>
      </c>
      <c r="T6" s="74"/>
      <c r="U6" s="75"/>
      <c r="V6" s="76">
        <f t="shared" si="3"/>
        <v>50</v>
      </c>
      <c r="W6" s="77">
        <f t="shared" si="4"/>
        <v>50</v>
      </c>
      <c r="X6" s="78" t="str">
        <f t="shared" si="5"/>
        <v>E</v>
      </c>
      <c r="Y6" s="119"/>
      <c r="Z6" s="91"/>
    </row>
    <row r="7" spans="1:26" s="21" customFormat="1" ht="12.75">
      <c r="A7" s="71" t="str">
        <f t="shared" si="0"/>
        <v>18/16</v>
      </c>
      <c r="B7" t="s">
        <v>193</v>
      </c>
      <c r="C7" t="s">
        <v>191</v>
      </c>
      <c r="D7" s="101" t="s">
        <v>219</v>
      </c>
      <c r="E7" s="101"/>
      <c r="F7" s="72"/>
      <c r="G7" s="73"/>
      <c r="H7" s="73"/>
      <c r="I7" s="73"/>
      <c r="J7" s="111">
        <v>44</v>
      </c>
      <c r="K7" s="111"/>
      <c r="L7" s="111"/>
      <c r="M7" s="111"/>
      <c r="N7" s="114"/>
      <c r="O7" s="114"/>
      <c r="P7" s="114"/>
      <c r="Q7" s="114"/>
      <c r="R7" s="116">
        <f t="shared" si="1"/>
        <v>44</v>
      </c>
      <c r="S7" s="118">
        <f t="shared" si="2"/>
        <v>0</v>
      </c>
      <c r="T7" s="74"/>
      <c r="U7" s="75"/>
      <c r="V7" s="76">
        <f t="shared" si="3"/>
        <v>44</v>
      </c>
      <c r="W7" s="77">
        <f t="shared" si="4"/>
        <v>44</v>
      </c>
      <c r="X7" s="78" t="str">
        <f t="shared" si="5"/>
        <v>F</v>
      </c>
      <c r="Y7" s="119"/>
      <c r="Z7" s="91"/>
    </row>
    <row r="8" spans="1:26" s="21" customFormat="1" ht="12.75">
      <c r="A8" s="71" t="str">
        <f t="shared" si="0"/>
        <v>20/16</v>
      </c>
      <c r="B8" t="s">
        <v>107</v>
      </c>
      <c r="C8" t="s">
        <v>191</v>
      </c>
      <c r="D8" s="101" t="s">
        <v>220</v>
      </c>
      <c r="E8" s="101"/>
      <c r="F8" s="72"/>
      <c r="G8" s="73"/>
      <c r="H8" s="73"/>
      <c r="I8" s="73"/>
      <c r="J8" s="111">
        <v>22</v>
      </c>
      <c r="K8" s="111">
        <v>34</v>
      </c>
      <c r="L8" s="111"/>
      <c r="M8" s="111"/>
      <c r="N8" s="114"/>
      <c r="O8" s="114"/>
      <c r="P8" s="114"/>
      <c r="Q8" s="114"/>
      <c r="R8" s="116">
        <f t="shared" si="1"/>
        <v>34</v>
      </c>
      <c r="S8" s="118">
        <f t="shared" si="2"/>
        <v>0</v>
      </c>
      <c r="T8" s="74"/>
      <c r="U8" s="75"/>
      <c r="V8" s="76">
        <f t="shared" si="3"/>
        <v>34</v>
      </c>
      <c r="W8" s="77">
        <f t="shared" si="4"/>
        <v>34</v>
      </c>
      <c r="X8" s="78" t="str">
        <f t="shared" si="5"/>
        <v>F</v>
      </c>
      <c r="Y8" s="119"/>
      <c r="Z8" s="91"/>
    </row>
    <row r="9" spans="1:26" s="21" customFormat="1" ht="12.75">
      <c r="A9" s="71" t="str">
        <f t="shared" si="0"/>
        <v>21/16</v>
      </c>
      <c r="B9" t="s">
        <v>83</v>
      </c>
      <c r="C9" t="s">
        <v>191</v>
      </c>
      <c r="D9" s="101" t="s">
        <v>221</v>
      </c>
      <c r="E9" s="101"/>
      <c r="F9" s="72"/>
      <c r="G9" s="73"/>
      <c r="H9" s="73"/>
      <c r="I9" s="73"/>
      <c r="J9" s="111">
        <v>21</v>
      </c>
      <c r="K9" s="111"/>
      <c r="L9" s="111"/>
      <c r="M9" s="111"/>
      <c r="N9" s="114"/>
      <c r="O9" s="114"/>
      <c r="P9" s="114"/>
      <c r="Q9" s="114"/>
      <c r="R9" s="116">
        <f t="shared" si="1"/>
        <v>21</v>
      </c>
      <c r="S9" s="118">
        <f t="shared" si="2"/>
        <v>0</v>
      </c>
      <c r="T9" s="74"/>
      <c r="U9" s="75"/>
      <c r="V9" s="76">
        <f t="shared" si="3"/>
        <v>21</v>
      </c>
      <c r="W9" s="77">
        <f t="shared" si="4"/>
        <v>21</v>
      </c>
      <c r="X9" s="78" t="str">
        <f t="shared" si="5"/>
        <v>F</v>
      </c>
      <c r="Y9" s="119"/>
      <c r="Z9" s="91"/>
    </row>
    <row r="10" spans="1:26" s="21" customFormat="1" ht="12.75">
      <c r="A10" s="71" t="str">
        <f t="shared" si="0"/>
        <v>22/16</v>
      </c>
      <c r="B10" t="s">
        <v>84</v>
      </c>
      <c r="C10" t="s">
        <v>191</v>
      </c>
      <c r="D10" s="101" t="s">
        <v>222</v>
      </c>
      <c r="E10" s="101"/>
      <c r="F10" s="72"/>
      <c r="G10" s="73"/>
      <c r="H10" s="73"/>
      <c r="I10" s="73"/>
      <c r="J10" s="111">
        <v>39</v>
      </c>
      <c r="K10" s="111"/>
      <c r="L10" s="111"/>
      <c r="M10" s="111"/>
      <c r="N10" s="114"/>
      <c r="O10" s="114"/>
      <c r="P10" s="114"/>
      <c r="Q10" s="114"/>
      <c r="R10" s="116">
        <f t="shared" si="1"/>
        <v>39</v>
      </c>
      <c r="S10" s="118">
        <f t="shared" si="2"/>
        <v>0</v>
      </c>
      <c r="T10" s="74"/>
      <c r="U10" s="75"/>
      <c r="V10" s="76">
        <f t="shared" si="3"/>
        <v>39</v>
      </c>
      <c r="W10" s="77">
        <f t="shared" si="4"/>
        <v>39</v>
      </c>
      <c r="X10" s="78" t="str">
        <f t="shared" si="5"/>
        <v>F</v>
      </c>
      <c r="Y10" s="119"/>
      <c r="Z10" s="91"/>
    </row>
    <row r="11" spans="1:26" s="21" customFormat="1" ht="12.75">
      <c r="A11" s="71" t="str">
        <f t="shared" si="0"/>
        <v>24/16</v>
      </c>
      <c r="B11" t="s">
        <v>102</v>
      </c>
      <c r="C11" t="s">
        <v>191</v>
      </c>
      <c r="D11" s="101" t="s">
        <v>223</v>
      </c>
      <c r="E11" s="101"/>
      <c r="F11" s="72"/>
      <c r="G11" s="73"/>
      <c r="H11" s="73"/>
      <c r="I11" s="73"/>
      <c r="J11" s="111">
        <v>19</v>
      </c>
      <c r="K11" s="111">
        <v>24</v>
      </c>
      <c r="L11" s="111"/>
      <c r="M11" s="111"/>
      <c r="N11" s="114"/>
      <c r="O11" s="114"/>
      <c r="P11" s="114"/>
      <c r="Q11" s="114"/>
      <c r="R11" s="116">
        <f t="shared" si="1"/>
        <v>24</v>
      </c>
      <c r="S11" s="118">
        <f t="shared" si="2"/>
        <v>0</v>
      </c>
      <c r="T11" s="74"/>
      <c r="U11" s="75"/>
      <c r="V11" s="76">
        <f t="shared" si="3"/>
        <v>24</v>
      </c>
      <c r="W11" s="77">
        <f t="shared" si="4"/>
        <v>24</v>
      </c>
      <c r="X11" s="78" t="str">
        <f t="shared" si="5"/>
        <v>F</v>
      </c>
      <c r="Y11" s="119"/>
      <c r="Z11" s="91"/>
    </row>
    <row r="12" spans="1:26" s="21" customFormat="1" ht="12.75">
      <c r="A12" s="71" t="str">
        <f t="shared" si="0"/>
        <v>26/16</v>
      </c>
      <c r="B12" t="s">
        <v>94</v>
      </c>
      <c r="C12" t="s">
        <v>191</v>
      </c>
      <c r="D12" s="101" t="s">
        <v>224</v>
      </c>
      <c r="E12" s="101"/>
      <c r="F12" s="72"/>
      <c r="G12" s="73"/>
      <c r="H12" s="73"/>
      <c r="I12" s="73"/>
      <c r="J12" s="111">
        <v>25</v>
      </c>
      <c r="K12" s="111">
        <v>38</v>
      </c>
      <c r="L12" s="111"/>
      <c r="M12" s="111"/>
      <c r="N12" s="114"/>
      <c r="O12" s="114"/>
      <c r="P12" s="114"/>
      <c r="Q12" s="114"/>
      <c r="R12" s="116">
        <f t="shared" si="1"/>
        <v>38</v>
      </c>
      <c r="S12" s="118">
        <f t="shared" si="2"/>
        <v>0</v>
      </c>
      <c r="T12" s="74"/>
      <c r="U12" s="75"/>
      <c r="V12" s="76">
        <f t="shared" si="3"/>
        <v>38</v>
      </c>
      <c r="W12" s="77">
        <f t="shared" si="4"/>
        <v>38</v>
      </c>
      <c r="X12" s="78" t="str">
        <f t="shared" si="5"/>
        <v>F</v>
      </c>
      <c r="Y12" s="119"/>
      <c r="Z12" s="91"/>
    </row>
    <row r="13" spans="1:26" s="21" customFormat="1" ht="12.75">
      <c r="A13" s="71" t="str">
        <f t="shared" si="0"/>
        <v>27/16</v>
      </c>
      <c r="B13" t="s">
        <v>194</v>
      </c>
      <c r="C13" t="s">
        <v>191</v>
      </c>
      <c r="D13" s="101" t="s">
        <v>225</v>
      </c>
      <c r="E13" s="101"/>
      <c r="F13" s="72"/>
      <c r="G13" s="73"/>
      <c r="H13" s="73"/>
      <c r="I13" s="73"/>
      <c r="J13" s="111">
        <v>11</v>
      </c>
      <c r="K13" s="111">
        <v>15</v>
      </c>
      <c r="L13" s="111"/>
      <c r="M13" s="111"/>
      <c r="N13" s="114"/>
      <c r="O13" s="114"/>
      <c r="P13" s="114"/>
      <c r="Q13" s="114"/>
      <c r="R13" s="116">
        <f t="shared" si="1"/>
        <v>15</v>
      </c>
      <c r="S13" s="118">
        <f t="shared" si="2"/>
        <v>0</v>
      </c>
      <c r="T13" s="74"/>
      <c r="U13" s="75"/>
      <c r="V13" s="76">
        <f t="shared" si="3"/>
        <v>15</v>
      </c>
      <c r="W13" s="77">
        <f t="shared" si="4"/>
        <v>15</v>
      </c>
      <c r="X13" s="78" t="str">
        <f t="shared" si="5"/>
        <v>F</v>
      </c>
      <c r="Y13" s="119"/>
      <c r="Z13" s="91"/>
    </row>
    <row r="14" spans="1:26" s="21" customFormat="1" ht="12.75">
      <c r="A14" s="71" t="str">
        <f t="shared" si="0"/>
        <v>30/16</v>
      </c>
      <c r="B14" t="s">
        <v>195</v>
      </c>
      <c r="C14" t="s">
        <v>191</v>
      </c>
      <c r="D14" s="101" t="s">
        <v>226</v>
      </c>
      <c r="E14" s="101"/>
      <c r="F14" s="72"/>
      <c r="G14" s="73"/>
      <c r="H14" s="73"/>
      <c r="I14" s="73"/>
      <c r="J14" s="111">
        <v>19</v>
      </c>
      <c r="K14" s="111">
        <v>37</v>
      </c>
      <c r="L14" s="111"/>
      <c r="M14" s="111"/>
      <c r="N14" s="114"/>
      <c r="O14" s="114"/>
      <c r="P14" s="114"/>
      <c r="Q14" s="114"/>
      <c r="R14" s="116">
        <f t="shared" si="1"/>
        <v>37</v>
      </c>
      <c r="S14" s="118">
        <f t="shared" si="2"/>
        <v>0</v>
      </c>
      <c r="T14" s="74"/>
      <c r="U14" s="75"/>
      <c r="V14" s="76">
        <f t="shared" si="3"/>
        <v>37</v>
      </c>
      <c r="W14" s="77">
        <f t="shared" si="4"/>
        <v>37</v>
      </c>
      <c r="X14" s="78" t="str">
        <f t="shared" si="5"/>
        <v>F</v>
      </c>
      <c r="Y14" s="119"/>
      <c r="Z14" s="91"/>
    </row>
    <row r="15" spans="1:26" ht="12.75">
      <c r="A15" s="71" t="str">
        <f t="shared" si="0"/>
        <v>31/16</v>
      </c>
      <c r="B15" t="s">
        <v>196</v>
      </c>
      <c r="C15" t="s">
        <v>191</v>
      </c>
      <c r="D15" s="101" t="s">
        <v>227</v>
      </c>
      <c r="E15" s="101"/>
      <c r="F15" s="72"/>
      <c r="G15" s="73"/>
      <c r="H15" s="73"/>
      <c r="I15" s="73"/>
      <c r="J15" s="111">
        <v>17</v>
      </c>
      <c r="K15" s="111">
        <v>13</v>
      </c>
      <c r="L15" s="111"/>
      <c r="M15" s="111"/>
      <c r="N15" s="114"/>
      <c r="O15" s="114"/>
      <c r="P15" s="114"/>
      <c r="Q15" s="114"/>
      <c r="R15" s="116">
        <f t="shared" si="1"/>
        <v>17</v>
      </c>
      <c r="S15" s="118">
        <f t="shared" si="2"/>
        <v>0</v>
      </c>
      <c r="T15" s="74"/>
      <c r="U15" s="75"/>
      <c r="V15" s="76">
        <f t="shared" si="3"/>
        <v>17</v>
      </c>
      <c r="W15" s="77">
        <f t="shared" si="4"/>
        <v>17</v>
      </c>
      <c r="X15" s="78" t="str">
        <f t="shared" si="5"/>
        <v>F</v>
      </c>
      <c r="Y15" s="119"/>
      <c r="Z15" s="120"/>
    </row>
    <row r="16" spans="1:26" ht="12.75">
      <c r="A16" s="71" t="str">
        <f t="shared" si="0"/>
        <v>32/16</v>
      </c>
      <c r="B16" t="s">
        <v>197</v>
      </c>
      <c r="C16" t="s">
        <v>191</v>
      </c>
      <c r="D16" s="101" t="s">
        <v>228</v>
      </c>
      <c r="E16" s="101"/>
      <c r="F16" s="72"/>
      <c r="G16" s="73"/>
      <c r="H16" s="73"/>
      <c r="I16" s="73"/>
      <c r="J16" s="111">
        <v>19</v>
      </c>
      <c r="K16" s="111">
        <v>38</v>
      </c>
      <c r="L16" s="111"/>
      <c r="M16" s="111"/>
      <c r="N16" s="114"/>
      <c r="O16" s="114"/>
      <c r="P16" s="114"/>
      <c r="Q16" s="114"/>
      <c r="R16" s="116">
        <f t="shared" si="1"/>
        <v>38</v>
      </c>
      <c r="S16" s="118">
        <f t="shared" si="2"/>
        <v>0</v>
      </c>
      <c r="T16" s="74"/>
      <c r="U16" s="75"/>
      <c r="V16" s="76">
        <f t="shared" si="3"/>
        <v>38</v>
      </c>
      <c r="W16" s="77">
        <f t="shared" si="4"/>
        <v>38</v>
      </c>
      <c r="X16" s="78" t="str">
        <f t="shared" si="5"/>
        <v>F</v>
      </c>
      <c r="Y16" s="119"/>
      <c r="Z16" s="120"/>
    </row>
    <row r="17" spans="1:26" ht="12.75">
      <c r="A17" s="71" t="str">
        <f t="shared" si="0"/>
        <v>38/16</v>
      </c>
      <c r="B17" t="s">
        <v>161</v>
      </c>
      <c r="C17" t="s">
        <v>191</v>
      </c>
      <c r="D17" s="101" t="s">
        <v>229</v>
      </c>
      <c r="E17" s="101"/>
      <c r="F17" s="72"/>
      <c r="G17" s="73"/>
      <c r="H17" s="73"/>
      <c r="I17" s="73"/>
      <c r="J17" s="111">
        <v>31</v>
      </c>
      <c r="K17" s="111"/>
      <c r="L17" s="111"/>
      <c r="M17" s="111"/>
      <c r="N17" s="114"/>
      <c r="O17" s="114"/>
      <c r="P17" s="114"/>
      <c r="Q17" s="114"/>
      <c r="R17" s="116">
        <f t="shared" si="1"/>
        <v>31</v>
      </c>
      <c r="S17" s="118">
        <f t="shared" si="2"/>
        <v>0</v>
      </c>
      <c r="T17" s="74"/>
      <c r="U17" s="75"/>
      <c r="V17" s="76">
        <f t="shared" si="3"/>
        <v>31</v>
      </c>
      <c r="W17" s="77">
        <f t="shared" si="4"/>
        <v>31</v>
      </c>
      <c r="X17" s="78" t="str">
        <f t="shared" si="5"/>
        <v>F</v>
      </c>
      <c r="Y17" s="119"/>
      <c r="Z17" s="120"/>
    </row>
    <row r="18" spans="1:26" ht="12.75">
      <c r="A18" s="71" t="str">
        <f t="shared" si="0"/>
        <v>39/16</v>
      </c>
      <c r="B18" t="s">
        <v>198</v>
      </c>
      <c r="C18" t="s">
        <v>191</v>
      </c>
      <c r="D18" s="101" t="s">
        <v>230</v>
      </c>
      <c r="E18" s="101"/>
      <c r="F18" s="72"/>
      <c r="G18" s="73"/>
      <c r="H18" s="73"/>
      <c r="I18" s="73"/>
      <c r="J18" s="111">
        <v>14</v>
      </c>
      <c r="K18" s="111">
        <v>14</v>
      </c>
      <c r="L18" s="111"/>
      <c r="M18" s="111"/>
      <c r="N18" s="114"/>
      <c r="O18" s="114"/>
      <c r="P18" s="114"/>
      <c r="Q18" s="114"/>
      <c r="R18" s="116">
        <f t="shared" si="1"/>
        <v>14</v>
      </c>
      <c r="S18" s="118">
        <f t="shared" si="2"/>
        <v>0</v>
      </c>
      <c r="T18" s="74"/>
      <c r="U18" s="75"/>
      <c r="V18" s="76">
        <f t="shared" si="3"/>
        <v>14</v>
      </c>
      <c r="W18" s="77">
        <f t="shared" si="4"/>
        <v>14</v>
      </c>
      <c r="X18" s="78" t="str">
        <f t="shared" si="5"/>
        <v>F</v>
      </c>
      <c r="Y18" s="119"/>
      <c r="Z18" s="120"/>
    </row>
    <row r="19" spans="1:26" ht="12.75">
      <c r="A19" s="71" t="str">
        <f t="shared" si="0"/>
        <v>44/16</v>
      </c>
      <c r="B19" t="s">
        <v>112</v>
      </c>
      <c r="C19" t="s">
        <v>191</v>
      </c>
      <c r="D19" s="101" t="s">
        <v>231</v>
      </c>
      <c r="E19" s="101"/>
      <c r="F19" s="72"/>
      <c r="G19" s="73"/>
      <c r="H19" s="73"/>
      <c r="I19" s="73"/>
      <c r="J19" s="111">
        <v>34</v>
      </c>
      <c r="K19" s="111">
        <v>43</v>
      </c>
      <c r="L19" s="111"/>
      <c r="M19" s="111"/>
      <c r="N19" s="114"/>
      <c r="O19" s="114"/>
      <c r="P19" s="114"/>
      <c r="Q19" s="114"/>
      <c r="R19" s="116">
        <f t="shared" si="1"/>
        <v>43</v>
      </c>
      <c r="S19" s="118">
        <f t="shared" si="2"/>
        <v>0</v>
      </c>
      <c r="T19" s="74"/>
      <c r="U19" s="75"/>
      <c r="V19" s="76">
        <f t="shared" si="3"/>
        <v>43</v>
      </c>
      <c r="W19" s="77">
        <f t="shared" si="4"/>
        <v>43</v>
      </c>
      <c r="X19" s="78" t="str">
        <f t="shared" si="5"/>
        <v>F</v>
      </c>
      <c r="Y19" s="119"/>
      <c r="Z19" s="120"/>
    </row>
    <row r="20" spans="1:26" ht="12.75">
      <c r="A20" s="71" t="str">
        <f t="shared" si="0"/>
        <v>53/16</v>
      </c>
      <c r="B20" t="s">
        <v>109</v>
      </c>
      <c r="C20" t="s">
        <v>191</v>
      </c>
      <c r="D20" s="101" t="s">
        <v>232</v>
      </c>
      <c r="E20" s="101"/>
      <c r="F20" s="72"/>
      <c r="G20" s="73"/>
      <c r="H20" s="73"/>
      <c r="I20" s="73"/>
      <c r="J20" s="111"/>
      <c r="K20" s="111"/>
      <c r="L20" s="111"/>
      <c r="M20" s="111"/>
      <c r="N20" s="114"/>
      <c r="O20" s="114"/>
      <c r="P20" s="114"/>
      <c r="Q20" s="114"/>
      <c r="R20" s="116">
        <f t="shared" si="1"/>
        <v>0</v>
      </c>
      <c r="S20" s="118">
        <f t="shared" si="2"/>
        <v>0</v>
      </c>
      <c r="T20" s="74"/>
      <c r="U20" s="75"/>
      <c r="V20" s="76">
        <f t="shared" si="3"/>
        <v>0</v>
      </c>
      <c r="W20" s="77">
        <f t="shared" si="4"/>
        <v>0</v>
      </c>
      <c r="X20" s="78" t="str">
        <f t="shared" si="5"/>
        <v>F</v>
      </c>
      <c r="Y20" s="119"/>
      <c r="Z20" s="120"/>
    </row>
    <row r="21" spans="1:26" ht="12.75">
      <c r="A21" s="71" t="str">
        <f t="shared" si="0"/>
        <v>59/16</v>
      </c>
      <c r="B21" t="s">
        <v>162</v>
      </c>
      <c r="C21" t="s">
        <v>191</v>
      </c>
      <c r="D21" s="101" t="s">
        <v>233</v>
      </c>
      <c r="E21" s="101"/>
      <c r="F21" s="72"/>
      <c r="G21" s="73"/>
      <c r="H21" s="73"/>
      <c r="I21" s="73"/>
      <c r="J21" s="111">
        <v>24</v>
      </c>
      <c r="K21" s="111">
        <v>34</v>
      </c>
      <c r="L21" s="111"/>
      <c r="M21" s="111"/>
      <c r="N21" s="114"/>
      <c r="O21" s="114"/>
      <c r="P21" s="114"/>
      <c r="Q21" s="114"/>
      <c r="R21" s="116">
        <f t="shared" si="1"/>
        <v>34</v>
      </c>
      <c r="S21" s="118">
        <f t="shared" si="2"/>
        <v>0</v>
      </c>
      <c r="T21" s="74"/>
      <c r="U21" s="75"/>
      <c r="V21" s="76">
        <f t="shared" si="3"/>
        <v>34</v>
      </c>
      <c r="W21" s="77">
        <f t="shared" si="4"/>
        <v>34</v>
      </c>
      <c r="X21" s="78" t="str">
        <f t="shared" si="5"/>
        <v>F</v>
      </c>
      <c r="Y21" s="119"/>
      <c r="Z21" s="120"/>
    </row>
    <row r="22" spans="1:26" ht="12.75">
      <c r="A22" s="71" t="str">
        <f t="shared" si="0"/>
        <v>62/16</v>
      </c>
      <c r="B22" t="s">
        <v>113</v>
      </c>
      <c r="C22" t="s">
        <v>191</v>
      </c>
      <c r="D22" s="101" t="s">
        <v>234</v>
      </c>
      <c r="E22" s="101"/>
      <c r="F22" s="72"/>
      <c r="G22" s="73"/>
      <c r="H22" s="73"/>
      <c r="I22" s="73"/>
      <c r="J22" s="111">
        <v>25</v>
      </c>
      <c r="K22" s="111">
        <v>34</v>
      </c>
      <c r="L22" s="111"/>
      <c r="M22" s="111"/>
      <c r="N22" s="114"/>
      <c r="O22" s="114"/>
      <c r="P22" s="114"/>
      <c r="Q22" s="114"/>
      <c r="R22" s="116">
        <f t="shared" si="1"/>
        <v>34</v>
      </c>
      <c r="S22" s="118">
        <f t="shared" si="2"/>
        <v>0</v>
      </c>
      <c r="T22" s="74"/>
      <c r="U22" s="75"/>
      <c r="V22" s="76">
        <f t="shared" si="3"/>
        <v>34</v>
      </c>
      <c r="W22" s="77">
        <f t="shared" si="4"/>
        <v>34</v>
      </c>
      <c r="X22" s="78" t="str">
        <f t="shared" si="5"/>
        <v>F</v>
      </c>
      <c r="Y22" s="119"/>
      <c r="Z22" s="120"/>
    </row>
    <row r="23" spans="1:26" ht="12.75">
      <c r="A23" s="71" t="str">
        <f t="shared" si="0"/>
        <v>66/16</v>
      </c>
      <c r="B23" t="s">
        <v>199</v>
      </c>
      <c r="C23" t="s">
        <v>191</v>
      </c>
      <c r="D23" s="101" t="s">
        <v>235</v>
      </c>
      <c r="E23" s="101"/>
      <c r="F23" s="72"/>
      <c r="G23" s="73"/>
      <c r="H23" s="73"/>
      <c r="I23" s="73"/>
      <c r="J23" s="111"/>
      <c r="K23" s="111">
        <v>17</v>
      </c>
      <c r="L23" s="111"/>
      <c r="M23" s="111"/>
      <c r="N23" s="114"/>
      <c r="O23" s="114"/>
      <c r="P23" s="114"/>
      <c r="Q23" s="114"/>
      <c r="R23" s="116">
        <f t="shared" si="1"/>
        <v>17</v>
      </c>
      <c r="S23" s="118">
        <f t="shared" si="2"/>
        <v>0</v>
      </c>
      <c r="T23" s="74"/>
      <c r="U23" s="75"/>
      <c r="V23" s="76">
        <f t="shared" si="3"/>
        <v>17</v>
      </c>
      <c r="W23" s="77">
        <f t="shared" si="4"/>
        <v>17</v>
      </c>
      <c r="X23" s="78" t="str">
        <f t="shared" si="5"/>
        <v>F</v>
      </c>
      <c r="Y23" s="119"/>
      <c r="Z23" s="120"/>
    </row>
    <row r="24" spans="1:26" ht="12.75">
      <c r="A24" s="71" t="str">
        <f t="shared" si="0"/>
        <v>76/16</v>
      </c>
      <c r="B24" t="s">
        <v>200</v>
      </c>
      <c r="C24" t="s">
        <v>191</v>
      </c>
      <c r="D24" s="101" t="s">
        <v>236</v>
      </c>
      <c r="E24" s="101"/>
      <c r="F24" s="72"/>
      <c r="G24" s="73"/>
      <c r="H24" s="73"/>
      <c r="I24" s="73"/>
      <c r="J24" s="111">
        <v>9</v>
      </c>
      <c r="K24" s="111">
        <v>5</v>
      </c>
      <c r="L24" s="111"/>
      <c r="M24" s="111"/>
      <c r="N24" s="114"/>
      <c r="O24" s="114"/>
      <c r="P24" s="114"/>
      <c r="Q24" s="114"/>
      <c r="R24" s="116">
        <f t="shared" si="1"/>
        <v>9</v>
      </c>
      <c r="S24" s="118">
        <f t="shared" si="2"/>
        <v>0</v>
      </c>
      <c r="T24" s="74"/>
      <c r="U24" s="75"/>
      <c r="V24" s="76">
        <f t="shared" si="3"/>
        <v>9</v>
      </c>
      <c r="W24" s="77">
        <f t="shared" si="4"/>
        <v>9</v>
      </c>
      <c r="X24" s="78" t="str">
        <f t="shared" si="5"/>
        <v>F</v>
      </c>
      <c r="Y24" s="119"/>
      <c r="Z24" s="120"/>
    </row>
    <row r="25" spans="1:26" ht="12.75">
      <c r="A25" s="71" t="str">
        <f t="shared" si="0"/>
        <v>85/16</v>
      </c>
      <c r="B25" t="s">
        <v>201</v>
      </c>
      <c r="C25" t="s">
        <v>191</v>
      </c>
      <c r="D25" s="101" t="s">
        <v>237</v>
      </c>
      <c r="E25" s="101"/>
      <c r="F25" s="72"/>
      <c r="G25" s="73"/>
      <c r="H25" s="73"/>
      <c r="I25" s="73"/>
      <c r="J25" s="111">
        <v>9</v>
      </c>
      <c r="K25" s="111"/>
      <c r="L25" s="111"/>
      <c r="M25" s="111"/>
      <c r="N25" s="114"/>
      <c r="O25" s="114"/>
      <c r="P25" s="114"/>
      <c r="Q25" s="114"/>
      <c r="R25" s="116">
        <f t="shared" si="1"/>
        <v>9</v>
      </c>
      <c r="S25" s="118">
        <f t="shared" si="2"/>
        <v>0</v>
      </c>
      <c r="T25" s="74"/>
      <c r="U25" s="75"/>
      <c r="V25" s="76">
        <f t="shared" si="3"/>
        <v>9</v>
      </c>
      <c r="W25" s="77">
        <f t="shared" si="4"/>
        <v>9</v>
      </c>
      <c r="X25" s="78" t="str">
        <f t="shared" si="5"/>
        <v>F</v>
      </c>
      <c r="Y25" s="119"/>
      <c r="Z25" s="120"/>
    </row>
    <row r="26" spans="1:26" ht="12.75">
      <c r="A26" s="71" t="str">
        <f t="shared" si="0"/>
        <v>88/16</v>
      </c>
      <c r="B26" t="s">
        <v>202</v>
      </c>
      <c r="C26" t="s">
        <v>191</v>
      </c>
      <c r="D26" s="101" t="s">
        <v>238</v>
      </c>
      <c r="E26" s="101"/>
      <c r="F26" s="72"/>
      <c r="G26" s="73"/>
      <c r="H26" s="73"/>
      <c r="I26" s="73"/>
      <c r="J26" s="111">
        <v>31</v>
      </c>
      <c r="K26" s="111"/>
      <c r="L26" s="111"/>
      <c r="M26" s="111"/>
      <c r="N26" s="114"/>
      <c r="O26" s="114"/>
      <c r="P26" s="114"/>
      <c r="Q26" s="114"/>
      <c r="R26" s="116">
        <f t="shared" si="1"/>
        <v>31</v>
      </c>
      <c r="S26" s="118">
        <f t="shared" si="2"/>
        <v>0</v>
      </c>
      <c r="T26" s="74"/>
      <c r="U26" s="75"/>
      <c r="V26" s="76">
        <f t="shared" si="3"/>
        <v>31</v>
      </c>
      <c r="W26" s="77">
        <f t="shared" si="4"/>
        <v>31</v>
      </c>
      <c r="X26" s="78" t="str">
        <f t="shared" si="5"/>
        <v>F</v>
      </c>
      <c r="Y26" s="119"/>
      <c r="Z26" s="120"/>
    </row>
    <row r="27" spans="1:26" ht="12.75">
      <c r="A27" s="71" t="str">
        <f t="shared" si="0"/>
        <v>92/16</v>
      </c>
      <c r="B27" t="s">
        <v>203</v>
      </c>
      <c r="C27" t="s">
        <v>191</v>
      </c>
      <c r="D27" s="101" t="s">
        <v>239</v>
      </c>
      <c r="E27" s="101"/>
      <c r="F27" s="72"/>
      <c r="G27" s="73"/>
      <c r="H27" s="73"/>
      <c r="I27" s="73"/>
      <c r="J27" s="111">
        <v>22</v>
      </c>
      <c r="K27" s="111">
        <v>26</v>
      </c>
      <c r="L27" s="111"/>
      <c r="M27" s="111"/>
      <c r="N27" s="114"/>
      <c r="O27" s="114"/>
      <c r="P27" s="114"/>
      <c r="Q27" s="114"/>
      <c r="R27" s="116">
        <f t="shared" si="1"/>
        <v>26</v>
      </c>
      <c r="S27" s="118">
        <f t="shared" si="2"/>
        <v>0</v>
      </c>
      <c r="T27" s="74"/>
      <c r="U27" s="75"/>
      <c r="V27" s="76">
        <f t="shared" si="3"/>
        <v>26</v>
      </c>
      <c r="W27" s="77">
        <f t="shared" si="4"/>
        <v>26</v>
      </c>
      <c r="X27" s="78" t="str">
        <f t="shared" si="5"/>
        <v>F</v>
      </c>
      <c r="Y27" s="119"/>
      <c r="Z27" s="120"/>
    </row>
    <row r="28" spans="1:26" ht="12.75">
      <c r="A28" s="71" t="str">
        <f t="shared" si="0"/>
        <v>95/16</v>
      </c>
      <c r="B28" t="s">
        <v>204</v>
      </c>
      <c r="C28" t="s">
        <v>191</v>
      </c>
      <c r="D28" s="101" t="s">
        <v>240</v>
      </c>
      <c r="E28" s="101"/>
      <c r="F28" s="72"/>
      <c r="G28" s="73"/>
      <c r="H28" s="73"/>
      <c r="I28" s="73"/>
      <c r="J28" s="111">
        <v>25</v>
      </c>
      <c r="K28" s="111">
        <v>37</v>
      </c>
      <c r="L28" s="111"/>
      <c r="M28" s="111"/>
      <c r="N28" s="114"/>
      <c r="O28" s="114"/>
      <c r="P28" s="114"/>
      <c r="Q28" s="114"/>
      <c r="R28" s="116">
        <f t="shared" si="1"/>
        <v>37</v>
      </c>
      <c r="S28" s="118">
        <f t="shared" si="2"/>
        <v>0</v>
      </c>
      <c r="T28" s="74"/>
      <c r="U28" s="75"/>
      <c r="V28" s="76">
        <f t="shared" si="3"/>
        <v>37</v>
      </c>
      <c r="W28" s="77">
        <f t="shared" si="4"/>
        <v>37</v>
      </c>
      <c r="X28" s="78" t="str">
        <f t="shared" si="5"/>
        <v>F</v>
      </c>
      <c r="Y28" s="119"/>
      <c r="Z28" s="120"/>
    </row>
    <row r="29" spans="1:26" ht="12.75">
      <c r="A29" s="71" t="str">
        <f t="shared" si="0"/>
        <v>9015/16</v>
      </c>
      <c r="B29" t="s">
        <v>205</v>
      </c>
      <c r="C29" t="s">
        <v>191</v>
      </c>
      <c r="D29" s="101" t="s">
        <v>241</v>
      </c>
      <c r="E29" s="101"/>
      <c r="F29" s="72"/>
      <c r="G29" s="73"/>
      <c r="H29" s="73"/>
      <c r="I29" s="73"/>
      <c r="J29" s="111">
        <v>21</v>
      </c>
      <c r="K29" s="111">
        <v>33</v>
      </c>
      <c r="L29" s="111"/>
      <c r="M29" s="111"/>
      <c r="N29" s="114"/>
      <c r="O29" s="114"/>
      <c r="P29" s="114"/>
      <c r="Q29" s="114"/>
      <c r="R29" s="116">
        <f t="shared" si="1"/>
        <v>33</v>
      </c>
      <c r="S29" s="118">
        <f t="shared" si="2"/>
        <v>0</v>
      </c>
      <c r="T29" s="74"/>
      <c r="U29" s="75"/>
      <c r="V29" s="76">
        <f t="shared" si="3"/>
        <v>33</v>
      </c>
      <c r="W29" s="77">
        <f t="shared" si="4"/>
        <v>33</v>
      </c>
      <c r="X29" s="78" t="str">
        <f t="shared" si="5"/>
        <v>F</v>
      </c>
      <c r="Y29" s="119"/>
      <c r="Z29" s="120"/>
    </row>
    <row r="30" spans="1:26" ht="12.75">
      <c r="A30" s="71" t="str">
        <f t="shared" si="0"/>
        <v>9038/16</v>
      </c>
      <c r="B30" t="s">
        <v>206</v>
      </c>
      <c r="C30" t="s">
        <v>191</v>
      </c>
      <c r="D30" s="101" t="s">
        <v>242</v>
      </c>
      <c r="E30" s="101"/>
      <c r="F30" s="72"/>
      <c r="G30" s="73"/>
      <c r="H30" s="73"/>
      <c r="I30" s="73"/>
      <c r="J30" s="111">
        <v>25</v>
      </c>
      <c r="K30" s="111">
        <v>46</v>
      </c>
      <c r="L30" s="111"/>
      <c r="M30" s="111"/>
      <c r="N30" s="114"/>
      <c r="O30" s="114"/>
      <c r="P30" s="114"/>
      <c r="Q30" s="114"/>
      <c r="R30" s="116">
        <f t="shared" si="1"/>
        <v>46</v>
      </c>
      <c r="S30" s="118">
        <f t="shared" si="2"/>
        <v>0</v>
      </c>
      <c r="T30" s="74"/>
      <c r="U30" s="75"/>
      <c r="V30" s="76">
        <f t="shared" si="3"/>
        <v>46</v>
      </c>
      <c r="W30" s="77">
        <f t="shared" si="4"/>
        <v>46</v>
      </c>
      <c r="X30" s="78" t="str">
        <f t="shared" si="5"/>
        <v>F</v>
      </c>
      <c r="Y30" s="119"/>
      <c r="Z30" s="120"/>
    </row>
    <row r="31" spans="1:26" ht="12.75">
      <c r="A31" s="71" t="str">
        <f t="shared" si="0"/>
        <v>9060/16</v>
      </c>
      <c r="B31" t="s">
        <v>207</v>
      </c>
      <c r="C31" t="s">
        <v>191</v>
      </c>
      <c r="D31" s="101" t="s">
        <v>243</v>
      </c>
      <c r="E31" s="101"/>
      <c r="F31" s="72"/>
      <c r="G31" s="73"/>
      <c r="H31" s="73"/>
      <c r="I31" s="73"/>
      <c r="J31" s="111">
        <v>28</v>
      </c>
      <c r="K31" s="111"/>
      <c r="L31" s="111"/>
      <c r="M31" s="111"/>
      <c r="N31" s="114"/>
      <c r="O31" s="114"/>
      <c r="P31" s="114"/>
      <c r="Q31" s="114"/>
      <c r="R31" s="116">
        <f t="shared" si="1"/>
        <v>28</v>
      </c>
      <c r="S31" s="118">
        <f t="shared" si="2"/>
        <v>0</v>
      </c>
      <c r="T31" s="74"/>
      <c r="U31" s="75"/>
      <c r="V31" s="76">
        <f t="shared" si="3"/>
        <v>28</v>
      </c>
      <c r="W31" s="77">
        <f t="shared" si="4"/>
        <v>28</v>
      </c>
      <c r="X31" s="78" t="str">
        <f t="shared" si="5"/>
        <v>F</v>
      </c>
      <c r="Y31" s="119"/>
      <c r="Z31" s="120"/>
    </row>
    <row r="32" spans="1:26" ht="12.75">
      <c r="A32" s="71" t="str">
        <f t="shared" si="0"/>
        <v>9068/16</v>
      </c>
      <c r="B32" t="s">
        <v>208</v>
      </c>
      <c r="C32" t="s">
        <v>191</v>
      </c>
      <c r="D32" s="101" t="s">
        <v>244</v>
      </c>
      <c r="E32" s="101"/>
      <c r="F32" s="72"/>
      <c r="G32" s="73"/>
      <c r="H32" s="73"/>
      <c r="I32" s="73"/>
      <c r="J32" s="111">
        <v>23</v>
      </c>
      <c r="K32" s="111">
        <v>28</v>
      </c>
      <c r="L32" s="111"/>
      <c r="M32" s="111"/>
      <c r="N32" s="114"/>
      <c r="O32" s="114"/>
      <c r="P32" s="114"/>
      <c r="Q32" s="114"/>
      <c r="R32" s="116">
        <f t="shared" si="1"/>
        <v>28</v>
      </c>
      <c r="S32" s="118">
        <f t="shared" si="2"/>
        <v>0</v>
      </c>
      <c r="T32" s="74"/>
      <c r="U32" s="75"/>
      <c r="V32" s="76">
        <f t="shared" si="3"/>
        <v>28</v>
      </c>
      <c r="W32" s="77">
        <f t="shared" si="4"/>
        <v>28</v>
      </c>
      <c r="X32" s="78" t="str">
        <f t="shared" si="5"/>
        <v>F</v>
      </c>
      <c r="Y32" s="119"/>
      <c r="Z32" s="120"/>
    </row>
    <row r="33" spans="1:26" ht="12.75">
      <c r="A33" s="71" t="str">
        <f t="shared" si="0"/>
        <v>2/15</v>
      </c>
      <c r="B33" t="s">
        <v>209</v>
      </c>
      <c r="C33" t="s">
        <v>158</v>
      </c>
      <c r="D33" s="101" t="s">
        <v>245</v>
      </c>
      <c r="E33" s="101"/>
      <c r="F33" s="72"/>
      <c r="G33" s="73"/>
      <c r="H33" s="73"/>
      <c r="I33" s="73"/>
      <c r="J33" s="111">
        <v>8</v>
      </c>
      <c r="K33" s="111">
        <v>39</v>
      </c>
      <c r="L33" s="111"/>
      <c r="M33" s="111"/>
      <c r="N33" s="114"/>
      <c r="O33" s="114"/>
      <c r="P33" s="114"/>
      <c r="Q33" s="114"/>
      <c r="R33" s="116">
        <f t="shared" si="1"/>
        <v>39</v>
      </c>
      <c r="S33" s="118">
        <f t="shared" si="2"/>
        <v>0</v>
      </c>
      <c r="T33" s="74"/>
      <c r="U33" s="75"/>
      <c r="V33" s="76">
        <f t="shared" si="3"/>
        <v>39</v>
      </c>
      <c r="W33" s="77">
        <f t="shared" si="4"/>
        <v>39</v>
      </c>
      <c r="X33" s="78" t="str">
        <f t="shared" si="5"/>
        <v>F</v>
      </c>
      <c r="Y33" s="119"/>
      <c r="Z33" s="120"/>
    </row>
    <row r="34" spans="1:26" ht="12.75">
      <c r="A34" s="71" t="str">
        <f t="shared" si="0"/>
        <v>3/15</v>
      </c>
      <c r="B34" t="s">
        <v>91</v>
      </c>
      <c r="C34" t="s">
        <v>158</v>
      </c>
      <c r="D34" s="101" t="s">
        <v>246</v>
      </c>
      <c r="E34" s="101"/>
      <c r="F34" s="72"/>
      <c r="G34" s="73"/>
      <c r="H34" s="73"/>
      <c r="I34" s="73"/>
      <c r="J34" s="111"/>
      <c r="K34" s="111">
        <v>6</v>
      </c>
      <c r="L34" s="111"/>
      <c r="M34" s="111"/>
      <c r="N34" s="114"/>
      <c r="O34" s="114"/>
      <c r="P34" s="114"/>
      <c r="Q34" s="114"/>
      <c r="R34" s="116">
        <f t="shared" si="1"/>
        <v>6</v>
      </c>
      <c r="S34" s="118">
        <f t="shared" si="2"/>
        <v>0</v>
      </c>
      <c r="T34" s="74"/>
      <c r="U34" s="75"/>
      <c r="V34" s="76">
        <f t="shared" si="3"/>
        <v>6</v>
      </c>
      <c r="W34" s="77">
        <f t="shared" si="4"/>
        <v>6</v>
      </c>
      <c r="X34" s="78" t="str">
        <f t="shared" si="5"/>
        <v>F</v>
      </c>
      <c r="Y34" s="119"/>
      <c r="Z34" s="120"/>
    </row>
    <row r="35" spans="1:26" ht="12.75">
      <c r="A35" s="71" t="str">
        <f t="shared" si="0"/>
        <v>15/15</v>
      </c>
      <c r="B35" t="s">
        <v>101</v>
      </c>
      <c r="C35" t="s">
        <v>158</v>
      </c>
      <c r="D35" s="101" t="s">
        <v>247</v>
      </c>
      <c r="E35" s="101"/>
      <c r="F35" s="72"/>
      <c r="G35" s="73"/>
      <c r="H35" s="73"/>
      <c r="I35" s="73"/>
      <c r="J35" s="111"/>
      <c r="K35" s="111"/>
      <c r="L35" s="111"/>
      <c r="M35" s="111"/>
      <c r="N35" s="114"/>
      <c r="O35" s="114"/>
      <c r="P35" s="114"/>
      <c r="Q35" s="114"/>
      <c r="R35" s="116">
        <f t="shared" si="1"/>
        <v>0</v>
      </c>
      <c r="S35" s="118">
        <f t="shared" si="2"/>
        <v>0</v>
      </c>
      <c r="T35" s="74"/>
      <c r="U35" s="75"/>
      <c r="V35" s="76">
        <f t="shared" si="3"/>
        <v>0</v>
      </c>
      <c r="W35" s="77">
        <f t="shared" si="4"/>
        <v>0</v>
      </c>
      <c r="X35" s="78" t="str">
        <f t="shared" si="5"/>
        <v>F</v>
      </c>
      <c r="Y35" s="119"/>
      <c r="Z35" s="120"/>
    </row>
    <row r="36" spans="1:26" ht="12.75">
      <c r="A36" s="71" t="str">
        <f t="shared" si="0"/>
        <v>16/15</v>
      </c>
      <c r="B36" t="s">
        <v>93</v>
      </c>
      <c r="C36" t="s">
        <v>158</v>
      </c>
      <c r="D36" s="101" t="s">
        <v>169</v>
      </c>
      <c r="E36" s="101"/>
      <c r="F36" s="72"/>
      <c r="G36" s="73"/>
      <c r="H36" s="73"/>
      <c r="I36" s="73"/>
      <c r="J36" s="111">
        <v>30</v>
      </c>
      <c r="K36" s="111"/>
      <c r="L36" s="111"/>
      <c r="M36" s="111"/>
      <c r="N36" s="114"/>
      <c r="O36" s="114"/>
      <c r="P36" s="114"/>
      <c r="Q36" s="114"/>
      <c r="R36" s="116">
        <f t="shared" si="1"/>
        <v>30</v>
      </c>
      <c r="S36" s="118">
        <f t="shared" si="2"/>
        <v>0</v>
      </c>
      <c r="T36" s="74"/>
      <c r="U36" s="75"/>
      <c r="V36" s="76">
        <f t="shared" si="3"/>
        <v>30</v>
      </c>
      <c r="W36" s="77">
        <f t="shared" si="4"/>
        <v>30</v>
      </c>
      <c r="X36" s="78" t="str">
        <f t="shared" si="5"/>
        <v>F</v>
      </c>
      <c r="Y36" s="120"/>
      <c r="Z36" s="120"/>
    </row>
    <row r="37" spans="1:26" ht="12.75">
      <c r="A37" s="71" t="str">
        <f t="shared" si="0"/>
        <v>26/15</v>
      </c>
      <c r="B37" t="s">
        <v>94</v>
      </c>
      <c r="C37" t="s">
        <v>158</v>
      </c>
      <c r="D37" s="101" t="s">
        <v>170</v>
      </c>
      <c r="E37" s="101"/>
      <c r="F37" s="72"/>
      <c r="G37" s="73"/>
      <c r="H37" s="73"/>
      <c r="I37" s="73"/>
      <c r="J37" s="111">
        <v>0</v>
      </c>
      <c r="K37" s="111">
        <v>12</v>
      </c>
      <c r="L37" s="111"/>
      <c r="M37" s="111"/>
      <c r="N37" s="114"/>
      <c r="O37" s="114"/>
      <c r="P37" s="114"/>
      <c r="Q37" s="114"/>
      <c r="R37" s="116">
        <f t="shared" si="1"/>
        <v>12</v>
      </c>
      <c r="S37" s="118">
        <f t="shared" si="2"/>
        <v>0</v>
      </c>
      <c r="T37" s="74"/>
      <c r="U37" s="75"/>
      <c r="V37" s="76">
        <f t="shared" si="3"/>
        <v>12</v>
      </c>
      <c r="W37" s="77">
        <f t="shared" si="4"/>
        <v>12</v>
      </c>
      <c r="X37" s="78" t="str">
        <f t="shared" si="5"/>
        <v>F</v>
      </c>
      <c r="Y37" s="120"/>
      <c r="Z37" s="120"/>
    </row>
    <row r="38" spans="1:26" ht="12.75">
      <c r="A38" s="71" t="str">
        <f t="shared" si="0"/>
        <v>27/15</v>
      </c>
      <c r="B38" t="s">
        <v>194</v>
      </c>
      <c r="C38" t="s">
        <v>158</v>
      </c>
      <c r="D38" s="101" t="s">
        <v>248</v>
      </c>
      <c r="E38" s="101"/>
      <c r="F38" s="72"/>
      <c r="G38" s="73"/>
      <c r="H38" s="73"/>
      <c r="I38" s="73"/>
      <c r="J38" s="111"/>
      <c r="K38" s="111"/>
      <c r="L38" s="111"/>
      <c r="M38" s="111"/>
      <c r="N38" s="114"/>
      <c r="O38" s="114"/>
      <c r="P38" s="114"/>
      <c r="Q38" s="114"/>
      <c r="R38" s="116">
        <f t="shared" si="1"/>
        <v>0</v>
      </c>
      <c r="S38" s="118">
        <f t="shared" si="2"/>
        <v>0</v>
      </c>
      <c r="T38" s="74"/>
      <c r="U38" s="75"/>
      <c r="V38" s="76">
        <f t="shared" si="3"/>
        <v>0</v>
      </c>
      <c r="W38" s="77">
        <f t="shared" si="4"/>
        <v>0</v>
      </c>
      <c r="X38" s="78" t="str">
        <f t="shared" si="5"/>
        <v>F</v>
      </c>
      <c r="Y38" s="120"/>
      <c r="Z38" s="120"/>
    </row>
    <row r="39" spans="1:26" ht="12.75">
      <c r="A39" s="71" t="str">
        <f t="shared" si="0"/>
        <v>29/15</v>
      </c>
      <c r="B39" t="s">
        <v>210</v>
      </c>
      <c r="C39" t="s">
        <v>158</v>
      </c>
      <c r="D39" s="101" t="s">
        <v>249</v>
      </c>
      <c r="E39" s="101"/>
      <c r="F39" s="72"/>
      <c r="G39" s="73"/>
      <c r="H39" s="73"/>
      <c r="I39" s="73"/>
      <c r="J39" s="111"/>
      <c r="K39" s="111"/>
      <c r="L39" s="111"/>
      <c r="M39" s="111"/>
      <c r="N39" s="114"/>
      <c r="O39" s="114"/>
      <c r="P39" s="114"/>
      <c r="Q39" s="114"/>
      <c r="R39" s="116">
        <f t="shared" si="1"/>
        <v>0</v>
      </c>
      <c r="S39" s="118">
        <f t="shared" si="2"/>
        <v>0</v>
      </c>
      <c r="T39" s="74"/>
      <c r="U39" s="75"/>
      <c r="V39" s="76">
        <f t="shared" si="3"/>
        <v>0</v>
      </c>
      <c r="W39" s="77">
        <f t="shared" si="4"/>
        <v>0</v>
      </c>
      <c r="X39" s="78" t="str">
        <f t="shared" si="5"/>
        <v>F</v>
      </c>
      <c r="Y39" s="120"/>
      <c r="Z39" s="120"/>
    </row>
    <row r="40" spans="1:26" ht="12.75">
      <c r="A40" s="71" t="str">
        <f t="shared" si="0"/>
        <v>35/15</v>
      </c>
      <c r="B40" t="s">
        <v>87</v>
      </c>
      <c r="C40" t="s">
        <v>158</v>
      </c>
      <c r="D40" s="101" t="s">
        <v>171</v>
      </c>
      <c r="E40" s="101"/>
      <c r="F40" s="72"/>
      <c r="G40" s="73"/>
      <c r="H40" s="73"/>
      <c r="I40" s="73"/>
      <c r="J40" s="111">
        <v>34</v>
      </c>
      <c r="K40" s="111"/>
      <c r="L40" s="111"/>
      <c r="M40" s="111"/>
      <c r="N40" s="114"/>
      <c r="O40" s="114"/>
      <c r="P40" s="114"/>
      <c r="Q40" s="114"/>
      <c r="R40" s="116">
        <f t="shared" si="1"/>
        <v>34</v>
      </c>
      <c r="S40" s="118">
        <f t="shared" si="2"/>
        <v>0</v>
      </c>
      <c r="T40" s="74"/>
      <c r="U40" s="75"/>
      <c r="V40" s="76">
        <f t="shared" si="3"/>
        <v>34</v>
      </c>
      <c r="W40" s="77">
        <f t="shared" si="4"/>
        <v>34</v>
      </c>
      <c r="X40" s="78" t="str">
        <f t="shared" si="5"/>
        <v>F</v>
      </c>
      <c r="Y40" s="120"/>
      <c r="Z40" s="120"/>
    </row>
    <row r="41" spans="1:26" ht="12.75">
      <c r="A41" s="71" t="str">
        <f t="shared" si="0"/>
        <v>45/15</v>
      </c>
      <c r="B41" t="s">
        <v>159</v>
      </c>
      <c r="C41" t="s">
        <v>158</v>
      </c>
      <c r="D41" s="101" t="s">
        <v>172</v>
      </c>
      <c r="E41" s="101"/>
      <c r="F41" s="72"/>
      <c r="G41" s="73"/>
      <c r="H41" s="73"/>
      <c r="I41" s="73"/>
      <c r="J41" s="111">
        <v>21</v>
      </c>
      <c r="K41" s="111"/>
      <c r="L41" s="111"/>
      <c r="M41" s="111"/>
      <c r="N41" s="114"/>
      <c r="O41" s="114"/>
      <c r="P41" s="114"/>
      <c r="Q41" s="114"/>
      <c r="R41" s="116">
        <f t="shared" si="1"/>
        <v>21</v>
      </c>
      <c r="S41" s="118">
        <f t="shared" si="2"/>
        <v>0</v>
      </c>
      <c r="T41" s="74"/>
      <c r="U41" s="75"/>
      <c r="V41" s="76">
        <f t="shared" si="3"/>
        <v>21</v>
      </c>
      <c r="W41" s="77">
        <f t="shared" si="4"/>
        <v>21</v>
      </c>
      <c r="X41" s="78" t="str">
        <f t="shared" si="5"/>
        <v>F</v>
      </c>
      <c r="Y41" s="120"/>
      <c r="Z41" s="120"/>
    </row>
    <row r="42" spans="1:26" ht="12.75">
      <c r="A42" s="71" t="str">
        <f t="shared" si="0"/>
        <v>47/15</v>
      </c>
      <c r="B42" t="s">
        <v>160</v>
      </c>
      <c r="C42" t="s">
        <v>158</v>
      </c>
      <c r="D42" s="101" t="s">
        <v>173</v>
      </c>
      <c r="E42" s="101"/>
      <c r="F42" s="72"/>
      <c r="G42" s="73"/>
      <c r="H42" s="73"/>
      <c r="I42" s="73"/>
      <c r="J42" s="111">
        <v>29</v>
      </c>
      <c r="K42" s="111"/>
      <c r="L42" s="111"/>
      <c r="M42" s="111"/>
      <c r="N42" s="114"/>
      <c r="O42" s="114"/>
      <c r="P42" s="114"/>
      <c r="Q42" s="114"/>
      <c r="R42" s="116">
        <f t="shared" si="1"/>
        <v>29</v>
      </c>
      <c r="S42" s="118">
        <f t="shared" si="2"/>
        <v>0</v>
      </c>
      <c r="T42" s="74"/>
      <c r="U42" s="75"/>
      <c r="V42" s="76">
        <f t="shared" si="3"/>
        <v>29</v>
      </c>
      <c r="W42" s="77">
        <f t="shared" si="4"/>
        <v>29</v>
      </c>
      <c r="X42" s="78" t="str">
        <f t="shared" si="5"/>
        <v>F</v>
      </c>
      <c r="Y42" s="120"/>
      <c r="Z42" s="120"/>
    </row>
    <row r="43" spans="1:26" ht="12.75">
      <c r="A43" s="71" t="str">
        <f t="shared" si="0"/>
        <v>50/15</v>
      </c>
      <c r="B43" t="s">
        <v>95</v>
      </c>
      <c r="C43" t="s">
        <v>158</v>
      </c>
      <c r="D43" s="101" t="s">
        <v>174</v>
      </c>
      <c r="E43" s="101"/>
      <c r="F43" s="72"/>
      <c r="G43" s="73"/>
      <c r="H43" s="73"/>
      <c r="I43" s="73"/>
      <c r="J43" s="111"/>
      <c r="K43" s="111"/>
      <c r="L43" s="111"/>
      <c r="M43" s="111"/>
      <c r="N43" s="114"/>
      <c r="O43" s="114"/>
      <c r="P43" s="114"/>
      <c r="Q43" s="114"/>
      <c r="R43" s="116">
        <f t="shared" si="1"/>
        <v>0</v>
      </c>
      <c r="S43" s="118">
        <f t="shared" si="2"/>
        <v>0</v>
      </c>
      <c r="T43" s="74"/>
      <c r="U43" s="75"/>
      <c r="V43" s="76">
        <f t="shared" si="3"/>
        <v>0</v>
      </c>
      <c r="W43" s="77">
        <f t="shared" si="4"/>
        <v>0</v>
      </c>
      <c r="X43" s="78" t="str">
        <f t="shared" si="5"/>
        <v>F</v>
      </c>
      <c r="Y43" s="120"/>
      <c r="Z43" s="120"/>
    </row>
    <row r="44" spans="1:26" ht="12.75">
      <c r="A44" s="71" t="str">
        <f t="shared" si="0"/>
        <v>62/15</v>
      </c>
      <c r="B44" t="s">
        <v>113</v>
      </c>
      <c r="C44" t="s">
        <v>158</v>
      </c>
      <c r="D44" s="101" t="s">
        <v>250</v>
      </c>
      <c r="E44" s="101"/>
      <c r="F44" s="72"/>
      <c r="G44" s="73"/>
      <c r="H44" s="73"/>
      <c r="I44" s="73"/>
      <c r="J44" s="111"/>
      <c r="K44" s="111">
        <v>7</v>
      </c>
      <c r="L44" s="111"/>
      <c r="M44" s="111"/>
      <c r="N44" s="114"/>
      <c r="O44" s="114"/>
      <c r="P44" s="114"/>
      <c r="Q44" s="114"/>
      <c r="R44" s="116">
        <f t="shared" si="1"/>
        <v>7</v>
      </c>
      <c r="S44" s="118">
        <f t="shared" si="2"/>
        <v>0</v>
      </c>
      <c r="T44" s="74"/>
      <c r="U44" s="75"/>
      <c r="V44" s="76">
        <f t="shared" si="3"/>
        <v>7</v>
      </c>
      <c r="W44" s="77">
        <f t="shared" si="4"/>
        <v>7</v>
      </c>
      <c r="X44" s="78" t="str">
        <f t="shared" si="5"/>
        <v>F</v>
      </c>
      <c r="Y44" s="120"/>
      <c r="Z44" s="120"/>
    </row>
    <row r="45" spans="1:26" ht="12.75">
      <c r="A45" s="71" t="str">
        <f t="shared" si="0"/>
        <v>70/15</v>
      </c>
      <c r="B45" t="s">
        <v>211</v>
      </c>
      <c r="C45" t="s">
        <v>158</v>
      </c>
      <c r="D45" s="101" t="s">
        <v>251</v>
      </c>
      <c r="E45" s="101"/>
      <c r="F45" s="72"/>
      <c r="G45" s="73"/>
      <c r="H45" s="73"/>
      <c r="I45" s="73"/>
      <c r="J45" s="111">
        <v>3</v>
      </c>
      <c r="K45" s="111">
        <v>40</v>
      </c>
      <c r="L45" s="111"/>
      <c r="M45" s="111"/>
      <c r="N45" s="114"/>
      <c r="O45" s="114"/>
      <c r="P45" s="114"/>
      <c r="Q45" s="114"/>
      <c r="R45" s="116">
        <f t="shared" si="1"/>
        <v>40</v>
      </c>
      <c r="S45" s="118">
        <f t="shared" si="2"/>
        <v>0</v>
      </c>
      <c r="T45" s="74"/>
      <c r="U45" s="75"/>
      <c r="V45" s="76">
        <f t="shared" si="3"/>
        <v>40</v>
      </c>
      <c r="W45" s="77">
        <f t="shared" si="4"/>
        <v>40</v>
      </c>
      <c r="X45" s="78" t="str">
        <f t="shared" si="5"/>
        <v>F</v>
      </c>
      <c r="Y45" s="120"/>
      <c r="Z45" s="120"/>
    </row>
    <row r="46" spans="1:26" ht="12.75">
      <c r="A46" s="71" t="str">
        <f t="shared" si="0"/>
        <v>84/15</v>
      </c>
      <c r="B46" t="s">
        <v>98</v>
      </c>
      <c r="C46" t="s">
        <v>158</v>
      </c>
      <c r="D46" s="101" t="s">
        <v>175</v>
      </c>
      <c r="E46" s="101"/>
      <c r="F46" s="72"/>
      <c r="G46" s="73"/>
      <c r="H46" s="73"/>
      <c r="I46" s="73"/>
      <c r="J46" s="111">
        <v>14</v>
      </c>
      <c r="K46" s="111">
        <v>24</v>
      </c>
      <c r="L46" s="111"/>
      <c r="M46" s="111"/>
      <c r="N46" s="114"/>
      <c r="O46" s="114"/>
      <c r="P46" s="114"/>
      <c r="Q46" s="114"/>
      <c r="R46" s="116">
        <f t="shared" si="1"/>
        <v>24</v>
      </c>
      <c r="S46" s="118">
        <f t="shared" si="2"/>
        <v>0</v>
      </c>
      <c r="T46" s="74"/>
      <c r="U46" s="75"/>
      <c r="V46" s="76">
        <f t="shared" si="3"/>
        <v>24</v>
      </c>
      <c r="W46" s="77">
        <f t="shared" si="4"/>
        <v>24</v>
      </c>
      <c r="X46" s="78" t="str">
        <f t="shared" si="5"/>
        <v>F</v>
      </c>
      <c r="Y46" s="120"/>
      <c r="Z46" s="120"/>
    </row>
    <row r="47" spans="1:26" ht="12.75">
      <c r="A47" s="71" t="str">
        <f t="shared" si="0"/>
        <v>9001/15</v>
      </c>
      <c r="B47" t="s">
        <v>212</v>
      </c>
      <c r="C47" t="s">
        <v>158</v>
      </c>
      <c r="D47" s="101" t="s">
        <v>252</v>
      </c>
      <c r="E47" s="101"/>
      <c r="F47" s="72"/>
      <c r="G47" s="73"/>
      <c r="H47" s="73"/>
      <c r="I47" s="73"/>
      <c r="J47" s="111">
        <v>12</v>
      </c>
      <c r="K47" s="111">
        <v>5</v>
      </c>
      <c r="L47" s="111"/>
      <c r="M47" s="111"/>
      <c r="N47" s="114"/>
      <c r="O47" s="114"/>
      <c r="P47" s="114"/>
      <c r="Q47" s="114"/>
      <c r="R47" s="116">
        <f t="shared" si="1"/>
        <v>12</v>
      </c>
      <c r="S47" s="118">
        <f t="shared" si="2"/>
        <v>0</v>
      </c>
      <c r="T47" s="74"/>
      <c r="U47" s="75"/>
      <c r="V47" s="76">
        <f t="shared" si="3"/>
        <v>12</v>
      </c>
      <c r="W47" s="77">
        <f t="shared" si="4"/>
        <v>12</v>
      </c>
      <c r="X47" s="78" t="str">
        <f t="shared" si="5"/>
        <v>F</v>
      </c>
      <c r="Y47" s="120"/>
      <c r="Z47" s="120"/>
    </row>
    <row r="48" spans="1:26" ht="12.75">
      <c r="A48" s="71" t="str">
        <f t="shared" si="0"/>
        <v>16/14</v>
      </c>
      <c r="B48" t="s">
        <v>93</v>
      </c>
      <c r="C48" t="s">
        <v>79</v>
      </c>
      <c r="D48" s="101" t="s">
        <v>176</v>
      </c>
      <c r="E48" s="101"/>
      <c r="F48" s="72"/>
      <c r="G48" s="73"/>
      <c r="H48" s="73"/>
      <c r="I48" s="73"/>
      <c r="J48" s="111">
        <v>3</v>
      </c>
      <c r="K48" s="111">
        <v>27</v>
      </c>
      <c r="L48" s="111"/>
      <c r="M48" s="111"/>
      <c r="N48" s="114"/>
      <c r="O48" s="114"/>
      <c r="P48" s="114"/>
      <c r="Q48" s="114"/>
      <c r="R48" s="116">
        <f t="shared" si="1"/>
        <v>27</v>
      </c>
      <c r="S48" s="118">
        <f t="shared" si="2"/>
        <v>0</v>
      </c>
      <c r="T48" s="74"/>
      <c r="U48" s="75"/>
      <c r="V48" s="76">
        <f t="shared" si="3"/>
        <v>27</v>
      </c>
      <c r="W48" s="77">
        <f t="shared" si="4"/>
        <v>27</v>
      </c>
      <c r="X48" s="78" t="str">
        <f t="shared" si="5"/>
        <v>F</v>
      </c>
      <c r="Y48" s="120"/>
      <c r="Z48" s="120"/>
    </row>
    <row r="49" spans="1:26" ht="12.75">
      <c r="A49" s="71" t="str">
        <f t="shared" si="0"/>
        <v>19/14</v>
      </c>
      <c r="B49" t="s">
        <v>82</v>
      </c>
      <c r="C49" t="s">
        <v>79</v>
      </c>
      <c r="D49" s="101" t="s">
        <v>119</v>
      </c>
      <c r="E49" s="101"/>
      <c r="F49" s="72"/>
      <c r="G49" s="73"/>
      <c r="H49" s="73"/>
      <c r="I49" s="73"/>
      <c r="J49" s="111"/>
      <c r="K49" s="111">
        <v>40</v>
      </c>
      <c r="L49" s="111"/>
      <c r="M49" s="111"/>
      <c r="N49" s="114"/>
      <c r="O49" s="114"/>
      <c r="P49" s="114"/>
      <c r="Q49" s="114"/>
      <c r="R49" s="116">
        <f t="shared" si="1"/>
        <v>40</v>
      </c>
      <c r="S49" s="118">
        <f t="shared" si="2"/>
        <v>0</v>
      </c>
      <c r="T49" s="74"/>
      <c r="U49" s="75"/>
      <c r="V49" s="76">
        <f t="shared" si="3"/>
        <v>40</v>
      </c>
      <c r="W49" s="77">
        <f t="shared" si="4"/>
        <v>40</v>
      </c>
      <c r="X49" s="78" t="str">
        <f t="shared" si="5"/>
        <v>F</v>
      </c>
      <c r="Y49" s="120"/>
      <c r="Z49" s="120"/>
    </row>
    <row r="50" spans="1:26" ht="12.75">
      <c r="A50" s="71" t="str">
        <f t="shared" si="0"/>
        <v>25/14</v>
      </c>
      <c r="B50" t="s">
        <v>86</v>
      </c>
      <c r="C50" t="s">
        <v>79</v>
      </c>
      <c r="D50" s="101" t="s">
        <v>120</v>
      </c>
      <c r="E50" s="101"/>
      <c r="F50" s="72"/>
      <c r="G50" s="73"/>
      <c r="H50" s="73"/>
      <c r="I50" s="73"/>
      <c r="J50" s="111"/>
      <c r="K50" s="111"/>
      <c r="L50" s="111"/>
      <c r="M50" s="111"/>
      <c r="N50" s="114"/>
      <c r="O50" s="114"/>
      <c r="P50" s="114"/>
      <c r="Q50" s="114"/>
      <c r="R50" s="116">
        <f t="shared" si="1"/>
        <v>0</v>
      </c>
      <c r="S50" s="118">
        <f t="shared" si="2"/>
        <v>0</v>
      </c>
      <c r="T50" s="74"/>
      <c r="U50" s="75"/>
      <c r="V50" s="76">
        <f t="shared" si="3"/>
        <v>0</v>
      </c>
      <c r="W50" s="77">
        <f t="shared" si="4"/>
        <v>0</v>
      </c>
      <c r="X50" s="78" t="str">
        <f t="shared" si="5"/>
        <v>F</v>
      </c>
      <c r="Y50" s="120"/>
      <c r="Z50" s="120"/>
    </row>
    <row r="51" spans="1:26" ht="12.75">
      <c r="A51" s="71" t="str">
        <f t="shared" si="0"/>
        <v>30/14</v>
      </c>
      <c r="B51" t="s">
        <v>195</v>
      </c>
      <c r="C51" t="s">
        <v>79</v>
      </c>
      <c r="D51" s="101" t="s">
        <v>253</v>
      </c>
      <c r="E51" s="101"/>
      <c r="F51" s="72"/>
      <c r="G51" s="73"/>
      <c r="H51" s="73"/>
      <c r="I51" s="73"/>
      <c r="J51" s="111">
        <v>9</v>
      </c>
      <c r="K51" s="111">
        <v>24</v>
      </c>
      <c r="L51" s="111"/>
      <c r="M51" s="111"/>
      <c r="N51" s="114"/>
      <c r="O51" s="114"/>
      <c r="P51" s="114"/>
      <c r="Q51" s="114"/>
      <c r="R51" s="116">
        <f t="shared" si="1"/>
        <v>24</v>
      </c>
      <c r="S51" s="118">
        <f t="shared" si="2"/>
        <v>0</v>
      </c>
      <c r="T51" s="74"/>
      <c r="U51" s="75"/>
      <c r="V51" s="76">
        <f t="shared" si="3"/>
        <v>24</v>
      </c>
      <c r="W51" s="77">
        <f t="shared" si="4"/>
        <v>24</v>
      </c>
      <c r="X51" s="78" t="str">
        <f t="shared" si="5"/>
        <v>F</v>
      </c>
      <c r="Y51" s="120"/>
      <c r="Z51" s="120"/>
    </row>
    <row r="52" spans="1:26" ht="12.75">
      <c r="A52" s="71" t="str">
        <f t="shared" si="0"/>
        <v>31/14</v>
      </c>
      <c r="B52" t="s">
        <v>196</v>
      </c>
      <c r="C52" t="s">
        <v>79</v>
      </c>
      <c r="D52" s="101" t="s">
        <v>254</v>
      </c>
      <c r="E52" s="101"/>
      <c r="F52" s="72"/>
      <c r="G52" s="73"/>
      <c r="H52" s="73"/>
      <c r="I52" s="73"/>
      <c r="J52" s="111">
        <v>9</v>
      </c>
      <c r="K52" s="111">
        <v>28</v>
      </c>
      <c r="L52" s="111"/>
      <c r="M52" s="111"/>
      <c r="N52" s="114"/>
      <c r="O52" s="114"/>
      <c r="P52" s="114"/>
      <c r="Q52" s="114"/>
      <c r="R52" s="116">
        <f t="shared" si="1"/>
        <v>28</v>
      </c>
      <c r="S52" s="118">
        <f t="shared" si="2"/>
        <v>0</v>
      </c>
      <c r="T52" s="74"/>
      <c r="U52" s="75"/>
      <c r="V52" s="76">
        <f t="shared" si="3"/>
        <v>28</v>
      </c>
      <c r="W52" s="77">
        <f t="shared" si="4"/>
        <v>28</v>
      </c>
      <c r="X52" s="78" t="str">
        <f t="shared" si="5"/>
        <v>F</v>
      </c>
      <c r="Y52" s="120"/>
      <c r="Z52" s="120"/>
    </row>
    <row r="53" spans="1:26" ht="12.75">
      <c r="A53" s="71" t="str">
        <f t="shared" si="0"/>
        <v>60/14</v>
      </c>
      <c r="B53" t="s">
        <v>89</v>
      </c>
      <c r="C53" t="s">
        <v>79</v>
      </c>
      <c r="D53" s="101" t="s">
        <v>121</v>
      </c>
      <c r="E53" s="101"/>
      <c r="F53" s="72"/>
      <c r="G53" s="73"/>
      <c r="H53" s="73"/>
      <c r="I53" s="73"/>
      <c r="J53" s="111">
        <v>15</v>
      </c>
      <c r="K53" s="111">
        <v>31</v>
      </c>
      <c r="L53" s="111"/>
      <c r="M53" s="111"/>
      <c r="N53" s="114"/>
      <c r="O53" s="114"/>
      <c r="P53" s="114"/>
      <c r="Q53" s="114"/>
      <c r="R53" s="116">
        <f t="shared" si="1"/>
        <v>31</v>
      </c>
      <c r="S53" s="118">
        <f t="shared" si="2"/>
        <v>0</v>
      </c>
      <c r="T53" s="74"/>
      <c r="U53" s="75"/>
      <c r="V53" s="76">
        <f t="shared" si="3"/>
        <v>31</v>
      </c>
      <c r="W53" s="77">
        <f t="shared" si="4"/>
        <v>31</v>
      </c>
      <c r="X53" s="78" t="str">
        <f t="shared" si="5"/>
        <v>F</v>
      </c>
      <c r="Y53" s="120"/>
      <c r="Z53" s="120"/>
    </row>
    <row r="54" spans="1:26" ht="12.75">
      <c r="A54" s="71" t="str">
        <f t="shared" si="0"/>
        <v>74/14</v>
      </c>
      <c r="B54" t="s">
        <v>165</v>
      </c>
      <c r="C54" t="s">
        <v>79</v>
      </c>
      <c r="D54" s="101" t="s">
        <v>255</v>
      </c>
      <c r="E54" s="101"/>
      <c r="F54" s="72"/>
      <c r="G54" s="73"/>
      <c r="H54" s="73"/>
      <c r="I54" s="73"/>
      <c r="J54" s="111">
        <v>0</v>
      </c>
      <c r="K54" s="111"/>
      <c r="L54" s="111"/>
      <c r="M54" s="111"/>
      <c r="N54" s="114"/>
      <c r="O54" s="114"/>
      <c r="P54" s="114"/>
      <c r="Q54" s="114"/>
      <c r="R54" s="116">
        <f t="shared" si="1"/>
        <v>0</v>
      </c>
      <c r="S54" s="118">
        <f t="shared" si="2"/>
        <v>0</v>
      </c>
      <c r="T54" s="74"/>
      <c r="U54" s="75"/>
      <c r="V54" s="76">
        <f t="shared" si="3"/>
        <v>0</v>
      </c>
      <c r="W54" s="77">
        <f t="shared" si="4"/>
        <v>0</v>
      </c>
      <c r="X54" s="78" t="str">
        <f t="shared" si="5"/>
        <v>F</v>
      </c>
      <c r="Y54" s="120"/>
      <c r="Z54" s="120"/>
    </row>
    <row r="55" spans="1:26" ht="12.75">
      <c r="A55" s="71" t="str">
        <f t="shared" si="0"/>
        <v>79/14</v>
      </c>
      <c r="B55" t="s">
        <v>213</v>
      </c>
      <c r="C55" t="s">
        <v>79</v>
      </c>
      <c r="D55" s="101" t="s">
        <v>256</v>
      </c>
      <c r="E55" s="101"/>
      <c r="F55" s="72"/>
      <c r="G55" s="73"/>
      <c r="H55" s="73"/>
      <c r="I55" s="73"/>
      <c r="J55" s="111">
        <v>18</v>
      </c>
      <c r="K55" s="111">
        <v>5</v>
      </c>
      <c r="L55" s="111"/>
      <c r="M55" s="111"/>
      <c r="N55" s="114"/>
      <c r="O55" s="114"/>
      <c r="P55" s="114"/>
      <c r="Q55" s="114"/>
      <c r="R55" s="116">
        <f t="shared" si="1"/>
        <v>18</v>
      </c>
      <c r="S55" s="118">
        <f t="shared" si="2"/>
        <v>0</v>
      </c>
      <c r="T55" s="74"/>
      <c r="U55" s="75"/>
      <c r="V55" s="76">
        <f t="shared" si="3"/>
        <v>18</v>
      </c>
      <c r="W55" s="77">
        <f t="shared" si="4"/>
        <v>18</v>
      </c>
      <c r="X55" s="78" t="str">
        <f t="shared" si="5"/>
        <v>F</v>
      </c>
      <c r="Y55" s="120"/>
      <c r="Z55" s="120"/>
    </row>
    <row r="56" spans="1:26" ht="12.75">
      <c r="A56" s="71" t="str">
        <f t="shared" si="0"/>
        <v>82/14</v>
      </c>
      <c r="B56" t="s">
        <v>105</v>
      </c>
      <c r="C56" t="s">
        <v>79</v>
      </c>
      <c r="D56" s="101" t="s">
        <v>177</v>
      </c>
      <c r="E56" s="101"/>
      <c r="F56" s="72"/>
      <c r="G56" s="73"/>
      <c r="H56" s="73"/>
      <c r="I56" s="73"/>
      <c r="J56" s="111">
        <v>0</v>
      </c>
      <c r="K56" s="111">
        <v>11</v>
      </c>
      <c r="L56" s="111"/>
      <c r="M56" s="111"/>
      <c r="N56" s="114"/>
      <c r="O56" s="114"/>
      <c r="P56" s="114"/>
      <c r="Q56" s="114"/>
      <c r="R56" s="116">
        <f t="shared" si="1"/>
        <v>11</v>
      </c>
      <c r="S56" s="118">
        <f t="shared" si="2"/>
        <v>0</v>
      </c>
      <c r="T56" s="74"/>
      <c r="U56" s="75"/>
      <c r="V56" s="76">
        <f t="shared" si="3"/>
        <v>11</v>
      </c>
      <c r="W56" s="77">
        <f t="shared" si="4"/>
        <v>11</v>
      </c>
      <c r="X56" s="78" t="str">
        <f t="shared" si="5"/>
        <v>F</v>
      </c>
      <c r="Y56" s="120"/>
      <c r="Z56" s="120"/>
    </row>
    <row r="57" spans="1:26" ht="12.75">
      <c r="A57" s="71" t="str">
        <f t="shared" si="0"/>
        <v>85/14</v>
      </c>
      <c r="B57" t="s">
        <v>201</v>
      </c>
      <c r="C57" t="s">
        <v>79</v>
      </c>
      <c r="D57" s="101" t="s">
        <v>257</v>
      </c>
      <c r="E57" s="101"/>
      <c r="F57" s="72"/>
      <c r="G57" s="73"/>
      <c r="H57" s="73"/>
      <c r="I57" s="73"/>
      <c r="J57" s="111">
        <v>18</v>
      </c>
      <c r="K57" s="111">
        <v>25</v>
      </c>
      <c r="L57" s="111"/>
      <c r="M57" s="111"/>
      <c r="N57" s="114"/>
      <c r="O57" s="114"/>
      <c r="P57" s="114"/>
      <c r="Q57" s="114"/>
      <c r="R57" s="116">
        <f t="shared" si="1"/>
        <v>25</v>
      </c>
      <c r="S57" s="118">
        <f t="shared" si="2"/>
        <v>0</v>
      </c>
      <c r="T57" s="74"/>
      <c r="U57" s="75"/>
      <c r="V57" s="76">
        <f t="shared" si="3"/>
        <v>25</v>
      </c>
      <c r="W57" s="77">
        <f t="shared" si="4"/>
        <v>25</v>
      </c>
      <c r="X57" s="78" t="str">
        <f t="shared" si="5"/>
        <v>F</v>
      </c>
      <c r="Y57" s="120"/>
      <c r="Z57" s="120"/>
    </row>
    <row r="58" spans="1:26" ht="12.75">
      <c r="A58" s="71" t="str">
        <f t="shared" si="0"/>
        <v>95/14</v>
      </c>
      <c r="B58" t="s">
        <v>204</v>
      </c>
      <c r="C58" t="s">
        <v>79</v>
      </c>
      <c r="D58" s="101" t="s">
        <v>258</v>
      </c>
      <c r="E58" s="101"/>
      <c r="F58" s="72"/>
      <c r="G58" s="73"/>
      <c r="H58" s="73"/>
      <c r="I58" s="73"/>
      <c r="J58" s="111">
        <v>9</v>
      </c>
      <c r="K58" s="111">
        <v>27</v>
      </c>
      <c r="L58" s="111"/>
      <c r="M58" s="111"/>
      <c r="N58" s="114"/>
      <c r="O58" s="114"/>
      <c r="P58" s="114"/>
      <c r="Q58" s="114"/>
      <c r="R58" s="116">
        <f t="shared" si="1"/>
        <v>27</v>
      </c>
      <c r="S58" s="118">
        <f t="shared" si="2"/>
        <v>0</v>
      </c>
      <c r="T58" s="74"/>
      <c r="U58" s="75"/>
      <c r="V58" s="76">
        <f t="shared" si="3"/>
        <v>27</v>
      </c>
      <c r="W58" s="77">
        <f t="shared" si="4"/>
        <v>27</v>
      </c>
      <c r="X58" s="78" t="str">
        <f t="shared" si="5"/>
        <v>F</v>
      </c>
      <c r="Y58" s="120"/>
      <c r="Z58" s="120"/>
    </row>
    <row r="59" spans="1:26" ht="12.75">
      <c r="A59" s="71" t="str">
        <f t="shared" si="0"/>
        <v>9043/14</v>
      </c>
      <c r="B59" t="s">
        <v>163</v>
      </c>
      <c r="C59" t="s">
        <v>79</v>
      </c>
      <c r="D59" s="101" t="s">
        <v>178</v>
      </c>
      <c r="E59" s="101"/>
      <c r="F59" s="72"/>
      <c r="G59" s="73"/>
      <c r="H59" s="73"/>
      <c r="I59" s="73"/>
      <c r="J59" s="111">
        <v>15</v>
      </c>
      <c r="K59" s="111">
        <v>25</v>
      </c>
      <c r="L59" s="111"/>
      <c r="M59" s="111"/>
      <c r="N59" s="114"/>
      <c r="O59" s="114"/>
      <c r="P59" s="114"/>
      <c r="Q59" s="114"/>
      <c r="R59" s="116">
        <f t="shared" si="1"/>
        <v>25</v>
      </c>
      <c r="S59" s="118">
        <f t="shared" si="2"/>
        <v>0</v>
      </c>
      <c r="T59" s="74"/>
      <c r="U59" s="75"/>
      <c r="V59" s="76">
        <f t="shared" si="3"/>
        <v>25</v>
      </c>
      <c r="W59" s="77">
        <f t="shared" si="4"/>
        <v>25</v>
      </c>
      <c r="X59" s="78" t="str">
        <f t="shared" si="5"/>
        <v>F</v>
      </c>
      <c r="Y59" s="120"/>
      <c r="Z59" s="120"/>
    </row>
    <row r="60" spans="1:26" ht="12.75">
      <c r="A60" s="71" t="str">
        <f t="shared" si="0"/>
        <v>4/13</v>
      </c>
      <c r="B60" t="s">
        <v>78</v>
      </c>
      <c r="C60" t="s">
        <v>92</v>
      </c>
      <c r="D60" s="101" t="s">
        <v>122</v>
      </c>
      <c r="E60" s="101"/>
      <c r="F60" s="72"/>
      <c r="G60" s="73"/>
      <c r="H60" s="73"/>
      <c r="I60" s="73"/>
      <c r="J60" s="111">
        <v>15</v>
      </c>
      <c r="K60" s="111">
        <v>25</v>
      </c>
      <c r="L60" s="111"/>
      <c r="M60" s="111"/>
      <c r="N60" s="114"/>
      <c r="O60" s="114"/>
      <c r="P60" s="114"/>
      <c r="Q60" s="114"/>
      <c r="R60" s="116">
        <f t="shared" si="1"/>
        <v>25</v>
      </c>
      <c r="S60" s="118">
        <f t="shared" si="2"/>
        <v>0</v>
      </c>
      <c r="T60" s="74"/>
      <c r="U60" s="75"/>
      <c r="V60" s="76">
        <f t="shared" si="3"/>
        <v>25</v>
      </c>
      <c r="W60" s="77">
        <f t="shared" si="4"/>
        <v>25</v>
      </c>
      <c r="X60" s="78" t="str">
        <f t="shared" si="5"/>
        <v>F</v>
      </c>
      <c r="Y60" s="120"/>
      <c r="Z60" s="120"/>
    </row>
    <row r="61" spans="1:26" ht="12.75">
      <c r="A61" s="71" t="str">
        <f t="shared" si="0"/>
        <v>25/13</v>
      </c>
      <c r="B61" t="s">
        <v>86</v>
      </c>
      <c r="C61" t="s">
        <v>92</v>
      </c>
      <c r="D61" s="101" t="s">
        <v>179</v>
      </c>
      <c r="E61" s="101"/>
      <c r="F61" s="72"/>
      <c r="G61" s="73"/>
      <c r="H61" s="73"/>
      <c r="I61" s="73"/>
      <c r="J61" s="111">
        <v>11</v>
      </c>
      <c r="K61" s="111">
        <v>24</v>
      </c>
      <c r="L61" s="111"/>
      <c r="M61" s="111"/>
      <c r="N61" s="114"/>
      <c r="O61" s="114"/>
      <c r="P61" s="114"/>
      <c r="Q61" s="114"/>
      <c r="R61" s="116">
        <f t="shared" si="1"/>
        <v>24</v>
      </c>
      <c r="S61" s="118">
        <f t="shared" si="2"/>
        <v>0</v>
      </c>
      <c r="T61" s="74"/>
      <c r="U61" s="75"/>
      <c r="V61" s="76">
        <f t="shared" si="3"/>
        <v>24</v>
      </c>
      <c r="W61" s="77">
        <f t="shared" si="4"/>
        <v>24</v>
      </c>
      <c r="X61" s="78" t="str">
        <f t="shared" si="5"/>
        <v>F</v>
      </c>
      <c r="Y61" s="120"/>
      <c r="Z61" s="120"/>
    </row>
    <row r="62" spans="1:26" ht="12.75">
      <c r="A62" s="71" t="str">
        <f t="shared" si="0"/>
        <v>51/13</v>
      </c>
      <c r="B62" t="s">
        <v>88</v>
      </c>
      <c r="C62" t="s">
        <v>92</v>
      </c>
      <c r="D62" s="101" t="s">
        <v>123</v>
      </c>
      <c r="E62" s="101"/>
      <c r="F62" s="72"/>
      <c r="G62" s="73"/>
      <c r="H62" s="73"/>
      <c r="I62" s="73"/>
      <c r="J62" s="111">
        <v>18</v>
      </c>
      <c r="K62" s="111">
        <v>32</v>
      </c>
      <c r="L62" s="111"/>
      <c r="M62" s="111"/>
      <c r="N62" s="114"/>
      <c r="O62" s="114"/>
      <c r="P62" s="114"/>
      <c r="Q62" s="114"/>
      <c r="R62" s="116">
        <f t="shared" si="1"/>
        <v>32</v>
      </c>
      <c r="S62" s="118">
        <f t="shared" si="2"/>
        <v>0</v>
      </c>
      <c r="T62" s="74"/>
      <c r="U62" s="75"/>
      <c r="V62" s="76">
        <f t="shared" si="3"/>
        <v>32</v>
      </c>
      <c r="W62" s="77">
        <f t="shared" si="4"/>
        <v>32</v>
      </c>
      <c r="X62" s="78" t="str">
        <f t="shared" si="5"/>
        <v>F</v>
      </c>
      <c r="Y62" s="120"/>
      <c r="Z62" s="120"/>
    </row>
    <row r="63" spans="1:26" ht="12.75">
      <c r="A63" s="71" t="str">
        <f t="shared" si="0"/>
        <v>52/13</v>
      </c>
      <c r="B63" t="s">
        <v>96</v>
      </c>
      <c r="C63" t="s">
        <v>92</v>
      </c>
      <c r="D63" s="101" t="s">
        <v>124</v>
      </c>
      <c r="E63" s="101"/>
      <c r="F63" s="72"/>
      <c r="G63" s="73"/>
      <c r="H63" s="73"/>
      <c r="I63" s="73"/>
      <c r="J63" s="111">
        <v>18</v>
      </c>
      <c r="K63" s="111">
        <v>31</v>
      </c>
      <c r="L63" s="111"/>
      <c r="M63" s="111"/>
      <c r="N63" s="114"/>
      <c r="O63" s="114"/>
      <c r="P63" s="114"/>
      <c r="Q63" s="114"/>
      <c r="R63" s="116">
        <f t="shared" si="1"/>
        <v>31</v>
      </c>
      <c r="S63" s="118">
        <f t="shared" si="2"/>
        <v>0</v>
      </c>
      <c r="T63" s="74"/>
      <c r="U63" s="75"/>
      <c r="V63" s="76">
        <f t="shared" si="3"/>
        <v>31</v>
      </c>
      <c r="W63" s="77">
        <f t="shared" si="4"/>
        <v>31</v>
      </c>
      <c r="X63" s="78" t="str">
        <f t="shared" si="5"/>
        <v>F</v>
      </c>
      <c r="Y63" s="120"/>
      <c r="Z63" s="120"/>
    </row>
    <row r="64" spans="1:26" ht="12.75">
      <c r="A64" s="71" t="str">
        <f t="shared" si="0"/>
        <v>57/13</v>
      </c>
      <c r="B64" t="s">
        <v>164</v>
      </c>
      <c r="C64" t="s">
        <v>92</v>
      </c>
      <c r="D64" s="101" t="s">
        <v>180</v>
      </c>
      <c r="E64" s="101"/>
      <c r="F64" s="72"/>
      <c r="G64" s="73"/>
      <c r="H64" s="73"/>
      <c r="I64" s="73"/>
      <c r="J64" s="111">
        <v>14</v>
      </c>
      <c r="K64" s="111">
        <v>16</v>
      </c>
      <c r="L64" s="111"/>
      <c r="M64" s="111"/>
      <c r="N64" s="114"/>
      <c r="O64" s="114"/>
      <c r="P64" s="114"/>
      <c r="Q64" s="114"/>
      <c r="R64" s="116">
        <f t="shared" si="1"/>
        <v>16</v>
      </c>
      <c r="S64" s="118">
        <f t="shared" si="2"/>
        <v>0</v>
      </c>
      <c r="T64" s="74"/>
      <c r="U64" s="75"/>
      <c r="V64" s="76">
        <f t="shared" si="3"/>
        <v>16</v>
      </c>
      <c r="W64" s="77">
        <f t="shared" si="4"/>
        <v>16</v>
      </c>
      <c r="X64" s="78" t="str">
        <f t="shared" si="5"/>
        <v>F</v>
      </c>
      <c r="Y64" s="120"/>
      <c r="Z64" s="120"/>
    </row>
    <row r="65" spans="1:26" ht="12.75">
      <c r="A65" s="71" t="str">
        <f t="shared" si="0"/>
        <v>63/13</v>
      </c>
      <c r="B65" t="s">
        <v>103</v>
      </c>
      <c r="C65" t="s">
        <v>92</v>
      </c>
      <c r="D65" s="101" t="s">
        <v>181</v>
      </c>
      <c r="E65" s="101"/>
      <c r="F65" s="72"/>
      <c r="G65" s="73"/>
      <c r="H65" s="73"/>
      <c r="I65" s="73"/>
      <c r="J65" s="111">
        <v>17</v>
      </c>
      <c r="K65" s="111">
        <v>26</v>
      </c>
      <c r="L65" s="111"/>
      <c r="M65" s="111"/>
      <c r="N65" s="114"/>
      <c r="O65" s="114"/>
      <c r="P65" s="114"/>
      <c r="Q65" s="114"/>
      <c r="R65" s="116">
        <f t="shared" si="1"/>
        <v>26</v>
      </c>
      <c r="S65" s="118">
        <f t="shared" si="2"/>
        <v>0</v>
      </c>
      <c r="T65" s="74"/>
      <c r="U65" s="75"/>
      <c r="V65" s="76">
        <f t="shared" si="3"/>
        <v>26</v>
      </c>
      <c r="W65" s="77">
        <f t="shared" si="4"/>
        <v>26</v>
      </c>
      <c r="X65" s="78" t="str">
        <f t="shared" si="5"/>
        <v>F</v>
      </c>
      <c r="Y65" s="120"/>
      <c r="Z65" s="120"/>
    </row>
    <row r="66" spans="1:26" ht="12.75">
      <c r="A66" s="71" t="str">
        <f t="shared" si="0"/>
        <v>65/13</v>
      </c>
      <c r="B66" t="s">
        <v>104</v>
      </c>
      <c r="C66" t="s">
        <v>92</v>
      </c>
      <c r="D66" s="101" t="s">
        <v>259</v>
      </c>
      <c r="E66" s="101"/>
      <c r="F66" s="72"/>
      <c r="G66" s="73"/>
      <c r="H66" s="73"/>
      <c r="I66" s="73"/>
      <c r="J66" s="111"/>
      <c r="K66" s="111"/>
      <c r="L66" s="111"/>
      <c r="M66" s="111"/>
      <c r="N66" s="114"/>
      <c r="O66" s="114"/>
      <c r="P66" s="114"/>
      <c r="Q66" s="114"/>
      <c r="R66" s="116">
        <f t="shared" si="1"/>
        <v>0</v>
      </c>
      <c r="S66" s="118">
        <f t="shared" si="2"/>
        <v>0</v>
      </c>
      <c r="T66" s="74"/>
      <c r="U66" s="75"/>
      <c r="V66" s="76">
        <f t="shared" si="3"/>
        <v>0</v>
      </c>
      <c r="W66" s="77">
        <f t="shared" si="4"/>
        <v>0</v>
      </c>
      <c r="X66" s="78" t="str">
        <f t="shared" si="5"/>
        <v>F</v>
      </c>
      <c r="Y66" s="120"/>
      <c r="Z66" s="120"/>
    </row>
    <row r="67" spans="1:26" ht="12.75">
      <c r="A67" s="71" t="str">
        <f aca="true" t="shared" si="6" ref="A67:A91">B67&amp;"/"&amp;RIGHT(C67,2)</f>
        <v>74/13</v>
      </c>
      <c r="B67" t="s">
        <v>165</v>
      </c>
      <c r="C67" t="s">
        <v>92</v>
      </c>
      <c r="D67" s="101" t="s">
        <v>182</v>
      </c>
      <c r="E67" s="101"/>
      <c r="F67" s="72"/>
      <c r="G67" s="73"/>
      <c r="H67" s="73"/>
      <c r="I67" s="73"/>
      <c r="J67" s="111">
        <v>27</v>
      </c>
      <c r="K67" s="111"/>
      <c r="L67" s="111"/>
      <c r="M67" s="111"/>
      <c r="N67" s="114"/>
      <c r="O67" s="114"/>
      <c r="P67" s="114"/>
      <c r="Q67" s="114"/>
      <c r="R67" s="116">
        <f aca="true" t="shared" si="7" ref="R67:R91">MAX(J67,K67,L67,M67)</f>
        <v>27</v>
      </c>
      <c r="S67" s="118">
        <f aca="true" t="shared" si="8" ref="S67:S91">MAX(N67,O67,P67,Q67)</f>
        <v>0</v>
      </c>
      <c r="T67" s="74"/>
      <c r="U67" s="75"/>
      <c r="V67" s="76">
        <f aca="true" t="shared" si="9" ref="V67:V91">R67+S67</f>
        <v>27</v>
      </c>
      <c r="W67" s="77">
        <f aca="true" t="shared" si="10" ref="W67:W91">IF(ISNUMBER(T67),T67,R67+S67)</f>
        <v>27</v>
      </c>
      <c r="X67" s="78" t="str">
        <f aca="true" t="shared" si="11" ref="X67:X91">IF(W67&gt;89.9,"A",IF(W67&gt;79.9,"B",IF(W67&gt;69.9,"C",IF(W67&gt;59.9,"D",IF(W67&gt;49.9,"E","F")))))</f>
        <v>F</v>
      </c>
      <c r="Y67" s="120"/>
      <c r="Z67" s="120"/>
    </row>
    <row r="68" spans="1:26" ht="12.75">
      <c r="A68" s="71" t="str">
        <f t="shared" si="6"/>
        <v>82/13</v>
      </c>
      <c r="B68" t="s">
        <v>105</v>
      </c>
      <c r="C68" t="s">
        <v>92</v>
      </c>
      <c r="D68" s="101" t="s">
        <v>260</v>
      </c>
      <c r="E68" s="101"/>
      <c r="F68" s="72"/>
      <c r="G68" s="73"/>
      <c r="H68" s="73"/>
      <c r="I68" s="73"/>
      <c r="J68" s="111">
        <v>7</v>
      </c>
      <c r="K68" s="111">
        <v>20</v>
      </c>
      <c r="L68" s="111"/>
      <c r="M68" s="111"/>
      <c r="N68" s="114"/>
      <c r="O68" s="114"/>
      <c r="P68" s="114"/>
      <c r="Q68" s="114"/>
      <c r="R68" s="116">
        <f t="shared" si="7"/>
        <v>20</v>
      </c>
      <c r="S68" s="118">
        <f t="shared" si="8"/>
        <v>0</v>
      </c>
      <c r="T68" s="74"/>
      <c r="U68" s="75"/>
      <c r="V68" s="76">
        <f t="shared" si="9"/>
        <v>20</v>
      </c>
      <c r="W68" s="77">
        <f t="shared" si="10"/>
        <v>20</v>
      </c>
      <c r="X68" s="78" t="str">
        <f t="shared" si="11"/>
        <v>F</v>
      </c>
      <c r="Y68" s="120"/>
      <c r="Z68" s="120"/>
    </row>
    <row r="69" spans="1:26" ht="12.75">
      <c r="A69" s="71" t="str">
        <f t="shared" si="6"/>
        <v>93/13</v>
      </c>
      <c r="B69" t="s">
        <v>166</v>
      </c>
      <c r="C69" t="s">
        <v>92</v>
      </c>
      <c r="D69" s="101" t="s">
        <v>183</v>
      </c>
      <c r="E69" s="101"/>
      <c r="F69" s="72"/>
      <c r="G69" s="73"/>
      <c r="H69" s="73"/>
      <c r="I69" s="73"/>
      <c r="J69" s="111">
        <v>20</v>
      </c>
      <c r="K69" s="111">
        <v>29</v>
      </c>
      <c r="L69" s="111"/>
      <c r="M69" s="111"/>
      <c r="N69" s="114"/>
      <c r="O69" s="114"/>
      <c r="P69" s="114"/>
      <c r="Q69" s="114"/>
      <c r="R69" s="116">
        <f t="shared" si="7"/>
        <v>29</v>
      </c>
      <c r="S69" s="118">
        <f t="shared" si="8"/>
        <v>0</v>
      </c>
      <c r="T69" s="74"/>
      <c r="U69" s="75"/>
      <c r="V69" s="76">
        <f t="shared" si="9"/>
        <v>29</v>
      </c>
      <c r="W69" s="77">
        <f t="shared" si="10"/>
        <v>29</v>
      </c>
      <c r="X69" s="78" t="str">
        <f t="shared" si="11"/>
        <v>F</v>
      </c>
      <c r="Y69" s="120"/>
      <c r="Z69" s="120"/>
    </row>
    <row r="70" spans="1:26" ht="12.75">
      <c r="A70" s="71" t="str">
        <f t="shared" si="6"/>
        <v>3/12</v>
      </c>
      <c r="B70" t="s">
        <v>91</v>
      </c>
      <c r="C70" t="s">
        <v>99</v>
      </c>
      <c r="D70" s="101" t="s">
        <v>125</v>
      </c>
      <c r="E70" s="101"/>
      <c r="F70" s="72"/>
      <c r="G70" s="73"/>
      <c r="H70" s="73"/>
      <c r="I70" s="73"/>
      <c r="J70" s="111">
        <v>4</v>
      </c>
      <c r="K70" s="111">
        <v>27</v>
      </c>
      <c r="L70" s="111"/>
      <c r="M70" s="111"/>
      <c r="N70" s="114"/>
      <c r="O70" s="114"/>
      <c r="P70" s="114"/>
      <c r="Q70" s="114"/>
      <c r="R70" s="116">
        <f t="shared" si="7"/>
        <v>27</v>
      </c>
      <c r="S70" s="118">
        <f t="shared" si="8"/>
        <v>0</v>
      </c>
      <c r="T70" s="74"/>
      <c r="U70" s="75"/>
      <c r="V70" s="76">
        <f t="shared" si="9"/>
        <v>27</v>
      </c>
      <c r="W70" s="77">
        <f t="shared" si="10"/>
        <v>27</v>
      </c>
      <c r="X70" s="78" t="str">
        <f t="shared" si="11"/>
        <v>F</v>
      </c>
      <c r="Y70" s="120"/>
      <c r="Z70" s="120"/>
    </row>
    <row r="71" spans="1:26" ht="12.75">
      <c r="A71" s="71" t="str">
        <f t="shared" si="6"/>
        <v>5/12</v>
      </c>
      <c r="B71" t="s">
        <v>100</v>
      </c>
      <c r="C71" t="s">
        <v>99</v>
      </c>
      <c r="D71" s="101" t="s">
        <v>126</v>
      </c>
      <c r="E71" s="101"/>
      <c r="F71" s="72"/>
      <c r="G71" s="73"/>
      <c r="H71" s="73"/>
      <c r="I71" s="73"/>
      <c r="J71" s="111"/>
      <c r="K71" s="111"/>
      <c r="L71" s="111"/>
      <c r="M71" s="111"/>
      <c r="N71" s="114"/>
      <c r="O71" s="114"/>
      <c r="P71" s="114"/>
      <c r="Q71" s="114"/>
      <c r="R71" s="116">
        <f t="shared" si="7"/>
        <v>0</v>
      </c>
      <c r="S71" s="118">
        <f t="shared" si="8"/>
        <v>0</v>
      </c>
      <c r="T71" s="74"/>
      <c r="U71" s="75"/>
      <c r="V71" s="76">
        <f t="shared" si="9"/>
        <v>0</v>
      </c>
      <c r="W71" s="77">
        <f t="shared" si="10"/>
        <v>0</v>
      </c>
      <c r="X71" s="78" t="str">
        <f t="shared" si="11"/>
        <v>F</v>
      </c>
      <c r="Y71" s="120"/>
      <c r="Z71" s="120"/>
    </row>
    <row r="72" spans="1:26" ht="12.75">
      <c r="A72" s="71" t="str">
        <f t="shared" si="6"/>
        <v>7/12</v>
      </c>
      <c r="B72" t="s">
        <v>80</v>
      </c>
      <c r="C72" t="s">
        <v>99</v>
      </c>
      <c r="D72" s="101" t="s">
        <v>184</v>
      </c>
      <c r="E72" s="101"/>
      <c r="F72" s="72"/>
      <c r="G72" s="73"/>
      <c r="H72" s="73"/>
      <c r="I72" s="73"/>
      <c r="J72" s="111">
        <v>12</v>
      </c>
      <c r="K72" s="111">
        <v>16</v>
      </c>
      <c r="L72" s="111"/>
      <c r="M72" s="111"/>
      <c r="N72" s="114"/>
      <c r="O72" s="114"/>
      <c r="P72" s="114"/>
      <c r="Q72" s="114"/>
      <c r="R72" s="116">
        <f t="shared" si="7"/>
        <v>16</v>
      </c>
      <c r="S72" s="118">
        <f t="shared" si="8"/>
        <v>0</v>
      </c>
      <c r="T72" s="74"/>
      <c r="U72" s="75"/>
      <c r="V72" s="76">
        <f t="shared" si="9"/>
        <v>16</v>
      </c>
      <c r="W72" s="77">
        <f t="shared" si="10"/>
        <v>16</v>
      </c>
      <c r="X72" s="78" t="str">
        <f t="shared" si="11"/>
        <v>F</v>
      </c>
      <c r="Y72" s="120"/>
      <c r="Z72" s="120"/>
    </row>
    <row r="73" spans="1:26" ht="12.75">
      <c r="A73" s="71" t="str">
        <f t="shared" si="6"/>
        <v>4/11</v>
      </c>
      <c r="B73" t="s">
        <v>78</v>
      </c>
      <c r="C73" t="s">
        <v>106</v>
      </c>
      <c r="D73" s="101" t="s">
        <v>127</v>
      </c>
      <c r="E73" s="101"/>
      <c r="F73" s="72"/>
      <c r="G73" s="73"/>
      <c r="H73" s="73"/>
      <c r="I73" s="73"/>
      <c r="J73" s="111">
        <v>0</v>
      </c>
      <c r="K73" s="111">
        <v>16</v>
      </c>
      <c r="L73" s="111"/>
      <c r="M73" s="111"/>
      <c r="N73" s="114"/>
      <c r="O73" s="114"/>
      <c r="P73" s="114"/>
      <c r="Q73" s="114"/>
      <c r="R73" s="116">
        <f t="shared" si="7"/>
        <v>16</v>
      </c>
      <c r="S73" s="118">
        <f t="shared" si="8"/>
        <v>0</v>
      </c>
      <c r="T73" s="74"/>
      <c r="U73" s="75"/>
      <c r="V73" s="76">
        <f t="shared" si="9"/>
        <v>16</v>
      </c>
      <c r="W73" s="77">
        <f t="shared" si="10"/>
        <v>16</v>
      </c>
      <c r="X73" s="78" t="str">
        <f t="shared" si="11"/>
        <v>F</v>
      </c>
      <c r="Y73" s="120"/>
      <c r="Z73" s="120"/>
    </row>
    <row r="74" spans="1:26" ht="12.75">
      <c r="A74" s="71" t="str">
        <f t="shared" si="6"/>
        <v>16/11</v>
      </c>
      <c r="B74" t="s">
        <v>93</v>
      </c>
      <c r="C74" t="s">
        <v>106</v>
      </c>
      <c r="D74" s="101" t="s">
        <v>128</v>
      </c>
      <c r="E74" s="101"/>
      <c r="F74" s="72"/>
      <c r="G74" s="73"/>
      <c r="H74" s="73"/>
      <c r="I74" s="73"/>
      <c r="J74" s="111"/>
      <c r="K74" s="111">
        <v>5</v>
      </c>
      <c r="L74" s="111"/>
      <c r="M74" s="111"/>
      <c r="N74" s="114"/>
      <c r="O74" s="114"/>
      <c r="P74" s="114"/>
      <c r="Q74" s="114"/>
      <c r="R74" s="116">
        <f t="shared" si="7"/>
        <v>5</v>
      </c>
      <c r="S74" s="118">
        <f t="shared" si="8"/>
        <v>0</v>
      </c>
      <c r="T74" s="74"/>
      <c r="U74" s="75"/>
      <c r="V74" s="76">
        <f t="shared" si="9"/>
        <v>5</v>
      </c>
      <c r="W74" s="77">
        <f t="shared" si="10"/>
        <v>5</v>
      </c>
      <c r="X74" s="78" t="str">
        <f t="shared" si="11"/>
        <v>F</v>
      </c>
      <c r="Y74" s="120"/>
      <c r="Z74" s="120"/>
    </row>
    <row r="75" spans="1:26" ht="12.75">
      <c r="A75" s="71" t="str">
        <f t="shared" si="6"/>
        <v>25/11</v>
      </c>
      <c r="B75" t="s">
        <v>86</v>
      </c>
      <c r="C75" t="s">
        <v>106</v>
      </c>
      <c r="D75" s="101" t="s">
        <v>129</v>
      </c>
      <c r="E75" s="101"/>
      <c r="F75" s="72"/>
      <c r="G75" s="73"/>
      <c r="H75" s="73"/>
      <c r="I75" s="73"/>
      <c r="J75" s="111">
        <v>12</v>
      </c>
      <c r="K75" s="111">
        <v>24</v>
      </c>
      <c r="L75" s="111"/>
      <c r="M75" s="111"/>
      <c r="N75" s="114"/>
      <c r="O75" s="114"/>
      <c r="P75" s="114"/>
      <c r="Q75" s="114"/>
      <c r="R75" s="116">
        <f t="shared" si="7"/>
        <v>24</v>
      </c>
      <c r="S75" s="118">
        <f t="shared" si="8"/>
        <v>0</v>
      </c>
      <c r="T75" s="74"/>
      <c r="U75" s="75"/>
      <c r="V75" s="76">
        <f t="shared" si="9"/>
        <v>24</v>
      </c>
      <c r="W75" s="77">
        <f t="shared" si="10"/>
        <v>24</v>
      </c>
      <c r="X75" s="78" t="str">
        <f t="shared" si="11"/>
        <v>F</v>
      </c>
      <c r="Y75" s="120"/>
      <c r="Z75" s="120"/>
    </row>
    <row r="76" spans="1:26" ht="12.75">
      <c r="A76" s="71" t="str">
        <f t="shared" si="6"/>
        <v>41/11</v>
      </c>
      <c r="B76" t="s">
        <v>108</v>
      </c>
      <c r="C76" t="s">
        <v>106</v>
      </c>
      <c r="D76" s="101" t="s">
        <v>130</v>
      </c>
      <c r="E76" s="101"/>
      <c r="F76" s="72"/>
      <c r="G76" s="73"/>
      <c r="H76" s="73"/>
      <c r="I76" s="73"/>
      <c r="J76" s="111">
        <v>15</v>
      </c>
      <c r="K76" s="111">
        <v>35</v>
      </c>
      <c r="L76" s="111"/>
      <c r="M76" s="111"/>
      <c r="N76" s="114"/>
      <c r="O76" s="114"/>
      <c r="P76" s="114"/>
      <c r="Q76" s="114"/>
      <c r="R76" s="116">
        <f t="shared" si="7"/>
        <v>35</v>
      </c>
      <c r="S76" s="118">
        <f t="shared" si="8"/>
        <v>0</v>
      </c>
      <c r="T76" s="74"/>
      <c r="U76" s="75"/>
      <c r="V76" s="76">
        <f t="shared" si="9"/>
        <v>35</v>
      </c>
      <c r="W76" s="77">
        <f t="shared" si="10"/>
        <v>35</v>
      </c>
      <c r="X76" s="78" t="str">
        <f t="shared" si="11"/>
        <v>F</v>
      </c>
      <c r="Y76" s="120"/>
      <c r="Z76" s="120"/>
    </row>
    <row r="77" spans="1:26" ht="12.75">
      <c r="A77" s="71" t="str">
        <f t="shared" si="6"/>
        <v>53/11</v>
      </c>
      <c r="B77" t="s">
        <v>109</v>
      </c>
      <c r="C77" t="s">
        <v>106</v>
      </c>
      <c r="D77" s="101" t="s">
        <v>131</v>
      </c>
      <c r="E77" s="101"/>
      <c r="F77" s="72"/>
      <c r="G77" s="73"/>
      <c r="H77" s="73"/>
      <c r="I77" s="73"/>
      <c r="J77" s="111"/>
      <c r="K77" s="111"/>
      <c r="L77" s="111"/>
      <c r="M77" s="111"/>
      <c r="N77" s="114"/>
      <c r="O77" s="114"/>
      <c r="P77" s="114"/>
      <c r="Q77" s="114"/>
      <c r="R77" s="116">
        <f t="shared" si="7"/>
        <v>0</v>
      </c>
      <c r="S77" s="118">
        <f t="shared" si="8"/>
        <v>0</v>
      </c>
      <c r="T77" s="74"/>
      <c r="U77" s="75"/>
      <c r="V77" s="76">
        <f t="shared" si="9"/>
        <v>0</v>
      </c>
      <c r="W77" s="77">
        <f t="shared" si="10"/>
        <v>0</v>
      </c>
      <c r="X77" s="78" t="str">
        <f t="shared" si="11"/>
        <v>F</v>
      </c>
      <c r="Y77" s="120"/>
      <c r="Z77" s="120"/>
    </row>
    <row r="78" spans="1:26" ht="12.75">
      <c r="A78" s="71" t="str">
        <f t="shared" si="6"/>
        <v>83/11</v>
      </c>
      <c r="B78" t="s">
        <v>97</v>
      </c>
      <c r="C78" t="s">
        <v>106</v>
      </c>
      <c r="D78" s="101" t="s">
        <v>185</v>
      </c>
      <c r="E78" s="101"/>
      <c r="F78" s="72"/>
      <c r="G78" s="73"/>
      <c r="H78" s="73"/>
      <c r="I78" s="73"/>
      <c r="J78" s="111"/>
      <c r="K78" s="111">
        <v>34</v>
      </c>
      <c r="L78" s="111"/>
      <c r="M78" s="111"/>
      <c r="N78" s="114"/>
      <c r="O78" s="114"/>
      <c r="P78" s="114"/>
      <c r="Q78" s="114"/>
      <c r="R78" s="116">
        <f t="shared" si="7"/>
        <v>34</v>
      </c>
      <c r="S78" s="118">
        <f t="shared" si="8"/>
        <v>0</v>
      </c>
      <c r="T78" s="74"/>
      <c r="U78" s="75"/>
      <c r="V78" s="76">
        <f t="shared" si="9"/>
        <v>34</v>
      </c>
      <c r="W78" s="77">
        <f t="shared" si="10"/>
        <v>34</v>
      </c>
      <c r="X78" s="78" t="str">
        <f t="shared" si="11"/>
        <v>F</v>
      </c>
      <c r="Y78" s="120"/>
      <c r="Z78" s="120"/>
    </row>
    <row r="79" spans="1:26" ht="12.75">
      <c r="A79" s="71" t="str">
        <f t="shared" si="6"/>
        <v>100/11</v>
      </c>
      <c r="B79" t="s">
        <v>90</v>
      </c>
      <c r="C79" t="s">
        <v>106</v>
      </c>
      <c r="D79" s="101" t="s">
        <v>132</v>
      </c>
      <c r="E79" s="101"/>
      <c r="F79" s="72"/>
      <c r="G79" s="73"/>
      <c r="H79" s="73"/>
      <c r="I79" s="73"/>
      <c r="J79" s="111"/>
      <c r="K79" s="111"/>
      <c r="L79" s="111"/>
      <c r="M79" s="111"/>
      <c r="N79" s="114"/>
      <c r="O79" s="114"/>
      <c r="P79" s="114"/>
      <c r="Q79" s="114"/>
      <c r="R79" s="116">
        <f t="shared" si="7"/>
        <v>0</v>
      </c>
      <c r="S79" s="118">
        <f t="shared" si="8"/>
        <v>0</v>
      </c>
      <c r="T79" s="74"/>
      <c r="U79" s="75"/>
      <c r="V79" s="76">
        <f t="shared" si="9"/>
        <v>0</v>
      </c>
      <c r="W79" s="77">
        <f t="shared" si="10"/>
        <v>0</v>
      </c>
      <c r="X79" s="78" t="str">
        <f t="shared" si="11"/>
        <v>F</v>
      </c>
      <c r="Y79" s="120"/>
      <c r="Z79" s="120"/>
    </row>
    <row r="80" spans="1:26" ht="12.75">
      <c r="A80" s="71" t="str">
        <f t="shared" si="6"/>
        <v>8/10</v>
      </c>
      <c r="B80" t="s">
        <v>167</v>
      </c>
      <c r="C80" t="s">
        <v>110</v>
      </c>
      <c r="D80" s="101" t="s">
        <v>186</v>
      </c>
      <c r="E80" s="101"/>
      <c r="F80" s="72"/>
      <c r="G80" s="73"/>
      <c r="H80" s="73"/>
      <c r="I80" s="73"/>
      <c r="J80" s="111"/>
      <c r="K80" s="111"/>
      <c r="L80" s="111"/>
      <c r="M80" s="111"/>
      <c r="N80" s="114"/>
      <c r="O80" s="114"/>
      <c r="P80" s="114"/>
      <c r="Q80" s="114"/>
      <c r="R80" s="116">
        <f t="shared" si="7"/>
        <v>0</v>
      </c>
      <c r="S80" s="118">
        <f t="shared" si="8"/>
        <v>0</v>
      </c>
      <c r="T80" s="74"/>
      <c r="U80" s="75"/>
      <c r="V80" s="76">
        <f t="shared" si="9"/>
        <v>0</v>
      </c>
      <c r="W80" s="77">
        <f t="shared" si="10"/>
        <v>0</v>
      </c>
      <c r="X80" s="78" t="str">
        <f t="shared" si="11"/>
        <v>F</v>
      </c>
      <c r="Y80" s="120"/>
      <c r="Z80" s="120"/>
    </row>
    <row r="81" spans="1:26" ht="12.75">
      <c r="A81" s="71" t="str">
        <f t="shared" si="6"/>
        <v>10/10</v>
      </c>
      <c r="B81" t="s">
        <v>111</v>
      </c>
      <c r="C81" t="s">
        <v>110</v>
      </c>
      <c r="D81" s="101" t="s">
        <v>133</v>
      </c>
      <c r="E81" s="101"/>
      <c r="F81" s="72"/>
      <c r="G81" s="73"/>
      <c r="H81" s="73"/>
      <c r="I81" s="73"/>
      <c r="J81" s="111"/>
      <c r="K81" s="111"/>
      <c r="L81" s="111"/>
      <c r="M81" s="111"/>
      <c r="N81" s="114"/>
      <c r="O81" s="114"/>
      <c r="P81" s="114"/>
      <c r="Q81" s="114"/>
      <c r="R81" s="116">
        <f t="shared" si="7"/>
        <v>0</v>
      </c>
      <c r="S81" s="118">
        <f t="shared" si="8"/>
        <v>0</v>
      </c>
      <c r="T81" s="74"/>
      <c r="U81" s="75"/>
      <c r="V81" s="76">
        <f t="shared" si="9"/>
        <v>0</v>
      </c>
      <c r="W81" s="77">
        <f t="shared" si="10"/>
        <v>0</v>
      </c>
      <c r="X81" s="78" t="str">
        <f t="shared" si="11"/>
        <v>F</v>
      </c>
      <c r="Y81" s="120"/>
      <c r="Z81" s="120"/>
    </row>
    <row r="82" spans="1:26" ht="12.75">
      <c r="A82" s="71" t="str">
        <f t="shared" si="6"/>
        <v>29/10</v>
      </c>
      <c r="B82" t="s">
        <v>210</v>
      </c>
      <c r="C82" t="s">
        <v>110</v>
      </c>
      <c r="D82" s="101" t="s">
        <v>261</v>
      </c>
      <c r="E82" s="101"/>
      <c r="F82" s="72"/>
      <c r="G82" s="73"/>
      <c r="H82" s="73"/>
      <c r="I82" s="73"/>
      <c r="J82" s="111"/>
      <c r="K82" s="111"/>
      <c r="L82" s="111"/>
      <c r="M82" s="111"/>
      <c r="N82" s="114"/>
      <c r="O82" s="114"/>
      <c r="P82" s="114"/>
      <c r="Q82" s="114"/>
      <c r="R82" s="116">
        <f t="shared" si="7"/>
        <v>0</v>
      </c>
      <c r="S82" s="118">
        <f t="shared" si="8"/>
        <v>0</v>
      </c>
      <c r="T82" s="74"/>
      <c r="U82" s="75"/>
      <c r="V82" s="76">
        <f t="shared" si="9"/>
        <v>0</v>
      </c>
      <c r="W82" s="77">
        <f t="shared" si="10"/>
        <v>0</v>
      </c>
      <c r="X82" s="78" t="str">
        <f t="shared" si="11"/>
        <v>F</v>
      </c>
      <c r="Y82" s="120"/>
      <c r="Z82" s="120"/>
    </row>
    <row r="83" spans="1:26" ht="12.75">
      <c r="A83" s="71" t="str">
        <f t="shared" si="6"/>
        <v>44/10</v>
      </c>
      <c r="B83" t="s">
        <v>112</v>
      </c>
      <c r="C83" t="s">
        <v>110</v>
      </c>
      <c r="D83" s="101" t="s">
        <v>134</v>
      </c>
      <c r="E83" s="101"/>
      <c r="F83" s="72"/>
      <c r="G83" s="73"/>
      <c r="H83" s="73"/>
      <c r="I83" s="73"/>
      <c r="J83" s="111"/>
      <c r="K83" s="111"/>
      <c r="L83" s="111"/>
      <c r="M83" s="111"/>
      <c r="N83" s="114"/>
      <c r="O83" s="114"/>
      <c r="P83" s="114"/>
      <c r="Q83" s="114"/>
      <c r="R83" s="116">
        <f t="shared" si="7"/>
        <v>0</v>
      </c>
      <c r="S83" s="118">
        <f t="shared" si="8"/>
        <v>0</v>
      </c>
      <c r="T83" s="74"/>
      <c r="U83" s="75"/>
      <c r="V83" s="76">
        <f t="shared" si="9"/>
        <v>0</v>
      </c>
      <c r="W83" s="77">
        <f t="shared" si="10"/>
        <v>0</v>
      </c>
      <c r="X83" s="78" t="str">
        <f t="shared" si="11"/>
        <v>F</v>
      </c>
      <c r="Y83" s="120"/>
      <c r="Z83" s="120"/>
    </row>
    <row r="84" spans="1:26" ht="12.75">
      <c r="A84" s="71" t="str">
        <f t="shared" si="6"/>
        <v>62/10</v>
      </c>
      <c r="B84" t="s">
        <v>113</v>
      </c>
      <c r="C84" t="s">
        <v>110</v>
      </c>
      <c r="D84" s="101" t="s">
        <v>135</v>
      </c>
      <c r="E84" s="101"/>
      <c r="F84" s="72"/>
      <c r="G84" s="73"/>
      <c r="H84" s="73"/>
      <c r="I84" s="73"/>
      <c r="J84" s="111"/>
      <c r="K84" s="111"/>
      <c r="L84" s="111"/>
      <c r="M84" s="111"/>
      <c r="N84" s="114"/>
      <c r="O84" s="114"/>
      <c r="P84" s="114"/>
      <c r="Q84" s="114"/>
      <c r="R84" s="116">
        <f t="shared" si="7"/>
        <v>0</v>
      </c>
      <c r="S84" s="118">
        <f t="shared" si="8"/>
        <v>0</v>
      </c>
      <c r="T84" s="74"/>
      <c r="U84" s="75"/>
      <c r="V84" s="76">
        <f t="shared" si="9"/>
        <v>0</v>
      </c>
      <c r="W84" s="77">
        <f t="shared" si="10"/>
        <v>0</v>
      </c>
      <c r="X84" s="78" t="str">
        <f t="shared" si="11"/>
        <v>F</v>
      </c>
      <c r="Y84" s="120"/>
      <c r="Z84" s="120"/>
    </row>
    <row r="85" spans="1:26" ht="12.75">
      <c r="A85" s="71" t="str">
        <f t="shared" si="6"/>
        <v>63/10</v>
      </c>
      <c r="B85" t="s">
        <v>103</v>
      </c>
      <c r="C85" t="s">
        <v>110</v>
      </c>
      <c r="D85" s="101" t="s">
        <v>136</v>
      </c>
      <c r="E85" s="101"/>
      <c r="F85" s="72"/>
      <c r="G85" s="73"/>
      <c r="H85" s="73"/>
      <c r="I85" s="73"/>
      <c r="J85" s="111"/>
      <c r="K85" s="111"/>
      <c r="L85" s="111"/>
      <c r="M85" s="111"/>
      <c r="N85" s="114"/>
      <c r="O85" s="114"/>
      <c r="P85" s="114"/>
      <c r="Q85" s="114"/>
      <c r="R85" s="116">
        <f t="shared" si="7"/>
        <v>0</v>
      </c>
      <c r="S85" s="118">
        <f t="shared" si="8"/>
        <v>0</v>
      </c>
      <c r="T85" s="74"/>
      <c r="U85" s="75"/>
      <c r="V85" s="76">
        <f t="shared" si="9"/>
        <v>0</v>
      </c>
      <c r="W85" s="77">
        <f t="shared" si="10"/>
        <v>0</v>
      </c>
      <c r="X85" s="78" t="str">
        <f t="shared" si="11"/>
        <v>F</v>
      </c>
      <c r="Y85" s="120"/>
      <c r="Z85" s="120"/>
    </row>
    <row r="86" spans="1:26" ht="12.75">
      <c r="A86" s="71" t="str">
        <f t="shared" si="6"/>
        <v>23/09</v>
      </c>
      <c r="B86" t="s">
        <v>85</v>
      </c>
      <c r="C86" t="s">
        <v>114</v>
      </c>
      <c r="D86" s="101" t="s">
        <v>137</v>
      </c>
      <c r="E86" s="101"/>
      <c r="F86" s="72"/>
      <c r="G86" s="73"/>
      <c r="H86" s="73"/>
      <c r="I86" s="73"/>
      <c r="J86" s="111"/>
      <c r="K86" s="111"/>
      <c r="L86" s="111"/>
      <c r="M86" s="111"/>
      <c r="N86" s="114"/>
      <c r="O86" s="114"/>
      <c r="P86" s="114"/>
      <c r="Q86" s="114"/>
      <c r="R86" s="116">
        <f t="shared" si="7"/>
        <v>0</v>
      </c>
      <c r="S86" s="118">
        <f t="shared" si="8"/>
        <v>0</v>
      </c>
      <c r="T86" s="74"/>
      <c r="U86" s="75"/>
      <c r="V86" s="76">
        <f t="shared" si="9"/>
        <v>0</v>
      </c>
      <c r="W86" s="77">
        <f t="shared" si="10"/>
        <v>0</v>
      </c>
      <c r="X86" s="78" t="str">
        <f t="shared" si="11"/>
        <v>F</v>
      </c>
      <c r="Y86" s="120"/>
      <c r="Z86" s="120"/>
    </row>
    <row r="87" spans="1:26" ht="12.75">
      <c r="A87" s="71" t="str">
        <f t="shared" si="6"/>
        <v>42/09</v>
      </c>
      <c r="B87" t="s">
        <v>115</v>
      </c>
      <c r="C87" t="s">
        <v>114</v>
      </c>
      <c r="D87" s="101" t="s">
        <v>138</v>
      </c>
      <c r="E87" s="101"/>
      <c r="F87" s="72"/>
      <c r="G87" s="73"/>
      <c r="H87" s="73"/>
      <c r="I87" s="73"/>
      <c r="J87" s="111">
        <v>23</v>
      </c>
      <c r="K87" s="111"/>
      <c r="L87" s="111"/>
      <c r="M87" s="111"/>
      <c r="N87" s="114"/>
      <c r="O87" s="114"/>
      <c r="P87" s="114"/>
      <c r="Q87" s="114"/>
      <c r="R87" s="116">
        <f t="shared" si="7"/>
        <v>23</v>
      </c>
      <c r="S87" s="118">
        <f t="shared" si="8"/>
        <v>0</v>
      </c>
      <c r="T87" s="74"/>
      <c r="U87" s="75"/>
      <c r="V87" s="76">
        <f t="shared" si="9"/>
        <v>23</v>
      </c>
      <c r="W87" s="77">
        <f t="shared" si="10"/>
        <v>23</v>
      </c>
      <c r="X87" s="78" t="str">
        <f t="shared" si="11"/>
        <v>F</v>
      </c>
      <c r="Y87" s="120"/>
      <c r="Z87" s="120"/>
    </row>
    <row r="88" spans="1:26" ht="12.75">
      <c r="A88" s="71" t="str">
        <f t="shared" si="6"/>
        <v>9050/09</v>
      </c>
      <c r="B88" t="s">
        <v>116</v>
      </c>
      <c r="C88" t="s">
        <v>114</v>
      </c>
      <c r="D88" s="101" t="s">
        <v>139</v>
      </c>
      <c r="E88" s="101"/>
      <c r="F88" s="72"/>
      <c r="G88" s="73"/>
      <c r="H88" s="73"/>
      <c r="I88" s="73"/>
      <c r="J88" s="111">
        <v>1</v>
      </c>
      <c r="K88" s="111">
        <v>3</v>
      </c>
      <c r="L88" s="111"/>
      <c r="M88" s="111"/>
      <c r="N88" s="114"/>
      <c r="O88" s="114"/>
      <c r="P88" s="114"/>
      <c r="Q88" s="114"/>
      <c r="R88" s="116">
        <f t="shared" si="7"/>
        <v>3</v>
      </c>
      <c r="S88" s="118">
        <f t="shared" si="8"/>
        <v>0</v>
      </c>
      <c r="T88" s="74"/>
      <c r="U88" s="75"/>
      <c r="V88" s="76">
        <f t="shared" si="9"/>
        <v>3</v>
      </c>
      <c r="W88" s="77">
        <f t="shared" si="10"/>
        <v>3</v>
      </c>
      <c r="X88" s="78" t="str">
        <f t="shared" si="11"/>
        <v>F</v>
      </c>
      <c r="Y88" s="120"/>
      <c r="Z88" s="120"/>
    </row>
    <row r="89" spans="1:26" ht="12.75">
      <c r="A89" s="71" t="str">
        <f t="shared" si="6"/>
        <v>14/08</v>
      </c>
      <c r="B89" t="s">
        <v>81</v>
      </c>
      <c r="C89" t="s">
        <v>117</v>
      </c>
      <c r="D89" s="101" t="s">
        <v>187</v>
      </c>
      <c r="E89" s="101"/>
      <c r="F89" s="72"/>
      <c r="G89" s="73"/>
      <c r="H89" s="73"/>
      <c r="I89" s="73"/>
      <c r="J89" s="111">
        <v>1</v>
      </c>
      <c r="K89" s="111">
        <v>15</v>
      </c>
      <c r="L89" s="111"/>
      <c r="M89" s="111"/>
      <c r="N89" s="114"/>
      <c r="O89" s="114"/>
      <c r="P89" s="114"/>
      <c r="Q89" s="114"/>
      <c r="R89" s="116">
        <f t="shared" si="7"/>
        <v>15</v>
      </c>
      <c r="S89" s="118">
        <f t="shared" si="8"/>
        <v>0</v>
      </c>
      <c r="T89" s="74"/>
      <c r="U89" s="75"/>
      <c r="V89" s="76">
        <f t="shared" si="9"/>
        <v>15</v>
      </c>
      <c r="W89" s="77">
        <f t="shared" si="10"/>
        <v>15</v>
      </c>
      <c r="X89" s="78" t="str">
        <f t="shared" si="11"/>
        <v>F</v>
      </c>
      <c r="Y89" s="120"/>
      <c r="Z89" s="120"/>
    </row>
    <row r="90" spans="1:26" ht="12.75">
      <c r="A90" s="71" t="str">
        <f t="shared" si="6"/>
        <v>22/05</v>
      </c>
      <c r="B90" t="s">
        <v>84</v>
      </c>
      <c r="C90" t="s">
        <v>118</v>
      </c>
      <c r="D90" s="101" t="s">
        <v>140</v>
      </c>
      <c r="E90" s="101"/>
      <c r="F90" s="72"/>
      <c r="G90" s="73"/>
      <c r="H90" s="73"/>
      <c r="I90" s="73"/>
      <c r="J90" s="111"/>
      <c r="K90" s="111"/>
      <c r="L90" s="111"/>
      <c r="M90" s="111"/>
      <c r="N90" s="114"/>
      <c r="O90" s="114"/>
      <c r="P90" s="114"/>
      <c r="Q90" s="114"/>
      <c r="R90" s="116">
        <f t="shared" si="7"/>
        <v>0</v>
      </c>
      <c r="S90" s="118">
        <f t="shared" si="8"/>
        <v>0</v>
      </c>
      <c r="T90" s="74"/>
      <c r="U90" s="75"/>
      <c r="V90" s="76">
        <f t="shared" si="9"/>
        <v>0</v>
      </c>
      <c r="W90" s="77">
        <f t="shared" si="10"/>
        <v>0</v>
      </c>
      <c r="X90" s="78" t="str">
        <f t="shared" si="11"/>
        <v>F</v>
      </c>
      <c r="Y90" s="120"/>
      <c r="Z90" s="120"/>
    </row>
    <row r="91" spans="1:26" ht="12.75">
      <c r="A91" s="71" t="str">
        <f t="shared" si="6"/>
        <v>4/03</v>
      </c>
      <c r="B91" t="s">
        <v>78</v>
      </c>
      <c r="C91" t="s">
        <v>168</v>
      </c>
      <c r="D91" s="101" t="s">
        <v>188</v>
      </c>
      <c r="E91" s="101"/>
      <c r="F91" s="72"/>
      <c r="G91" s="73"/>
      <c r="H91" s="73"/>
      <c r="I91" s="73"/>
      <c r="J91" s="111"/>
      <c r="K91" s="111"/>
      <c r="L91" s="111"/>
      <c r="M91" s="111"/>
      <c r="N91" s="114"/>
      <c r="O91" s="114"/>
      <c r="P91" s="114"/>
      <c r="Q91" s="114"/>
      <c r="R91" s="116">
        <f t="shared" si="7"/>
        <v>0</v>
      </c>
      <c r="S91" s="118">
        <f t="shared" si="8"/>
        <v>0</v>
      </c>
      <c r="T91" s="74"/>
      <c r="U91" s="75"/>
      <c r="V91" s="76">
        <f t="shared" si="9"/>
        <v>0</v>
      </c>
      <c r="W91" s="77">
        <f t="shared" si="10"/>
        <v>0</v>
      </c>
      <c r="X91" s="78" t="str">
        <f t="shared" si="11"/>
        <v>F</v>
      </c>
      <c r="Y91" s="120"/>
      <c r="Z91" s="120"/>
    </row>
    <row r="92" ht="12.75"/>
    <row r="93" ht="12.75"/>
    <row r="94" ht="13.5" thickBot="1"/>
    <row r="95" spans="1:24" ht="13.5" thickBot="1">
      <c r="A95" s="122"/>
      <c r="B95" s="8"/>
      <c r="C95" s="8"/>
      <c r="D95" s="23"/>
      <c r="E95" s="30"/>
      <c r="F95" s="30"/>
      <c r="G95" s="30"/>
      <c r="H95" s="30"/>
      <c r="I95" s="30"/>
      <c r="J95" s="30">
        <f aca="true" t="shared" si="12" ref="J95:Q95">COUNT(J2:J91)</f>
        <v>65</v>
      </c>
      <c r="K95" s="30">
        <f t="shared" si="12"/>
        <v>55</v>
      </c>
      <c r="L95" s="30">
        <f t="shared" si="12"/>
        <v>0</v>
      </c>
      <c r="M95" s="30">
        <f t="shared" si="12"/>
        <v>0</v>
      </c>
      <c r="N95" s="30">
        <f t="shared" si="12"/>
        <v>0</v>
      </c>
      <c r="O95" s="30">
        <f t="shared" si="12"/>
        <v>0</v>
      </c>
      <c r="P95" s="30">
        <f t="shared" si="12"/>
        <v>0</v>
      </c>
      <c r="Q95" s="123">
        <f t="shared" si="12"/>
        <v>0</v>
      </c>
      <c r="R95" s="85"/>
      <c r="S95" s="85"/>
      <c r="T95" s="86"/>
      <c r="U95" s="87"/>
      <c r="V95" s="88"/>
      <c r="W95" s="89"/>
      <c r="X95" s="90"/>
    </row>
    <row r="96" spans="1:19" ht="13.5" thickBot="1">
      <c r="A96" s="124"/>
      <c r="B96" s="125"/>
      <c r="C96" s="126">
        <v>90</v>
      </c>
      <c r="D96" s="127"/>
      <c r="E96" s="128"/>
      <c r="F96" s="128"/>
      <c r="G96" s="128"/>
      <c r="H96" s="128"/>
      <c r="I96" s="128"/>
      <c r="J96" s="128">
        <f>J95/$C96</f>
        <v>0.7222222222222222</v>
      </c>
      <c r="K96" s="128">
        <f>K95/$C96</f>
        <v>0.6111111111111112</v>
      </c>
      <c r="L96" s="128"/>
      <c r="M96" s="128"/>
      <c r="N96" s="128">
        <f>N95/$C96</f>
        <v>0</v>
      </c>
      <c r="O96" s="128">
        <f>O95/$C96</f>
        <v>0</v>
      </c>
      <c r="P96" s="128"/>
      <c r="Q96" s="129"/>
      <c r="R96" s="28"/>
      <c r="S96" s="28"/>
    </row>
    <row r="97" ht="12.75"/>
    <row r="98" spans="14:24" ht="12.75">
      <c r="N98" s="61"/>
      <c r="O98" s="61"/>
      <c r="P98" s="61"/>
      <c r="Q98" s="61"/>
      <c r="R98" s="61"/>
      <c r="S98" s="61"/>
      <c r="U98" s="29"/>
      <c r="V98" s="7" t="s">
        <v>3</v>
      </c>
      <c r="W98" s="7" t="s">
        <v>153</v>
      </c>
      <c r="X98" s="120"/>
    </row>
    <row r="99" spans="21:24" ht="12.75">
      <c r="U99" s="29"/>
      <c r="V99" s="7" t="s">
        <v>11</v>
      </c>
      <c r="W99" s="130">
        <f>COUNTIF(W2:W91,"&gt;=90")</f>
        <v>0</v>
      </c>
      <c r="X99" s="131">
        <f aca="true" t="shared" si="13" ref="X99:X105">W99/$W$107</f>
        <v>0</v>
      </c>
    </row>
    <row r="100" spans="21:24" ht="12.75">
      <c r="U100" s="29"/>
      <c r="V100" s="7" t="s">
        <v>12</v>
      </c>
      <c r="W100" s="130">
        <f>COUNTIF(W2:W91,"&gt;=80")-W99</f>
        <v>0</v>
      </c>
      <c r="X100" s="131">
        <f t="shared" si="13"/>
        <v>0</v>
      </c>
    </row>
    <row r="101" spans="21:24" ht="12.75">
      <c r="U101" s="29"/>
      <c r="V101" s="7" t="s">
        <v>13</v>
      </c>
      <c r="W101" s="130">
        <f>COUNTIF(W2:W91,"&gt;=70")-W99-W100</f>
        <v>0</v>
      </c>
      <c r="X101" s="131">
        <f t="shared" si="13"/>
        <v>0</v>
      </c>
    </row>
    <row r="102" spans="21:24" ht="12.75">
      <c r="U102" s="29"/>
      <c r="V102" s="7" t="s">
        <v>22</v>
      </c>
      <c r="W102" s="130">
        <f>COUNTIF(W2:W91,"&gt;=60")-W99-W100-W101</f>
        <v>0</v>
      </c>
      <c r="X102" s="131">
        <f t="shared" si="13"/>
        <v>0</v>
      </c>
    </row>
    <row r="103" spans="21:25" ht="12.75">
      <c r="U103" s="29"/>
      <c r="V103" s="7" t="s">
        <v>23</v>
      </c>
      <c r="W103" s="130">
        <f>COUNTIF(W2:W91,"&gt;=50")-W99-W100-W101-W102</f>
        <v>1</v>
      </c>
      <c r="X103" s="131">
        <f t="shared" si="13"/>
        <v>0.011111111111111112</v>
      </c>
      <c r="Y103" s="120"/>
    </row>
    <row r="104" spans="21:25" ht="12.75">
      <c r="U104" s="29"/>
      <c r="V104" s="7" t="s">
        <v>24</v>
      </c>
      <c r="W104" s="130">
        <f>C96-W99-W100-W101-W102-W103</f>
        <v>89</v>
      </c>
      <c r="X104" s="131">
        <f t="shared" si="13"/>
        <v>0.9888888888888889</v>
      </c>
      <c r="Y104" s="120"/>
    </row>
    <row r="105" spans="21:25" ht="12.75">
      <c r="U105" s="29"/>
      <c r="V105" s="25" t="s">
        <v>49</v>
      </c>
      <c r="W105" s="7">
        <f>SUM(W99:W103)</f>
        <v>1</v>
      </c>
      <c r="X105" s="131">
        <f t="shared" si="13"/>
        <v>0.011111111111111112</v>
      </c>
      <c r="Y105" s="120"/>
    </row>
    <row r="106" spans="21:25" ht="12.75">
      <c r="U106" s="29"/>
      <c r="V106" s="25" t="s">
        <v>48</v>
      </c>
      <c r="W106" s="7">
        <f>C96-W105</f>
        <v>89</v>
      </c>
      <c r="X106" s="121"/>
      <c r="Y106" s="120"/>
    </row>
    <row r="107" spans="21:26" ht="12.75">
      <c r="U107" s="29"/>
      <c r="V107" s="25" t="s">
        <v>152</v>
      </c>
      <c r="W107" s="7">
        <f>SUBTOTAL(9,W99:W104)</f>
        <v>90</v>
      </c>
      <c r="X107" s="120"/>
      <c r="Y107" s="120"/>
      <c r="Z107" s="120"/>
    </row>
    <row r="108" spans="25:26" ht="12.75">
      <c r="Y108" s="120"/>
      <c r="Z108" s="120"/>
    </row>
    <row r="109" ht="12.75">
      <c r="Z109" s="120"/>
    </row>
    <row r="110" spans="23:26" ht="12.75">
      <c r="W110" s="25"/>
      <c r="Z110" s="120"/>
    </row>
    <row r="111" ht="12.75">
      <c r="Z111" s="120"/>
    </row>
    <row r="112" spans="23:26" ht="12.75">
      <c r="W112" s="24"/>
      <c r="Z112" s="120"/>
    </row>
    <row r="113" ht="12.75">
      <c r="Z113" s="120"/>
    </row>
    <row r="114" spans="21:26" ht="12.75">
      <c r="U114" s="27"/>
      <c r="Z114" s="120"/>
    </row>
    <row r="115" spans="21:26" ht="12.75">
      <c r="U115" s="27"/>
      <c r="W115" s="26"/>
      <c r="Z115" s="120"/>
    </row>
    <row r="116" spans="4:26" ht="12.75">
      <c r="D116" s="21"/>
      <c r="E116" s="134" t="s">
        <v>141</v>
      </c>
      <c r="F116" s="135"/>
      <c r="G116" s="135"/>
      <c r="H116" s="133"/>
      <c r="I116" s="102"/>
      <c r="J116" s="103" t="s">
        <v>142</v>
      </c>
      <c r="K116" s="104"/>
      <c r="L116" s="102"/>
      <c r="M116" s="103" t="s">
        <v>143</v>
      </c>
      <c r="N116" s="108"/>
      <c r="O116" s="109"/>
      <c r="P116" s="103" t="s">
        <v>144</v>
      </c>
      <c r="Q116" s="108"/>
      <c r="U116" s="27"/>
      <c r="W116" s="26"/>
      <c r="Z116" s="120"/>
    </row>
    <row r="117" spans="5:26" ht="12.75">
      <c r="E117" s="132"/>
      <c r="F117" s="132"/>
      <c r="G117" s="132"/>
      <c r="H117" s="133"/>
      <c r="I117" s="105"/>
      <c r="J117" s="106">
        <f>COUNTIF(R2:R91,"&gt;=25")</f>
        <v>43</v>
      </c>
      <c r="K117" s="107"/>
      <c r="L117" s="105"/>
      <c r="M117" s="106">
        <f>COUNTIF(R2:R91,"&gt;=30")</f>
        <v>27</v>
      </c>
      <c r="N117" s="107"/>
      <c r="O117" s="105"/>
      <c r="P117" s="106">
        <f>COUNTIF(R2:R91,"&gt;=40")</f>
        <v>6</v>
      </c>
      <c r="Q117" s="107"/>
      <c r="U117" s="27"/>
      <c r="W117" s="26"/>
      <c r="Z117" s="120"/>
    </row>
    <row r="118" spans="21:26" ht="12.75">
      <c r="U118" s="27"/>
      <c r="W118" s="26"/>
      <c r="Z118" s="120"/>
    </row>
    <row r="119" spans="25:26" ht="12.75">
      <c r="Y119" s="120"/>
      <c r="Z119" s="120"/>
    </row>
    <row r="120" spans="25:26" ht="12.75">
      <c r="Y120" s="120"/>
      <c r="Z120" s="120"/>
    </row>
    <row r="121" spans="4:26" ht="12.75">
      <c r="D121" s="21"/>
      <c r="E121" s="134" t="s">
        <v>151</v>
      </c>
      <c r="F121" s="135"/>
      <c r="G121" s="135"/>
      <c r="H121" s="133"/>
      <c r="I121" s="102"/>
      <c r="J121" s="103" t="s">
        <v>142</v>
      </c>
      <c r="K121" s="104"/>
      <c r="L121" s="102"/>
      <c r="M121" s="103" t="s">
        <v>143</v>
      </c>
      <c r="N121" s="108"/>
      <c r="O121" s="109"/>
      <c r="P121" s="103" t="s">
        <v>144</v>
      </c>
      <c r="Q121" s="108"/>
      <c r="Y121" s="120"/>
      <c r="Z121" s="120"/>
    </row>
    <row r="122" spans="5:26" ht="12.75">
      <c r="E122" s="132"/>
      <c r="F122" s="132"/>
      <c r="G122" s="132"/>
      <c r="H122" s="133"/>
      <c r="I122" s="105"/>
      <c r="J122" s="106">
        <f>COUNTIF(S7:S91,"&gt;=25")</f>
        <v>0</v>
      </c>
      <c r="K122" s="107"/>
      <c r="L122" s="105"/>
      <c r="M122" s="106">
        <f>COUNTIF(S7:S91,"&gt;=30")</f>
        <v>0</v>
      </c>
      <c r="N122" s="107"/>
      <c r="O122" s="105"/>
      <c r="P122" s="106">
        <f>COUNTIF(S7:S91,"&gt;=40")</f>
        <v>0</v>
      </c>
      <c r="Q122" s="107"/>
      <c r="Y122" s="120"/>
      <c r="Z122" s="120"/>
    </row>
    <row r="123" spans="25:26" ht="12.75">
      <c r="Y123" s="120"/>
      <c r="Z123" s="120"/>
    </row>
    <row r="124" spans="25:26" ht="12.75">
      <c r="Y124" s="120"/>
      <c r="Z124" s="120"/>
    </row>
    <row r="125" spans="10:26" ht="12.75">
      <c r="J125" s="50"/>
      <c r="Y125" s="120"/>
      <c r="Z125" s="120"/>
    </row>
    <row r="126" spans="25:26" ht="12.75">
      <c r="Y126" s="120"/>
      <c r="Z126" s="120"/>
    </row>
    <row r="127" spans="25:26" ht="12.75">
      <c r="Y127" s="120"/>
      <c r="Z127" s="120"/>
    </row>
    <row r="128" spans="25:26" ht="12.75">
      <c r="Y128" s="120"/>
      <c r="Z128" s="120"/>
    </row>
    <row r="129" spans="25:26" ht="12.75">
      <c r="Y129" s="120"/>
      <c r="Z129" s="120"/>
    </row>
    <row r="130" spans="25:26" ht="12.75">
      <c r="Y130" s="120"/>
      <c r="Z130" s="120"/>
    </row>
    <row r="131" spans="25:26" ht="12.75">
      <c r="Y131" s="120"/>
      <c r="Z131" s="120"/>
    </row>
    <row r="132" spans="25:26" ht="12.75">
      <c r="Y132" s="120"/>
      <c r="Z132" s="120"/>
    </row>
    <row r="133" spans="25:26" ht="12.75">
      <c r="Y133" s="120"/>
      <c r="Z133" s="120"/>
    </row>
    <row r="134" spans="25:26" ht="12.75">
      <c r="Y134" s="120"/>
      <c r="Z134" s="120"/>
    </row>
    <row r="135" spans="25:26" ht="12.75">
      <c r="Y135" s="120"/>
      <c r="Z135" s="120"/>
    </row>
    <row r="136" spans="25:26" ht="12.75">
      <c r="Y136" s="120"/>
      <c r="Z136" s="120"/>
    </row>
    <row r="137" spans="25:26" ht="12.75">
      <c r="Y137" s="120"/>
      <c r="Z137" s="120"/>
    </row>
    <row r="138" spans="25:26" ht="12.75">
      <c r="Y138" s="120"/>
      <c r="Z138" s="120"/>
    </row>
    <row r="139" spans="25:26" ht="12.75">
      <c r="Y139" s="120"/>
      <c r="Z139" s="120"/>
    </row>
    <row r="140" spans="25:26" ht="12.75">
      <c r="Y140" s="120"/>
      <c r="Z140" s="120"/>
    </row>
    <row r="141" spans="25:26" ht="12.75">
      <c r="Y141" s="120"/>
      <c r="Z141" s="120"/>
    </row>
    <row r="142" spans="25:26" ht="12.75">
      <c r="Y142" s="120"/>
      <c r="Z142" s="120"/>
    </row>
    <row r="143" spans="25:26" ht="12.75">
      <c r="Y143" s="120"/>
      <c r="Z143" s="120"/>
    </row>
    <row r="144" spans="25:26" ht="12.75">
      <c r="Y144" s="120"/>
      <c r="Z144" s="120"/>
    </row>
    <row r="145" spans="25:26" ht="12.75">
      <c r="Y145" s="120"/>
      <c r="Z145" s="120"/>
    </row>
    <row r="146" spans="25:26" ht="12.75">
      <c r="Y146" s="120"/>
      <c r="Z146" s="120"/>
    </row>
    <row r="147" spans="25:26" ht="12.75">
      <c r="Y147" s="120"/>
      <c r="Z147" s="120"/>
    </row>
    <row r="148" spans="25:26" ht="12.75">
      <c r="Y148" s="120"/>
      <c r="Z148" s="120"/>
    </row>
    <row r="149" spans="25:26" ht="12.75">
      <c r="Y149" s="120"/>
      <c r="Z149" s="120"/>
    </row>
    <row r="150" spans="25:26" ht="12.75">
      <c r="Y150" s="120"/>
      <c r="Z150" s="120"/>
    </row>
    <row r="151" spans="25:26" ht="12.75">
      <c r="Y151" s="120"/>
      <c r="Z151" s="120"/>
    </row>
    <row r="152" spans="25:26" ht="12.75">
      <c r="Y152" s="120"/>
      <c r="Z152" s="120"/>
    </row>
    <row r="153" spans="25:26" ht="12.75">
      <c r="Y153" s="120"/>
      <c r="Z153" s="120"/>
    </row>
    <row r="154" spans="25:26" ht="12.75">
      <c r="Y154" s="120"/>
      <c r="Z154" s="120"/>
    </row>
    <row r="155" spans="25:26" ht="12.75">
      <c r="Y155" s="120"/>
      <c r="Z155" s="120"/>
    </row>
    <row r="156" spans="25:26" ht="12.75">
      <c r="Y156" s="120"/>
      <c r="Z156" s="120"/>
    </row>
    <row r="157" spans="25:26" ht="12.75">
      <c r="Y157" s="120"/>
      <c r="Z157" s="120"/>
    </row>
    <row r="158" spans="25:26" ht="12.75">
      <c r="Y158" s="120"/>
      <c r="Z158" s="120"/>
    </row>
    <row r="159" spans="25:26" ht="12.75">
      <c r="Y159" s="120"/>
      <c r="Z159" s="120"/>
    </row>
    <row r="160" ht="12.75">
      <c r="Z160" s="120"/>
    </row>
    <row r="161" ht="12.75">
      <c r="Z161" s="120"/>
    </row>
    <row r="162" ht="12.75">
      <c r="Z162" s="120"/>
    </row>
    <row r="163" ht="12.75">
      <c r="Z163" s="120"/>
    </row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06"/>
  <sheetViews>
    <sheetView showZeros="0" zoomScalePageLayoutView="0" workbookViewId="0" topLeftCell="A98">
      <selection activeCell="V105" sqref="V10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8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6" customWidth="1"/>
    <col min="22" max="16384" width="9.140625" style="2" customWidth="1"/>
  </cols>
  <sheetData>
    <row r="1" spans="1:3" ht="15.75">
      <c r="A1" s="31" t="s">
        <v>190</v>
      </c>
      <c r="B1" s="32"/>
      <c r="C1" s="32"/>
    </row>
    <row r="2" spans="1:3" ht="4.5" customHeight="1">
      <c r="A2" s="32"/>
      <c r="B2" s="32"/>
      <c r="C2" s="32"/>
    </row>
    <row r="3" spans="1:3" ht="15">
      <c r="A3" s="33" t="s">
        <v>146</v>
      </c>
      <c r="B3" s="32"/>
      <c r="C3" s="32"/>
    </row>
    <row r="4" spans="1:3" ht="1.5" customHeight="1">
      <c r="A4" s="33"/>
      <c r="B4" s="32"/>
      <c r="C4" s="32"/>
    </row>
    <row r="5" spans="1:9" ht="15">
      <c r="A5" s="142" t="s">
        <v>27</v>
      </c>
      <c r="B5" s="142"/>
      <c r="C5" s="33" t="s">
        <v>147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">
      <c r="A7" s="142" t="s">
        <v>28</v>
      </c>
      <c r="B7" s="142"/>
      <c r="C7" s="33" t="s">
        <v>145</v>
      </c>
      <c r="P7" s="43" t="s">
        <v>29</v>
      </c>
      <c r="Q7" s="99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3" t="s">
        <v>30</v>
      </c>
      <c r="B9" s="136" t="s">
        <v>31</v>
      </c>
      <c r="C9" s="136" t="s">
        <v>32</v>
      </c>
      <c r="D9" s="136" t="s">
        <v>33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 t="s">
        <v>34</v>
      </c>
      <c r="S9" s="136" t="s">
        <v>35</v>
      </c>
      <c r="T9" s="139"/>
      <c r="U9" s="97"/>
    </row>
    <row r="10" spans="1:21" s="44" customFormat="1" ht="12.75">
      <c r="A10" s="144"/>
      <c r="B10" s="137"/>
      <c r="C10" s="137"/>
      <c r="D10" s="137" t="s">
        <v>74</v>
      </c>
      <c r="E10" s="137"/>
      <c r="F10" s="137"/>
      <c r="G10" s="137"/>
      <c r="H10" s="137"/>
      <c r="I10" s="137" t="s">
        <v>43</v>
      </c>
      <c r="J10" s="137"/>
      <c r="K10" s="137"/>
      <c r="L10" s="137"/>
      <c r="M10" s="137"/>
      <c r="N10" s="137" t="s">
        <v>42</v>
      </c>
      <c r="O10" s="137"/>
      <c r="P10" s="137" t="s">
        <v>154</v>
      </c>
      <c r="Q10" s="137"/>
      <c r="R10" s="137"/>
      <c r="S10" s="137"/>
      <c r="T10" s="140"/>
      <c r="U10" s="97"/>
    </row>
    <row r="11" spans="1:21" s="44" customFormat="1" ht="21" customHeight="1" thickBot="1">
      <c r="A11" s="145"/>
      <c r="B11" s="138"/>
      <c r="C11" s="138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0" t="s">
        <v>21</v>
      </c>
      <c r="R11" s="138"/>
      <c r="S11" s="138"/>
      <c r="T11" s="141"/>
      <c r="U11" s="97"/>
    </row>
    <row r="12" spans="1:20" s="21" customFormat="1" ht="12.75">
      <c r="A12" s="36">
        <v>1</v>
      </c>
      <c r="B12" s="37" t="str">
        <f>Spisak!A2</f>
        <v>5/16</v>
      </c>
      <c r="C12" s="51" t="str">
        <f>Spisak!D2</f>
        <v>Savo Pavićević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27</v>
      </c>
      <c r="O12" s="39"/>
      <c r="P12" s="40">
        <f>Spisak!S2</f>
        <v>0</v>
      </c>
      <c r="Q12" s="41">
        <f>Spisak!U2</f>
        <v>0</v>
      </c>
      <c r="R12" s="42">
        <f>Spisak!W2</f>
        <v>27</v>
      </c>
      <c r="S12" s="80" t="str">
        <f>Spisak!X2</f>
        <v>F</v>
      </c>
      <c r="T12" s="81" t="str">
        <f>IF(S12=0,"-",VLOOKUP(S12,Tocjene,2,TRUE))</f>
        <v>(nedovoljan)</v>
      </c>
    </row>
    <row r="13" spans="1:21" s="21" customFormat="1" ht="12.75">
      <c r="A13" s="36">
        <v>2</v>
      </c>
      <c r="B13" s="37" t="str">
        <f>Spisak!A3</f>
        <v>9/16</v>
      </c>
      <c r="C13" s="51" t="str">
        <f>Spisak!D3</f>
        <v>Marko Ljuljić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26</v>
      </c>
      <c r="O13" s="39"/>
      <c r="P13" s="40">
        <f>Spisak!S3</f>
        <v>0</v>
      </c>
      <c r="Q13" s="41">
        <f>Spisak!U3</f>
        <v>0</v>
      </c>
      <c r="R13" s="42">
        <f>Spisak!W3</f>
        <v>26</v>
      </c>
      <c r="S13" s="80" t="str">
        <f>Spisak!X3</f>
        <v>F</v>
      </c>
      <c r="T13" s="81" t="str">
        <f>IF(S13=0,"-",VLOOKUP(S13,Tocjene,2,TRUE))</f>
        <v>(nedovoljan)</v>
      </c>
      <c r="U13" s="96"/>
    </row>
    <row r="14" spans="1:20" s="21" customFormat="1" ht="12.75">
      <c r="A14" s="36">
        <v>3</v>
      </c>
      <c r="B14" s="37" t="str">
        <f>Spisak!A4</f>
        <v>10/16</v>
      </c>
      <c r="C14" s="51" t="str">
        <f>Spisak!D4</f>
        <v>Dejan Drinčić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37</v>
      </c>
      <c r="O14" s="39"/>
      <c r="P14" s="40">
        <f>Spisak!S4</f>
        <v>0</v>
      </c>
      <c r="Q14" s="41">
        <f>Spisak!U4</f>
        <v>0</v>
      </c>
      <c r="R14" s="42">
        <f>Spisak!W4</f>
        <v>37</v>
      </c>
      <c r="S14" s="80" t="str">
        <f>Spisak!X4</f>
        <v>F</v>
      </c>
      <c r="T14" s="81" t="str">
        <f>IF(S14=0,"-",VLOOKUP(S14,Tocjene,2,TRUE))</f>
        <v>(nedovoljan)</v>
      </c>
    </row>
    <row r="15" spans="1:20" s="21" customFormat="1" ht="12.75">
      <c r="A15" s="36">
        <v>4</v>
      </c>
      <c r="B15" s="37" t="str">
        <f>Spisak!A5</f>
        <v>14/16</v>
      </c>
      <c r="C15" s="51" t="str">
        <f>Spisak!D5</f>
        <v>Maja Vujisić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32</v>
      </c>
      <c r="O15" s="39"/>
      <c r="P15" s="40">
        <f>Spisak!S5</f>
        <v>0</v>
      </c>
      <c r="Q15" s="41">
        <f>Spisak!U5</f>
        <v>0</v>
      </c>
      <c r="R15" s="42">
        <f>Spisak!W5</f>
        <v>32</v>
      </c>
      <c r="S15" s="80" t="str">
        <f>Spisak!X5</f>
        <v>F</v>
      </c>
      <c r="T15" s="81" t="str">
        <f>IF(S15=0,"-",VLOOKUP(S15,Tocjene,2,TRUE))</f>
        <v>(nedovoljan)</v>
      </c>
    </row>
    <row r="16" spans="1:20" s="21" customFormat="1" ht="12.75">
      <c r="A16" s="36">
        <v>5</v>
      </c>
      <c r="B16" s="37" t="str">
        <f>Spisak!A6</f>
        <v>15/16</v>
      </c>
      <c r="C16" s="51" t="str">
        <f>Spisak!D6</f>
        <v>Lazar Šćekić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50</v>
      </c>
      <c r="O16" s="39"/>
      <c r="P16" s="40">
        <f>Spisak!S6</f>
        <v>0</v>
      </c>
      <c r="Q16" s="41">
        <f>Spisak!U6</f>
        <v>0</v>
      </c>
      <c r="R16" s="42">
        <f>Spisak!W6</f>
        <v>50</v>
      </c>
      <c r="S16" s="80" t="str">
        <f>Spisak!X6</f>
        <v>E</v>
      </c>
      <c r="T16" s="81" t="str">
        <f>IF(S16=0,"-",VLOOKUP(S16,Tocjene,2,TRUE))</f>
        <v>(dovoljan)</v>
      </c>
    </row>
    <row r="17" spans="1:20" s="21" customFormat="1" ht="12.75">
      <c r="A17" s="36">
        <v>6</v>
      </c>
      <c r="B17" s="37" t="str">
        <f>Spisak!A7</f>
        <v>18/16</v>
      </c>
      <c r="C17" s="51" t="str">
        <f>Spisak!D7</f>
        <v>Dejan Vraneš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44</v>
      </c>
      <c r="O17" s="39"/>
      <c r="P17" s="40">
        <f>Spisak!S7</f>
        <v>0</v>
      </c>
      <c r="Q17" s="41">
        <f>Spisak!U7</f>
        <v>0</v>
      </c>
      <c r="R17" s="42">
        <f>Spisak!W7</f>
        <v>44</v>
      </c>
      <c r="S17" s="80" t="str">
        <f>Spisak!X7</f>
        <v>F</v>
      </c>
      <c r="T17" s="81" t="str">
        <f>IF(S17=0,"-",VLOOKUP(S17,Tocjene,2,TRUE))</f>
        <v>(nedovoljan)</v>
      </c>
    </row>
    <row r="18" spans="1:20" s="21" customFormat="1" ht="12.75">
      <c r="A18" s="36">
        <v>7</v>
      </c>
      <c r="B18" s="37" t="str">
        <f>Spisak!A8</f>
        <v>20/16</v>
      </c>
      <c r="C18" s="51" t="str">
        <f>Spisak!D8</f>
        <v>Milica Vučinić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34</v>
      </c>
      <c r="O18" s="39"/>
      <c r="P18" s="40">
        <f>Spisak!S8</f>
        <v>0</v>
      </c>
      <c r="Q18" s="41">
        <f>Spisak!U8</f>
        <v>0</v>
      </c>
      <c r="R18" s="42">
        <f>Spisak!W8</f>
        <v>34</v>
      </c>
      <c r="S18" s="80" t="str">
        <f>Spisak!X8</f>
        <v>F</v>
      </c>
      <c r="T18" s="81" t="str">
        <f>IF(S18=0,"-",VLOOKUP(S18,Tocjene,2,TRUE))</f>
        <v>(nedovoljan)</v>
      </c>
    </row>
    <row r="19" spans="1:20" s="21" customFormat="1" ht="12.75">
      <c r="A19" s="36">
        <v>8</v>
      </c>
      <c r="B19" s="37" t="str">
        <f>Spisak!A9</f>
        <v>21/16</v>
      </c>
      <c r="C19" s="51" t="str">
        <f>Spisak!D9</f>
        <v>Boro Bogdanović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21</v>
      </c>
      <c r="O19" s="39"/>
      <c r="P19" s="40">
        <f>Spisak!S9</f>
        <v>0</v>
      </c>
      <c r="Q19" s="41">
        <f>Spisak!U9</f>
        <v>0</v>
      </c>
      <c r="R19" s="42">
        <f>Spisak!W9</f>
        <v>21</v>
      </c>
      <c r="S19" s="80" t="str">
        <f>Spisak!X9</f>
        <v>F</v>
      </c>
      <c r="T19" s="81" t="str">
        <f>IF(S19=0,"-",VLOOKUP(S19,Tocjene,2,TRUE))</f>
        <v>(nedovoljan)</v>
      </c>
    </row>
    <row r="20" spans="1:20" s="21" customFormat="1" ht="12.75">
      <c r="A20" s="36">
        <v>9</v>
      </c>
      <c r="B20" s="37" t="str">
        <f>Spisak!A10</f>
        <v>22/16</v>
      </c>
      <c r="C20" s="51" t="str">
        <f>Spisak!D10</f>
        <v>Neda Srdanović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39</v>
      </c>
      <c r="O20" s="39"/>
      <c r="P20" s="40">
        <f>Spisak!S10</f>
        <v>0</v>
      </c>
      <c r="Q20" s="41">
        <f>Spisak!U10</f>
        <v>0</v>
      </c>
      <c r="R20" s="42">
        <f>Spisak!W10</f>
        <v>39</v>
      </c>
      <c r="S20" s="80" t="str">
        <f>Spisak!X10</f>
        <v>F</v>
      </c>
      <c r="T20" s="81" t="str">
        <f>IF(S20=0,"-",VLOOKUP(S20,Tocjene,2,TRUE))</f>
        <v>(nedovoljan)</v>
      </c>
    </row>
    <row r="21" spans="1:20" s="21" customFormat="1" ht="12.75">
      <c r="A21" s="36">
        <v>10</v>
      </c>
      <c r="B21" s="37" t="str">
        <f>Spisak!A11</f>
        <v>24/16</v>
      </c>
      <c r="C21" s="51" t="str">
        <f>Spisak!D11</f>
        <v>Milena Anđelić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24</v>
      </c>
      <c r="O21" s="39"/>
      <c r="P21" s="40">
        <f>Spisak!S11</f>
        <v>0</v>
      </c>
      <c r="Q21" s="41">
        <f>Spisak!U11</f>
        <v>0</v>
      </c>
      <c r="R21" s="42">
        <f>Spisak!W11</f>
        <v>24</v>
      </c>
      <c r="S21" s="80" t="str">
        <f>Spisak!X11</f>
        <v>F</v>
      </c>
      <c r="T21" s="81" t="str">
        <f>IF(S21=0,"-",VLOOKUP(S21,Tocjene,2,TRUE))</f>
        <v>(nedovoljan)</v>
      </c>
    </row>
    <row r="22" spans="1:21" s="21" customFormat="1" ht="12.75">
      <c r="A22" s="36">
        <v>11</v>
      </c>
      <c r="B22" s="37" t="str">
        <f>Spisak!A12</f>
        <v>26/16</v>
      </c>
      <c r="C22" s="51" t="str">
        <f>Spisak!D12</f>
        <v>Ksenija Brakočević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38</v>
      </c>
      <c r="O22" s="39"/>
      <c r="P22" s="40">
        <f>Spisak!S12</f>
        <v>0</v>
      </c>
      <c r="Q22" s="41">
        <f>Spisak!U12</f>
        <v>0</v>
      </c>
      <c r="R22" s="42">
        <f>Spisak!W12</f>
        <v>38</v>
      </c>
      <c r="S22" s="80" t="str">
        <f>Spisak!X12</f>
        <v>F</v>
      </c>
      <c r="T22" s="81" t="str">
        <f>IF(S22=0,"-",VLOOKUP(S22,Tocjene,2,TRUE))</f>
        <v>(nedovoljan)</v>
      </c>
      <c r="U22" s="96"/>
    </row>
    <row r="23" spans="1:20" s="21" customFormat="1" ht="12.75">
      <c r="A23" s="36">
        <v>12</v>
      </c>
      <c r="B23" s="37" t="str">
        <f>Spisak!A13</f>
        <v>27/16</v>
      </c>
      <c r="C23" s="51" t="str">
        <f>Spisak!D13</f>
        <v>Jelena Aligrudić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15</v>
      </c>
      <c r="O23" s="39"/>
      <c r="P23" s="40">
        <f>Spisak!S13</f>
        <v>0</v>
      </c>
      <c r="Q23" s="41">
        <f>Spisak!U13</f>
        <v>0</v>
      </c>
      <c r="R23" s="42">
        <f>Spisak!W13</f>
        <v>15</v>
      </c>
      <c r="S23" s="80" t="str">
        <f>Spisak!X13</f>
        <v>F</v>
      </c>
      <c r="T23" s="81" t="str">
        <f>IF(S23=0,"-",VLOOKUP(S23,Tocjene,2,TRUE))</f>
        <v>(nedovoljan)</v>
      </c>
    </row>
    <row r="24" spans="1:20" s="21" customFormat="1" ht="12.75">
      <c r="A24" s="36">
        <v>13</v>
      </c>
      <c r="B24" s="37" t="str">
        <f>Spisak!A14</f>
        <v>30/16</v>
      </c>
      <c r="C24" s="51" t="str">
        <f>Spisak!D14</f>
        <v>Ana Muratović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37</v>
      </c>
      <c r="O24" s="39"/>
      <c r="P24" s="40">
        <f>Spisak!S14</f>
        <v>0</v>
      </c>
      <c r="Q24" s="41">
        <f>Spisak!U14</f>
        <v>0</v>
      </c>
      <c r="R24" s="42">
        <f>Spisak!W14</f>
        <v>37</v>
      </c>
      <c r="S24" s="80" t="str">
        <f>Spisak!X14</f>
        <v>F</v>
      </c>
      <c r="T24" s="81" t="str">
        <f>IF(S24=0,"-",VLOOKUP(S24,Tocjene,2,TRUE))</f>
        <v>(nedovoljan)</v>
      </c>
    </row>
    <row r="25" spans="1:20" s="21" customFormat="1" ht="12.75">
      <c r="A25" s="36">
        <v>14</v>
      </c>
      <c r="B25" s="37" t="str">
        <f>Spisak!A15</f>
        <v>31/16</v>
      </c>
      <c r="C25" s="51" t="str">
        <f>Spisak!D15</f>
        <v>Obrad Jovanović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17</v>
      </c>
      <c r="O25" s="39"/>
      <c r="P25" s="40">
        <f>Spisak!S15</f>
        <v>0</v>
      </c>
      <c r="Q25" s="41">
        <f>Spisak!U15</f>
        <v>0</v>
      </c>
      <c r="R25" s="42">
        <f>Spisak!W15</f>
        <v>17</v>
      </c>
      <c r="S25" s="80" t="str">
        <f>Spisak!X15</f>
        <v>F</v>
      </c>
      <c r="T25" s="81" t="str">
        <f>IF(S25=0,"-",VLOOKUP(S25,Tocjene,2,TRUE))</f>
        <v>(nedovoljan)</v>
      </c>
    </row>
    <row r="26" spans="1:20" s="21" customFormat="1" ht="12.75">
      <c r="A26" s="36">
        <v>15</v>
      </c>
      <c r="B26" s="37" t="str">
        <f>Spisak!A16</f>
        <v>32/16</v>
      </c>
      <c r="C26" s="51" t="str">
        <f>Spisak!D16</f>
        <v>Jovana Vujičić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38</v>
      </c>
      <c r="O26" s="39"/>
      <c r="P26" s="40">
        <f>Spisak!S16</f>
        <v>0</v>
      </c>
      <c r="Q26" s="41">
        <f>Spisak!U16</f>
        <v>0</v>
      </c>
      <c r="R26" s="42">
        <f>Spisak!W16</f>
        <v>38</v>
      </c>
      <c r="S26" s="80" t="str">
        <f>Spisak!X16</f>
        <v>F</v>
      </c>
      <c r="T26" s="81" t="str">
        <f>IF(S26=0,"-",VLOOKUP(S26,Tocjene,2,TRUE))</f>
        <v>(nedovoljan)</v>
      </c>
    </row>
    <row r="27" spans="1:20" s="21" customFormat="1" ht="12.75">
      <c r="A27" s="36">
        <v>16</v>
      </c>
      <c r="B27" s="37" t="str">
        <f>Spisak!A17</f>
        <v>38/16</v>
      </c>
      <c r="C27" s="51" t="str">
        <f>Spisak!D17</f>
        <v>Miraš Bulatović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31</v>
      </c>
      <c r="O27" s="39"/>
      <c r="P27" s="40">
        <f>Spisak!S17</f>
        <v>0</v>
      </c>
      <c r="Q27" s="41">
        <f>Spisak!U17</f>
        <v>0</v>
      </c>
      <c r="R27" s="42">
        <f>Spisak!W17</f>
        <v>31</v>
      </c>
      <c r="S27" s="80" t="str">
        <f>Spisak!X17</f>
        <v>F</v>
      </c>
      <c r="T27" s="81" t="str">
        <f>IF(S27=0,"-",VLOOKUP(S27,Tocjene,2,TRUE))</f>
        <v>(nedovoljan)</v>
      </c>
    </row>
    <row r="28" spans="1:20" s="21" customFormat="1" ht="12.75">
      <c r="A28" s="36">
        <v>17</v>
      </c>
      <c r="B28" s="37" t="str">
        <f>Spisak!A18</f>
        <v>39/16</v>
      </c>
      <c r="C28" s="51" t="str">
        <f>Spisak!D18</f>
        <v>Nikola Raković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14</v>
      </c>
      <c r="O28" s="39"/>
      <c r="P28" s="40">
        <f>Spisak!S18</f>
        <v>0</v>
      </c>
      <c r="Q28" s="41">
        <f>Spisak!U18</f>
        <v>0</v>
      </c>
      <c r="R28" s="42">
        <f>Spisak!W18</f>
        <v>14</v>
      </c>
      <c r="S28" s="80" t="str">
        <f>Spisak!X18</f>
        <v>F</v>
      </c>
      <c r="T28" s="81" t="str">
        <f>IF(S28=0,"-",VLOOKUP(S28,Tocjene,2,TRUE))</f>
        <v>(nedovoljan)</v>
      </c>
    </row>
    <row r="29" spans="1:20" s="21" customFormat="1" ht="12.75">
      <c r="A29" s="36">
        <v>18</v>
      </c>
      <c r="B29" s="37" t="str">
        <f>Spisak!A19</f>
        <v>44/16</v>
      </c>
      <c r="C29" s="51" t="str">
        <f>Spisak!D19</f>
        <v>Miloš Dragić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43</v>
      </c>
      <c r="O29" s="39"/>
      <c r="P29" s="40">
        <f>Spisak!S19</f>
        <v>0</v>
      </c>
      <c r="Q29" s="41">
        <f>Spisak!U19</f>
        <v>0</v>
      </c>
      <c r="R29" s="42">
        <f>Spisak!W19</f>
        <v>43</v>
      </c>
      <c r="S29" s="80" t="str">
        <f>Spisak!X19</f>
        <v>F</v>
      </c>
      <c r="T29" s="81" t="str">
        <f>IF(S29=0,"-",VLOOKUP(S29,Tocjene,2,TRUE))</f>
        <v>(nedovoljan)</v>
      </c>
    </row>
    <row r="30" spans="1:20" s="21" customFormat="1" ht="12.75">
      <c r="A30" s="36">
        <v>19</v>
      </c>
      <c r="B30" s="37" t="str">
        <f>Spisak!A20</f>
        <v>53/16</v>
      </c>
      <c r="C30" s="51" t="str">
        <f>Spisak!D20</f>
        <v>Miloš Božović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0</v>
      </c>
      <c r="O30" s="39"/>
      <c r="P30" s="40">
        <f>Spisak!S20</f>
        <v>0</v>
      </c>
      <c r="Q30" s="41">
        <f>Spisak!U20</f>
        <v>0</v>
      </c>
      <c r="R30" s="42">
        <f>Spisak!W20</f>
        <v>0</v>
      </c>
      <c r="S30" s="80" t="str">
        <f>Spisak!X20</f>
        <v>F</v>
      </c>
      <c r="T30" s="81" t="str">
        <f>IF(S30=0,"-",VLOOKUP(S30,Tocjene,2,TRUE))</f>
        <v>(nedovoljan)</v>
      </c>
    </row>
    <row r="31" spans="1:20" s="21" customFormat="1" ht="12.75">
      <c r="A31" s="36">
        <v>20</v>
      </c>
      <c r="B31" s="37" t="str">
        <f>Spisak!A21</f>
        <v>59/16</v>
      </c>
      <c r="C31" s="51" t="str">
        <f>Spisak!D21</f>
        <v>Anđela Minić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34</v>
      </c>
      <c r="O31" s="39"/>
      <c r="P31" s="40">
        <f>Spisak!S21</f>
        <v>0</v>
      </c>
      <c r="Q31" s="41">
        <f>Spisak!U21</f>
        <v>0</v>
      </c>
      <c r="R31" s="42">
        <f>Spisak!W21</f>
        <v>34</v>
      </c>
      <c r="S31" s="80" t="str">
        <f>Spisak!X21</f>
        <v>F</v>
      </c>
      <c r="T31" s="81" t="str">
        <f>IF(S31=0,"-",VLOOKUP(S31,Tocjene,2,TRUE))</f>
        <v>(nedovoljan)</v>
      </c>
    </row>
    <row r="32" spans="1:20" s="21" customFormat="1" ht="12.75">
      <c r="A32" s="36">
        <v>21</v>
      </c>
      <c r="B32" s="37" t="str">
        <f>Spisak!A22</f>
        <v>62/16</v>
      </c>
      <c r="C32" s="51" t="str">
        <f>Spisak!D22</f>
        <v>Nataša Zajović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34</v>
      </c>
      <c r="O32" s="39"/>
      <c r="P32" s="40">
        <f>Spisak!S22</f>
        <v>0</v>
      </c>
      <c r="Q32" s="41">
        <f>Spisak!U22</f>
        <v>0</v>
      </c>
      <c r="R32" s="42">
        <f>Spisak!W22</f>
        <v>34</v>
      </c>
      <c r="S32" s="80" t="str">
        <f>Spisak!X22</f>
        <v>F</v>
      </c>
      <c r="T32" s="81" t="str">
        <f>IF(S32=0,"-",VLOOKUP(S32,Tocjene,2,TRUE))</f>
        <v>(nedovoljan)</v>
      </c>
    </row>
    <row r="33" spans="1:20" s="21" customFormat="1" ht="12.75">
      <c r="A33" s="36">
        <v>22</v>
      </c>
      <c r="B33" s="37" t="str">
        <f>Spisak!A23</f>
        <v>66/16</v>
      </c>
      <c r="C33" s="51" t="str">
        <f>Spisak!D23</f>
        <v>Danijel Zekić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17</v>
      </c>
      <c r="O33" s="39"/>
      <c r="P33" s="40">
        <f>Spisak!S23</f>
        <v>0</v>
      </c>
      <c r="Q33" s="41">
        <f>Spisak!U23</f>
        <v>0</v>
      </c>
      <c r="R33" s="42">
        <f>Spisak!W23</f>
        <v>17</v>
      </c>
      <c r="S33" s="80" t="str">
        <f>Spisak!X23</f>
        <v>F</v>
      </c>
      <c r="T33" s="81" t="str">
        <f>IF(S33=0,"-",VLOOKUP(S33,Tocjene,2,TRUE))</f>
        <v>(nedovoljan)</v>
      </c>
    </row>
    <row r="34" spans="1:20" s="21" customFormat="1" ht="12.75">
      <c r="A34" s="36">
        <v>23</v>
      </c>
      <c r="B34" s="37" t="str">
        <f>Spisak!A24</f>
        <v>76/16</v>
      </c>
      <c r="C34" s="51" t="str">
        <f>Spisak!D24</f>
        <v>Ivan Mujović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9</v>
      </c>
      <c r="O34" s="39"/>
      <c r="P34" s="40">
        <f>Spisak!S24</f>
        <v>0</v>
      </c>
      <c r="Q34" s="41">
        <f>Spisak!U24</f>
        <v>0</v>
      </c>
      <c r="R34" s="42">
        <f>Spisak!W24</f>
        <v>9</v>
      </c>
      <c r="S34" s="80" t="str">
        <f>Spisak!X24</f>
        <v>F</v>
      </c>
      <c r="T34" s="81" t="str">
        <f>IF(S34=0,"-",VLOOKUP(S34,Tocjene,2,TRUE))</f>
        <v>(nedovoljan)</v>
      </c>
    </row>
    <row r="35" spans="1:20" s="21" customFormat="1" ht="12.75">
      <c r="A35" s="36">
        <v>24</v>
      </c>
      <c r="B35" s="37" t="str">
        <f>Spisak!A25</f>
        <v>85/16</v>
      </c>
      <c r="C35" s="51" t="str">
        <f>Spisak!D25</f>
        <v>Đina Dubljević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9</v>
      </c>
      <c r="O35" s="39"/>
      <c r="P35" s="40">
        <f>Spisak!S25</f>
        <v>0</v>
      </c>
      <c r="Q35" s="41">
        <f>Spisak!U25</f>
        <v>0</v>
      </c>
      <c r="R35" s="42">
        <f>Spisak!W25</f>
        <v>9</v>
      </c>
      <c r="S35" s="80" t="str">
        <f>Spisak!X25</f>
        <v>F</v>
      </c>
      <c r="T35" s="81" t="str">
        <f>IF(S35=0,"-",VLOOKUP(S35,Tocjene,2,TRUE))</f>
        <v>(nedovoljan)</v>
      </c>
    </row>
    <row r="36" spans="1:20" s="21" customFormat="1" ht="12.75">
      <c r="A36" s="36">
        <v>25</v>
      </c>
      <c r="B36" s="37" t="str">
        <f>Spisak!A26</f>
        <v>88/16</v>
      </c>
      <c r="C36" s="51" t="str">
        <f>Spisak!D26</f>
        <v>Jelena Piper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31</v>
      </c>
      <c r="O36" s="39"/>
      <c r="P36" s="40">
        <f>Spisak!S26</f>
        <v>0</v>
      </c>
      <c r="Q36" s="41">
        <f>Spisak!U26</f>
        <v>0</v>
      </c>
      <c r="R36" s="42">
        <f>Spisak!W26</f>
        <v>31</v>
      </c>
      <c r="S36" s="80" t="str">
        <f>Spisak!X26</f>
        <v>F</v>
      </c>
      <c r="T36" s="81" t="str">
        <f>IF(S36=0,"-",VLOOKUP(S36,Tocjene,2,TRUE))</f>
        <v>(nedovoljan)</v>
      </c>
    </row>
    <row r="37" spans="1:20" s="21" customFormat="1" ht="12.75">
      <c r="A37" s="36">
        <v>26</v>
      </c>
      <c r="B37" s="37" t="str">
        <f>Spisak!A27</f>
        <v>92/16</v>
      </c>
      <c r="C37" s="51" t="str">
        <f>Spisak!D27</f>
        <v>Jovan Kankaraš</v>
      </c>
      <c r="D37" s="38">
        <f>Spisak!E27</f>
        <v>0</v>
      </c>
      <c r="E37" s="38">
        <f>Spisak!F27</f>
        <v>0</v>
      </c>
      <c r="F37" s="38">
        <f>Spisak!G27</f>
        <v>0</v>
      </c>
      <c r="G37" s="38">
        <f>Spisak!H27</f>
        <v>0</v>
      </c>
      <c r="H37" s="38">
        <f>Spisak!I27</f>
        <v>0</v>
      </c>
      <c r="I37" s="38"/>
      <c r="J37" s="38"/>
      <c r="K37" s="38"/>
      <c r="L37" s="38"/>
      <c r="M37" s="38"/>
      <c r="N37" s="39">
        <f>Spisak!R27</f>
        <v>26</v>
      </c>
      <c r="O37" s="39"/>
      <c r="P37" s="40">
        <f>Spisak!S27</f>
        <v>0</v>
      </c>
      <c r="Q37" s="41">
        <f>Spisak!U27</f>
        <v>0</v>
      </c>
      <c r="R37" s="42">
        <f>Spisak!W27</f>
        <v>26</v>
      </c>
      <c r="S37" s="80" t="str">
        <f>Spisak!X27</f>
        <v>F</v>
      </c>
      <c r="T37" s="81" t="str">
        <f>IF(S37=0,"-",VLOOKUP(S37,Tocjene,2,TRUE))</f>
        <v>(nedovoljan)</v>
      </c>
    </row>
    <row r="38" spans="1:20" s="21" customFormat="1" ht="12.75">
      <c r="A38" s="36">
        <v>27</v>
      </c>
      <c r="B38" s="37" t="str">
        <f>Spisak!A28</f>
        <v>95/16</v>
      </c>
      <c r="C38" s="51" t="str">
        <f>Spisak!D28</f>
        <v>Kristina Ognjenović</v>
      </c>
      <c r="D38" s="38">
        <f>Spisak!E28</f>
        <v>0</v>
      </c>
      <c r="E38" s="38">
        <f>Spisak!F28</f>
        <v>0</v>
      </c>
      <c r="F38" s="38">
        <f>Spisak!G28</f>
        <v>0</v>
      </c>
      <c r="G38" s="38">
        <f>Spisak!H28</f>
        <v>0</v>
      </c>
      <c r="H38" s="38">
        <f>Spisak!I28</f>
        <v>0</v>
      </c>
      <c r="I38" s="38"/>
      <c r="J38" s="38"/>
      <c r="K38" s="38"/>
      <c r="L38" s="38"/>
      <c r="M38" s="38"/>
      <c r="N38" s="39">
        <f>Spisak!R28</f>
        <v>37</v>
      </c>
      <c r="O38" s="39"/>
      <c r="P38" s="40">
        <f>Spisak!S28</f>
        <v>0</v>
      </c>
      <c r="Q38" s="41">
        <f>Spisak!U28</f>
        <v>0</v>
      </c>
      <c r="R38" s="42">
        <f>Spisak!W28</f>
        <v>37</v>
      </c>
      <c r="S38" s="80" t="str">
        <f>Spisak!X28</f>
        <v>F</v>
      </c>
      <c r="T38" s="81" t="str">
        <f>IF(S38=0,"-",VLOOKUP(S38,Tocjene,2,TRUE))</f>
        <v>(nedovoljan)</v>
      </c>
    </row>
    <row r="39" spans="1:20" s="21" customFormat="1" ht="12.75">
      <c r="A39" s="36">
        <v>28</v>
      </c>
      <c r="B39" s="37" t="str">
        <f>Spisak!A29</f>
        <v>9015/16</v>
      </c>
      <c r="C39" s="51" t="str">
        <f>Spisak!D29</f>
        <v>Nikola Markuš</v>
      </c>
      <c r="D39" s="38">
        <f>Spisak!E29</f>
        <v>0</v>
      </c>
      <c r="E39" s="38">
        <f>Spisak!F29</f>
        <v>0</v>
      </c>
      <c r="F39" s="38">
        <f>Spisak!G29</f>
        <v>0</v>
      </c>
      <c r="G39" s="38">
        <f>Spisak!H29</f>
        <v>0</v>
      </c>
      <c r="H39" s="38">
        <f>Spisak!I29</f>
        <v>0</v>
      </c>
      <c r="I39" s="38"/>
      <c r="J39" s="38"/>
      <c r="K39" s="38"/>
      <c r="L39" s="38"/>
      <c r="M39" s="38"/>
      <c r="N39" s="39">
        <f>Spisak!R29</f>
        <v>33</v>
      </c>
      <c r="O39" s="39"/>
      <c r="P39" s="40">
        <f>Spisak!S29</f>
        <v>0</v>
      </c>
      <c r="Q39" s="41">
        <f>Spisak!U29</f>
        <v>0</v>
      </c>
      <c r="R39" s="42">
        <f>Spisak!W29</f>
        <v>33</v>
      </c>
      <c r="S39" s="80" t="str">
        <f>Spisak!X29</f>
        <v>F</v>
      </c>
      <c r="T39" s="81" t="str">
        <f>IF(S39=0,"-",VLOOKUP(S39,Tocjene,2,TRUE))</f>
        <v>(nedovoljan)</v>
      </c>
    </row>
    <row r="40" spans="1:20" s="21" customFormat="1" ht="12.75">
      <c r="A40" s="36">
        <v>29</v>
      </c>
      <c r="B40" s="37" t="str">
        <f>Spisak!A30</f>
        <v>9038/16</v>
      </c>
      <c r="C40" s="51" t="str">
        <f>Spisak!D30</f>
        <v>Mia Kovač</v>
      </c>
      <c r="D40" s="38">
        <f>Spisak!E30</f>
        <v>0</v>
      </c>
      <c r="E40" s="38">
        <f>Spisak!F30</f>
        <v>0</v>
      </c>
      <c r="F40" s="38">
        <f>Spisak!G30</f>
        <v>0</v>
      </c>
      <c r="G40" s="38">
        <f>Spisak!H30</f>
        <v>0</v>
      </c>
      <c r="H40" s="38">
        <f>Spisak!I30</f>
        <v>0</v>
      </c>
      <c r="I40" s="38"/>
      <c r="J40" s="38"/>
      <c r="K40" s="38"/>
      <c r="L40" s="38"/>
      <c r="M40" s="38"/>
      <c r="N40" s="39">
        <f>Spisak!R30</f>
        <v>46</v>
      </c>
      <c r="O40" s="39"/>
      <c r="P40" s="40">
        <f>Spisak!S30</f>
        <v>0</v>
      </c>
      <c r="Q40" s="41">
        <f>Spisak!U30</f>
        <v>0</v>
      </c>
      <c r="R40" s="42">
        <f>Spisak!W30</f>
        <v>46</v>
      </c>
      <c r="S40" s="80" t="str">
        <f>Spisak!X30</f>
        <v>F</v>
      </c>
      <c r="T40" s="81" t="str">
        <f>IF(S40=0,"-",VLOOKUP(S40,Tocjene,2,TRUE))</f>
        <v>(nedovoljan)</v>
      </c>
    </row>
    <row r="41" spans="1:20" s="21" customFormat="1" ht="12.75">
      <c r="A41" s="36">
        <v>30</v>
      </c>
      <c r="B41" s="37" t="str">
        <f>Spisak!A31</f>
        <v>9060/16</v>
      </c>
      <c r="C41" s="51" t="str">
        <f>Spisak!D31</f>
        <v>Uroš Ognjenović</v>
      </c>
      <c r="D41" s="38">
        <f>Spisak!E31</f>
        <v>0</v>
      </c>
      <c r="E41" s="38">
        <f>Spisak!F31</f>
        <v>0</v>
      </c>
      <c r="F41" s="38">
        <f>Spisak!G31</f>
        <v>0</v>
      </c>
      <c r="G41" s="38">
        <f>Spisak!H31</f>
        <v>0</v>
      </c>
      <c r="H41" s="38">
        <f>Spisak!I31</f>
        <v>0</v>
      </c>
      <c r="I41" s="38"/>
      <c r="J41" s="38"/>
      <c r="K41" s="38"/>
      <c r="L41" s="38"/>
      <c r="M41" s="38"/>
      <c r="N41" s="39">
        <f>Spisak!R31</f>
        <v>28</v>
      </c>
      <c r="O41" s="39"/>
      <c r="P41" s="40">
        <f>Spisak!S31</f>
        <v>0</v>
      </c>
      <c r="Q41" s="41">
        <f>Spisak!U31</f>
        <v>0</v>
      </c>
      <c r="R41" s="42">
        <f>Spisak!W31</f>
        <v>28</v>
      </c>
      <c r="S41" s="80" t="str">
        <f>Spisak!X31</f>
        <v>F</v>
      </c>
      <c r="T41" s="81" t="str">
        <f>IF(S41=0,"-",VLOOKUP(S41,Tocjene,2,TRUE))</f>
        <v>(nedovoljan)</v>
      </c>
    </row>
    <row r="42" spans="1:20" s="21" customFormat="1" ht="12.75">
      <c r="A42" s="36">
        <v>31</v>
      </c>
      <c r="B42" s="37" t="str">
        <f>Spisak!A32</f>
        <v>9068/16</v>
      </c>
      <c r="C42" s="51" t="str">
        <f>Spisak!D32</f>
        <v>Enis Čindrak</v>
      </c>
      <c r="D42" s="38">
        <f>Spisak!E32</f>
        <v>0</v>
      </c>
      <c r="E42" s="38">
        <f>Spisak!F32</f>
        <v>0</v>
      </c>
      <c r="F42" s="38">
        <f>Spisak!G32</f>
        <v>0</v>
      </c>
      <c r="G42" s="38">
        <f>Spisak!H32</f>
        <v>0</v>
      </c>
      <c r="H42" s="38">
        <f>Spisak!I32</f>
        <v>0</v>
      </c>
      <c r="I42" s="38"/>
      <c r="J42" s="38"/>
      <c r="K42" s="38"/>
      <c r="L42" s="38"/>
      <c r="M42" s="38"/>
      <c r="N42" s="39">
        <f>Spisak!R32</f>
        <v>28</v>
      </c>
      <c r="O42" s="39"/>
      <c r="P42" s="40">
        <f>Spisak!S32</f>
        <v>0</v>
      </c>
      <c r="Q42" s="41">
        <f>Spisak!U32</f>
        <v>0</v>
      </c>
      <c r="R42" s="42">
        <f>Spisak!W32</f>
        <v>28</v>
      </c>
      <c r="S42" s="80" t="str">
        <f>Spisak!X32</f>
        <v>F</v>
      </c>
      <c r="T42" s="81" t="str">
        <f>IF(S42=0,"-",VLOOKUP(S42,Tocjene,2,TRUE))</f>
        <v>(nedovoljan)</v>
      </c>
    </row>
    <row r="43" spans="1:20" s="21" customFormat="1" ht="12.75">
      <c r="A43" s="36">
        <v>32</v>
      </c>
      <c r="B43" s="37" t="str">
        <f>Spisak!A33</f>
        <v>2/15</v>
      </c>
      <c r="C43" s="51" t="str">
        <f>Spisak!D33</f>
        <v>Marko Čarmak</v>
      </c>
      <c r="D43" s="38">
        <f>Spisak!E33</f>
        <v>0</v>
      </c>
      <c r="E43" s="38">
        <f>Spisak!F33</f>
        <v>0</v>
      </c>
      <c r="F43" s="38">
        <f>Spisak!G33</f>
        <v>0</v>
      </c>
      <c r="G43" s="38">
        <f>Spisak!H33</f>
        <v>0</v>
      </c>
      <c r="H43" s="38">
        <f>Spisak!I33</f>
        <v>0</v>
      </c>
      <c r="I43" s="38"/>
      <c r="J43" s="38"/>
      <c r="K43" s="38"/>
      <c r="L43" s="38"/>
      <c r="M43" s="38"/>
      <c r="N43" s="39">
        <f>Spisak!R33</f>
        <v>39</v>
      </c>
      <c r="O43" s="39"/>
      <c r="P43" s="40">
        <f>Spisak!S33</f>
        <v>0</v>
      </c>
      <c r="Q43" s="41">
        <f>Spisak!U33</f>
        <v>0</v>
      </c>
      <c r="R43" s="42">
        <f>Spisak!W33</f>
        <v>39</v>
      </c>
      <c r="S43" s="80" t="str">
        <f>Spisak!X33</f>
        <v>F</v>
      </c>
      <c r="T43" s="81" t="str">
        <f>IF(S43=0,"-",VLOOKUP(S43,Tocjene,2,TRUE))</f>
        <v>(nedovoljan)</v>
      </c>
    </row>
    <row r="44" spans="1:20" s="21" customFormat="1" ht="12.75">
      <c r="A44" s="36">
        <v>33</v>
      </c>
      <c r="B44" s="37" t="str">
        <f>Spisak!A34</f>
        <v>3/15</v>
      </c>
      <c r="C44" s="51" t="str">
        <f>Spisak!D34</f>
        <v>Berin Šabazović</v>
      </c>
      <c r="D44" s="38">
        <f>Spisak!E34</f>
        <v>0</v>
      </c>
      <c r="E44" s="38">
        <f>Spisak!F34</f>
        <v>0</v>
      </c>
      <c r="F44" s="38">
        <f>Spisak!G34</f>
        <v>0</v>
      </c>
      <c r="G44" s="38">
        <f>Spisak!H34</f>
        <v>0</v>
      </c>
      <c r="H44" s="38">
        <f>Spisak!I34</f>
        <v>0</v>
      </c>
      <c r="I44" s="38"/>
      <c r="J44" s="38"/>
      <c r="K44" s="38"/>
      <c r="L44" s="38"/>
      <c r="M44" s="38"/>
      <c r="N44" s="39">
        <f>Spisak!R34</f>
        <v>6</v>
      </c>
      <c r="O44" s="39"/>
      <c r="P44" s="40">
        <f>Spisak!S34</f>
        <v>0</v>
      </c>
      <c r="Q44" s="41">
        <f>Spisak!U34</f>
        <v>0</v>
      </c>
      <c r="R44" s="42">
        <f>Spisak!W34</f>
        <v>6</v>
      </c>
      <c r="S44" s="80" t="str">
        <f>Spisak!X34</f>
        <v>F</v>
      </c>
      <c r="T44" s="81" t="str">
        <f>IF(S44=0,"-",VLOOKUP(S44,Tocjene,2,TRUE))</f>
        <v>(nedovoljan)</v>
      </c>
    </row>
    <row r="45" spans="1:20" s="21" customFormat="1" ht="12.75">
      <c r="A45" s="36">
        <v>34</v>
      </c>
      <c r="B45" s="37" t="str">
        <f>Spisak!A35</f>
        <v>15/15</v>
      </c>
      <c r="C45" s="51" t="str">
        <f>Spisak!D35</f>
        <v>Miloš Vučetić</v>
      </c>
      <c r="D45" s="38">
        <f>Spisak!E35</f>
        <v>0</v>
      </c>
      <c r="E45" s="38">
        <f>Spisak!F35</f>
        <v>0</v>
      </c>
      <c r="F45" s="38">
        <f>Spisak!G35</f>
        <v>0</v>
      </c>
      <c r="G45" s="38">
        <f>Spisak!H35</f>
        <v>0</v>
      </c>
      <c r="H45" s="38">
        <f>Spisak!I35</f>
        <v>0</v>
      </c>
      <c r="I45" s="38"/>
      <c r="J45" s="38"/>
      <c r="K45" s="38"/>
      <c r="L45" s="38"/>
      <c r="M45" s="38"/>
      <c r="N45" s="39">
        <f>Spisak!R35</f>
        <v>0</v>
      </c>
      <c r="O45" s="39"/>
      <c r="P45" s="40">
        <f>Spisak!S35</f>
        <v>0</v>
      </c>
      <c r="Q45" s="41">
        <f>Spisak!U35</f>
        <v>0</v>
      </c>
      <c r="R45" s="42">
        <f>Spisak!W35</f>
        <v>0</v>
      </c>
      <c r="S45" s="80" t="str">
        <f>Spisak!X35</f>
        <v>F</v>
      </c>
      <c r="T45" s="81" t="str">
        <f>IF(S45=0,"-",VLOOKUP(S45,Tocjene,2,TRUE))</f>
        <v>(nedovoljan)</v>
      </c>
    </row>
    <row r="46" spans="1:20" s="21" customFormat="1" ht="12.75">
      <c r="A46" s="36">
        <v>35</v>
      </c>
      <c r="B46" s="37" t="str">
        <f>Spisak!A36</f>
        <v>16/15</v>
      </c>
      <c r="C46" s="51" t="str">
        <f>Spisak!D36</f>
        <v>Ivona Stojanović</v>
      </c>
      <c r="D46" s="38">
        <f>Spisak!E36</f>
        <v>0</v>
      </c>
      <c r="E46" s="38">
        <f>Spisak!F36</f>
        <v>0</v>
      </c>
      <c r="F46" s="38">
        <f>Spisak!G36</f>
        <v>0</v>
      </c>
      <c r="G46" s="38">
        <f>Spisak!H36</f>
        <v>0</v>
      </c>
      <c r="H46" s="38">
        <f>Spisak!I36</f>
        <v>0</v>
      </c>
      <c r="I46" s="38"/>
      <c r="J46" s="38"/>
      <c r="K46" s="38"/>
      <c r="L46" s="38"/>
      <c r="M46" s="38"/>
      <c r="N46" s="39">
        <f>Spisak!R36</f>
        <v>30</v>
      </c>
      <c r="O46" s="39"/>
      <c r="P46" s="40">
        <f>Spisak!S36</f>
        <v>0</v>
      </c>
      <c r="Q46" s="41">
        <f>Spisak!U36</f>
        <v>0</v>
      </c>
      <c r="R46" s="42">
        <f>Spisak!W36</f>
        <v>30</v>
      </c>
      <c r="S46" s="80" t="str">
        <f>Spisak!X36</f>
        <v>F</v>
      </c>
      <c r="T46" s="81" t="str">
        <f>IF(S46=0,"-",VLOOKUP(S46,Tocjene,2,TRUE))</f>
        <v>(nedovoljan)</v>
      </c>
    </row>
    <row r="47" spans="1:20" ht="12.75">
      <c r="A47" s="36">
        <v>36</v>
      </c>
      <c r="B47" s="37" t="str">
        <f>Spisak!A37</f>
        <v>26/15</v>
      </c>
      <c r="C47" s="51" t="str">
        <f>Spisak!D37</f>
        <v>Aleksa Vujošević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>
        <f>Spisak!I37</f>
        <v>0</v>
      </c>
      <c r="I47" s="38"/>
      <c r="J47" s="38"/>
      <c r="K47" s="38"/>
      <c r="L47" s="38"/>
      <c r="M47" s="38"/>
      <c r="N47" s="39">
        <f>Spisak!R37</f>
        <v>12</v>
      </c>
      <c r="O47" s="39"/>
      <c r="P47" s="40">
        <f>Spisak!S37</f>
        <v>0</v>
      </c>
      <c r="Q47" s="41">
        <f>Spisak!U37</f>
        <v>0</v>
      </c>
      <c r="R47" s="42">
        <f>Spisak!W37</f>
        <v>12</v>
      </c>
      <c r="S47" s="80" t="str">
        <f>Spisak!X37</f>
        <v>F</v>
      </c>
      <c r="T47" s="81" t="str">
        <f>IF(S47=0,"-",VLOOKUP(S47,Tocjene,2,TRUE))</f>
        <v>(nedovoljan)</v>
      </c>
    </row>
    <row r="48" spans="1:20" ht="12.75">
      <c r="A48" s="36">
        <v>37</v>
      </c>
      <c r="B48" s="37" t="str">
        <f>Spisak!A38</f>
        <v>27/15</v>
      </c>
      <c r="C48" s="51" t="str">
        <f>Spisak!D38</f>
        <v>Andrija Aleksić</v>
      </c>
      <c r="D48" s="38">
        <f>Spisak!E38</f>
        <v>0</v>
      </c>
      <c r="E48" s="38">
        <f>Spisak!F38</f>
        <v>0</v>
      </c>
      <c r="F48" s="38">
        <f>Spisak!G38</f>
        <v>0</v>
      </c>
      <c r="G48" s="38">
        <f>Spisak!H38</f>
        <v>0</v>
      </c>
      <c r="H48" s="38">
        <f>Spisak!I38</f>
        <v>0</v>
      </c>
      <c r="I48" s="38"/>
      <c r="J48" s="38"/>
      <c r="K48" s="38"/>
      <c r="L48" s="38"/>
      <c r="M48" s="38"/>
      <c r="N48" s="39">
        <f>Spisak!R38</f>
        <v>0</v>
      </c>
      <c r="O48" s="39"/>
      <c r="P48" s="40">
        <f>Spisak!S38</f>
        <v>0</v>
      </c>
      <c r="Q48" s="41">
        <f>Spisak!U38</f>
        <v>0</v>
      </c>
      <c r="R48" s="42">
        <f>Spisak!W38</f>
        <v>0</v>
      </c>
      <c r="S48" s="80" t="str">
        <f>Spisak!X38</f>
        <v>F</v>
      </c>
      <c r="T48" s="81" t="str">
        <f>IF(S48=0,"-",VLOOKUP(S48,Tocjene,2,TRUE))</f>
        <v>(nedovoljan)</v>
      </c>
    </row>
    <row r="49" spans="1:20" ht="12.75">
      <c r="A49" s="36">
        <v>38</v>
      </c>
      <c r="B49" s="37" t="str">
        <f>Spisak!A39</f>
        <v>29/15</v>
      </c>
      <c r="C49" s="51" t="str">
        <f>Spisak!D39</f>
        <v>Milica Grbović</v>
      </c>
      <c r="D49" s="38">
        <f>Spisak!E39</f>
        <v>0</v>
      </c>
      <c r="E49" s="38">
        <f>Spisak!F39</f>
        <v>0</v>
      </c>
      <c r="F49" s="38">
        <f>Spisak!G39</f>
        <v>0</v>
      </c>
      <c r="G49" s="38">
        <f>Spisak!H39</f>
        <v>0</v>
      </c>
      <c r="H49" s="38">
        <f>Spisak!I39</f>
        <v>0</v>
      </c>
      <c r="I49" s="38"/>
      <c r="J49" s="38"/>
      <c r="K49" s="38"/>
      <c r="L49" s="38"/>
      <c r="M49" s="38"/>
      <c r="N49" s="39">
        <f>Spisak!R39</f>
        <v>0</v>
      </c>
      <c r="O49" s="39"/>
      <c r="P49" s="40">
        <f>Spisak!S39</f>
        <v>0</v>
      </c>
      <c r="Q49" s="41">
        <f>Spisak!U39</f>
        <v>0</v>
      </c>
      <c r="R49" s="42">
        <f>Spisak!W39</f>
        <v>0</v>
      </c>
      <c r="S49" s="80" t="str">
        <f>Spisak!X39</f>
        <v>F</v>
      </c>
      <c r="T49" s="81" t="str">
        <f>IF(S49=0,"-",VLOOKUP(S49,Tocjene,2,TRUE))</f>
        <v>(nedovoljan)</v>
      </c>
    </row>
    <row r="50" spans="1:20" ht="12.75">
      <c r="A50" s="36">
        <v>39</v>
      </c>
      <c r="B50" s="37" t="str">
        <f>Spisak!A40</f>
        <v>35/15</v>
      </c>
      <c r="C50" s="51" t="str">
        <f>Spisak!D40</f>
        <v>Neško Milović</v>
      </c>
      <c r="D50" s="38">
        <f>Spisak!E40</f>
        <v>0</v>
      </c>
      <c r="E50" s="38">
        <f>Spisak!F40</f>
        <v>0</v>
      </c>
      <c r="F50" s="38">
        <f>Spisak!G40</f>
        <v>0</v>
      </c>
      <c r="G50" s="38">
        <f>Spisak!H40</f>
        <v>0</v>
      </c>
      <c r="H50" s="38">
        <f>Spisak!I40</f>
        <v>0</v>
      </c>
      <c r="I50" s="38"/>
      <c r="J50" s="38"/>
      <c r="K50" s="38"/>
      <c r="L50" s="38"/>
      <c r="M50" s="38"/>
      <c r="N50" s="39">
        <f>Spisak!R40</f>
        <v>34</v>
      </c>
      <c r="O50" s="39"/>
      <c r="P50" s="40">
        <f>Spisak!S40</f>
        <v>0</v>
      </c>
      <c r="Q50" s="41">
        <f>Spisak!U40</f>
        <v>0</v>
      </c>
      <c r="R50" s="42">
        <f>Spisak!W40</f>
        <v>34</v>
      </c>
      <c r="S50" s="80" t="str">
        <f>Spisak!X40</f>
        <v>F</v>
      </c>
      <c r="T50" s="81" t="str">
        <f>IF(S50=0,"-",VLOOKUP(S50,Tocjene,2,TRUE))</f>
        <v>(nedovoljan)</v>
      </c>
    </row>
    <row r="51" spans="1:20" ht="12.75">
      <c r="A51" s="36">
        <v>40</v>
      </c>
      <c r="B51" s="37" t="str">
        <f>Spisak!A41</f>
        <v>45/15</v>
      </c>
      <c r="C51" s="51" t="str">
        <f>Spisak!D41</f>
        <v>Nikola Đukanović</v>
      </c>
      <c r="D51" s="38">
        <f>Spisak!E41</f>
        <v>0</v>
      </c>
      <c r="E51" s="38">
        <f>Spisak!F41</f>
        <v>0</v>
      </c>
      <c r="F51" s="38">
        <f>Spisak!G41</f>
        <v>0</v>
      </c>
      <c r="G51" s="38">
        <f>Spisak!H41</f>
        <v>0</v>
      </c>
      <c r="H51" s="38">
        <f>Spisak!I41</f>
        <v>0</v>
      </c>
      <c r="I51" s="38"/>
      <c r="J51" s="38"/>
      <c r="K51" s="38"/>
      <c r="L51" s="38"/>
      <c r="M51" s="38"/>
      <c r="N51" s="39">
        <f>Spisak!R41</f>
        <v>21</v>
      </c>
      <c r="O51" s="39"/>
      <c r="P51" s="40">
        <f>Spisak!S41</f>
        <v>0</v>
      </c>
      <c r="Q51" s="41">
        <f>Spisak!U41</f>
        <v>0</v>
      </c>
      <c r="R51" s="42">
        <f>Spisak!W41</f>
        <v>21</v>
      </c>
      <c r="S51" s="80" t="str">
        <f>Spisak!X41</f>
        <v>F</v>
      </c>
      <c r="T51" s="81" t="str">
        <f>IF(S51=0,"-",VLOOKUP(S51,Tocjene,2,TRUE))</f>
        <v>(nedovoljan)</v>
      </c>
    </row>
    <row r="52" spans="1:20" ht="12.75">
      <c r="A52" s="36">
        <v>41</v>
      </c>
      <c r="B52" s="37" t="str">
        <f>Spisak!A42</f>
        <v>47/15</v>
      </c>
      <c r="C52" s="51" t="str">
        <f>Spisak!D42</f>
        <v>Bogdan Aprcović</v>
      </c>
      <c r="D52" s="38">
        <f>Spisak!E42</f>
        <v>0</v>
      </c>
      <c r="E52" s="38">
        <f>Spisak!F42</f>
        <v>0</v>
      </c>
      <c r="F52" s="38">
        <f>Spisak!G42</f>
        <v>0</v>
      </c>
      <c r="G52" s="38">
        <f>Spisak!H42</f>
        <v>0</v>
      </c>
      <c r="H52" s="38">
        <f>Spisak!I42</f>
        <v>0</v>
      </c>
      <c r="I52" s="38"/>
      <c r="J52" s="38"/>
      <c r="K52" s="38"/>
      <c r="L52" s="38"/>
      <c r="M52" s="38"/>
      <c r="N52" s="39">
        <f>Spisak!R42</f>
        <v>29</v>
      </c>
      <c r="O52" s="39"/>
      <c r="P52" s="40">
        <f>Spisak!S42</f>
        <v>0</v>
      </c>
      <c r="Q52" s="41">
        <f>Spisak!U42</f>
        <v>0</v>
      </c>
      <c r="R52" s="42">
        <f>Spisak!W42</f>
        <v>29</v>
      </c>
      <c r="S52" s="80" t="str">
        <f>Spisak!X42</f>
        <v>F</v>
      </c>
      <c r="T52" s="81" t="str">
        <f>IF(S52=0,"-",VLOOKUP(S52,Tocjene,2,TRUE))</f>
        <v>(nedovoljan)</v>
      </c>
    </row>
    <row r="53" spans="1:20" ht="12.75">
      <c r="A53" s="36">
        <v>42</v>
      </c>
      <c r="B53" s="37" t="str">
        <f>Spisak!A43</f>
        <v>50/15</v>
      </c>
      <c r="C53" s="51" t="str">
        <f>Spisak!D43</f>
        <v>Vuko Prelević</v>
      </c>
      <c r="D53" s="38">
        <f>Spisak!E43</f>
        <v>0</v>
      </c>
      <c r="E53" s="38">
        <f>Spisak!F43</f>
        <v>0</v>
      </c>
      <c r="F53" s="38">
        <f>Spisak!G43</f>
        <v>0</v>
      </c>
      <c r="G53" s="38">
        <f>Spisak!H43</f>
        <v>0</v>
      </c>
      <c r="H53" s="38">
        <f>Spisak!I43</f>
        <v>0</v>
      </c>
      <c r="I53" s="38"/>
      <c r="J53" s="38"/>
      <c r="K53" s="38"/>
      <c r="L53" s="38"/>
      <c r="M53" s="38"/>
      <c r="N53" s="39">
        <f>Spisak!R43</f>
        <v>0</v>
      </c>
      <c r="O53" s="39"/>
      <c r="P53" s="40">
        <f>Spisak!S43</f>
        <v>0</v>
      </c>
      <c r="Q53" s="41">
        <f>Spisak!U43</f>
        <v>0</v>
      </c>
      <c r="R53" s="42">
        <f>Spisak!W43</f>
        <v>0</v>
      </c>
      <c r="S53" s="80" t="str">
        <f>Spisak!X43</f>
        <v>F</v>
      </c>
      <c r="T53" s="81" t="str">
        <f>IF(S53=0,"-",VLOOKUP(S53,Tocjene,2,TRUE))</f>
        <v>(nedovoljan)</v>
      </c>
    </row>
    <row r="54" spans="1:20" ht="12.75">
      <c r="A54" s="36">
        <v>43</v>
      </c>
      <c r="B54" s="37" t="str">
        <f>Spisak!A44</f>
        <v>62/15</v>
      </c>
      <c r="C54" s="51" t="str">
        <f>Spisak!D44</f>
        <v>Milica Korać</v>
      </c>
      <c r="D54" s="38">
        <f>Spisak!E44</f>
        <v>0</v>
      </c>
      <c r="E54" s="38">
        <f>Spisak!F44</f>
        <v>0</v>
      </c>
      <c r="F54" s="38">
        <f>Spisak!G44</f>
        <v>0</v>
      </c>
      <c r="G54" s="38">
        <f>Spisak!H44</f>
        <v>0</v>
      </c>
      <c r="H54" s="38">
        <f>Spisak!I44</f>
        <v>0</v>
      </c>
      <c r="I54" s="38"/>
      <c r="J54" s="38"/>
      <c r="K54" s="38"/>
      <c r="L54" s="38"/>
      <c r="M54" s="38"/>
      <c r="N54" s="39">
        <f>Spisak!R44</f>
        <v>7</v>
      </c>
      <c r="O54" s="39"/>
      <c r="P54" s="40">
        <f>Spisak!S44</f>
        <v>0</v>
      </c>
      <c r="Q54" s="41">
        <f>Spisak!U44</f>
        <v>0</v>
      </c>
      <c r="R54" s="42">
        <f>Spisak!W44</f>
        <v>7</v>
      </c>
      <c r="S54" s="80" t="str">
        <f>Spisak!X44</f>
        <v>F</v>
      </c>
      <c r="T54" s="81" t="str">
        <f>IF(S54=0,"-",VLOOKUP(S54,Tocjene,2,TRUE))</f>
        <v>(nedovoljan)</v>
      </c>
    </row>
    <row r="55" spans="1:20" ht="12.75">
      <c r="A55" s="36">
        <v>44</v>
      </c>
      <c r="B55" s="37" t="str">
        <f>Spisak!A45</f>
        <v>70/15</v>
      </c>
      <c r="C55" s="51" t="str">
        <f>Spisak!D45</f>
        <v>Ivan Ćurčić</v>
      </c>
      <c r="D55" s="38">
        <f>Spisak!E45</f>
        <v>0</v>
      </c>
      <c r="E55" s="38">
        <f>Spisak!F45</f>
        <v>0</v>
      </c>
      <c r="F55" s="38">
        <f>Spisak!G45</f>
        <v>0</v>
      </c>
      <c r="G55" s="38">
        <f>Spisak!H45</f>
        <v>0</v>
      </c>
      <c r="H55" s="38">
        <f>Spisak!I45</f>
        <v>0</v>
      </c>
      <c r="I55" s="38"/>
      <c r="J55" s="38"/>
      <c r="K55" s="38"/>
      <c r="L55" s="38"/>
      <c r="M55" s="38"/>
      <c r="N55" s="39">
        <f>Spisak!R45</f>
        <v>40</v>
      </c>
      <c r="O55" s="39"/>
      <c r="P55" s="40">
        <f>Spisak!S45</f>
        <v>0</v>
      </c>
      <c r="Q55" s="41">
        <f>Spisak!U45</f>
        <v>0</v>
      </c>
      <c r="R55" s="42">
        <f>Spisak!W45</f>
        <v>40</v>
      </c>
      <c r="S55" s="80" t="str">
        <f>Spisak!X45</f>
        <v>F</v>
      </c>
      <c r="T55" s="81" t="str">
        <f>IF(S55=0,"-",VLOOKUP(S55,Tocjene,2,TRUE))</f>
        <v>(nedovoljan)</v>
      </c>
    </row>
    <row r="56" spans="1:20" ht="12.75">
      <c r="A56" s="36">
        <v>45</v>
      </c>
      <c r="B56" s="37" t="str">
        <f>Spisak!A46</f>
        <v>84/15</v>
      </c>
      <c r="C56" s="51" t="str">
        <f>Spisak!D46</f>
        <v>Lazar Vučinić</v>
      </c>
      <c r="D56" s="38">
        <f>Spisak!E46</f>
        <v>0</v>
      </c>
      <c r="E56" s="38">
        <f>Spisak!F46</f>
        <v>0</v>
      </c>
      <c r="F56" s="38">
        <f>Spisak!G46</f>
        <v>0</v>
      </c>
      <c r="G56" s="38">
        <f>Spisak!H46</f>
        <v>0</v>
      </c>
      <c r="H56" s="38">
        <f>Spisak!I46</f>
        <v>0</v>
      </c>
      <c r="I56" s="38"/>
      <c r="J56" s="38"/>
      <c r="K56" s="38"/>
      <c r="L56" s="38"/>
      <c r="M56" s="38"/>
      <c r="N56" s="39">
        <f>Spisak!R46</f>
        <v>24</v>
      </c>
      <c r="O56" s="39"/>
      <c r="P56" s="40">
        <f>Spisak!S46</f>
        <v>0</v>
      </c>
      <c r="Q56" s="41">
        <f>Spisak!U46</f>
        <v>0</v>
      </c>
      <c r="R56" s="42">
        <f>Spisak!W46</f>
        <v>24</v>
      </c>
      <c r="S56" s="80" t="str">
        <f>Spisak!X46</f>
        <v>F</v>
      </c>
      <c r="T56" s="81" t="str">
        <f>IF(S56=0,"-",VLOOKUP(S56,Tocjene,2,TRUE))</f>
        <v>(nedovoljan)</v>
      </c>
    </row>
    <row r="57" spans="1:20" ht="12.75">
      <c r="A57" s="36">
        <v>46</v>
      </c>
      <c r="B57" s="37" t="str">
        <f>Spisak!A47</f>
        <v>9001/15</v>
      </c>
      <c r="C57" s="51" t="str">
        <f>Spisak!D47</f>
        <v>Vasilije Raičević</v>
      </c>
      <c r="D57" s="38">
        <f>Spisak!E47</f>
        <v>0</v>
      </c>
      <c r="E57" s="38">
        <f>Spisak!F47</f>
        <v>0</v>
      </c>
      <c r="F57" s="38">
        <f>Spisak!G47</f>
        <v>0</v>
      </c>
      <c r="G57" s="38">
        <f>Spisak!H47</f>
        <v>0</v>
      </c>
      <c r="H57" s="38">
        <f>Spisak!I47</f>
        <v>0</v>
      </c>
      <c r="I57" s="38"/>
      <c r="J57" s="38"/>
      <c r="K57" s="38"/>
      <c r="L57" s="38"/>
      <c r="M57" s="38"/>
      <c r="N57" s="39">
        <f>Spisak!R47</f>
        <v>12</v>
      </c>
      <c r="O57" s="39"/>
      <c r="P57" s="40">
        <f>Spisak!S47</f>
        <v>0</v>
      </c>
      <c r="Q57" s="41">
        <f>Spisak!U47</f>
        <v>0</v>
      </c>
      <c r="R57" s="42">
        <f>Spisak!W47</f>
        <v>12</v>
      </c>
      <c r="S57" s="80" t="str">
        <f>Spisak!X47</f>
        <v>F</v>
      </c>
      <c r="T57" s="81" t="str">
        <f>IF(S57=0,"-",VLOOKUP(S57,Tocjene,2,TRUE))</f>
        <v>(nedovoljan)</v>
      </c>
    </row>
    <row r="58" spans="1:20" ht="12.75">
      <c r="A58" s="36">
        <v>47</v>
      </c>
      <c r="B58" s="37" t="str">
        <f>Spisak!A48</f>
        <v>16/14</v>
      </c>
      <c r="C58" s="51" t="str">
        <f>Spisak!D48</f>
        <v>Kristina Vulezić</v>
      </c>
      <c r="D58" s="38">
        <f>Spisak!E48</f>
        <v>0</v>
      </c>
      <c r="E58" s="38">
        <f>Spisak!F48</f>
        <v>0</v>
      </c>
      <c r="F58" s="38">
        <f>Spisak!G48</f>
        <v>0</v>
      </c>
      <c r="G58" s="38">
        <f>Spisak!H48</f>
        <v>0</v>
      </c>
      <c r="H58" s="38">
        <f>Spisak!I48</f>
        <v>0</v>
      </c>
      <c r="I58" s="38"/>
      <c r="J58" s="38"/>
      <c r="K58" s="38"/>
      <c r="L58" s="38"/>
      <c r="M58" s="38"/>
      <c r="N58" s="39">
        <f>Spisak!R48</f>
        <v>27</v>
      </c>
      <c r="O58" s="39"/>
      <c r="P58" s="40">
        <f>Spisak!S48</f>
        <v>0</v>
      </c>
      <c r="Q58" s="41">
        <f>Spisak!U48</f>
        <v>0</v>
      </c>
      <c r="R58" s="42">
        <f>Spisak!W48</f>
        <v>27</v>
      </c>
      <c r="S58" s="80" t="str">
        <f>Spisak!X48</f>
        <v>F</v>
      </c>
      <c r="T58" s="81" t="str">
        <f>IF(S58=0,"-",VLOOKUP(S58,Tocjene,2,TRUE))</f>
        <v>(nedovoljan)</v>
      </c>
    </row>
    <row r="59" spans="1:20" ht="12.75">
      <c r="A59" s="36">
        <v>48</v>
      </c>
      <c r="B59" s="37" t="str">
        <f>Spisak!A49</f>
        <v>19/14</v>
      </c>
      <c r="C59" s="51" t="str">
        <f>Spisak!D49</f>
        <v>Jelena Papović</v>
      </c>
      <c r="D59" s="38">
        <f>Spisak!E49</f>
        <v>0</v>
      </c>
      <c r="E59" s="38">
        <f>Spisak!F49</f>
        <v>0</v>
      </c>
      <c r="F59" s="38">
        <f>Spisak!G49</f>
        <v>0</v>
      </c>
      <c r="G59" s="38">
        <f>Spisak!H49</f>
        <v>0</v>
      </c>
      <c r="H59" s="38">
        <f>Spisak!I49</f>
        <v>0</v>
      </c>
      <c r="I59" s="38"/>
      <c r="J59" s="38"/>
      <c r="K59" s="38"/>
      <c r="L59" s="38"/>
      <c r="M59" s="38"/>
      <c r="N59" s="39">
        <f>Spisak!R49</f>
        <v>40</v>
      </c>
      <c r="O59" s="39"/>
      <c r="P59" s="40">
        <f>Spisak!S49</f>
        <v>0</v>
      </c>
      <c r="Q59" s="41">
        <f>Spisak!U49</f>
        <v>0</v>
      </c>
      <c r="R59" s="42">
        <f>Spisak!W49</f>
        <v>40</v>
      </c>
      <c r="S59" s="80" t="str">
        <f>Spisak!X49</f>
        <v>F</v>
      </c>
      <c r="T59" s="81" t="str">
        <f>IF(S59=0,"-",VLOOKUP(S59,Tocjene,2,TRUE))</f>
        <v>(nedovoljan)</v>
      </c>
    </row>
    <row r="60" spans="1:20" ht="12.75">
      <c r="A60" s="36">
        <v>49</v>
      </c>
      <c r="B60" s="37" t="str">
        <f>Spisak!A50</f>
        <v>25/14</v>
      </c>
      <c r="C60" s="51" t="str">
        <f>Spisak!D50</f>
        <v>Stefan Todorović</v>
      </c>
      <c r="D60" s="38">
        <f>Spisak!E50</f>
        <v>0</v>
      </c>
      <c r="E60" s="38">
        <f>Spisak!F50</f>
        <v>0</v>
      </c>
      <c r="F60" s="38">
        <f>Spisak!G50</f>
        <v>0</v>
      </c>
      <c r="G60" s="38">
        <f>Spisak!H50</f>
        <v>0</v>
      </c>
      <c r="H60" s="38">
        <f>Spisak!I50</f>
        <v>0</v>
      </c>
      <c r="I60" s="38"/>
      <c r="J60" s="38"/>
      <c r="K60" s="38"/>
      <c r="L60" s="38"/>
      <c r="M60" s="38"/>
      <c r="N60" s="39">
        <f>Spisak!R50</f>
        <v>0</v>
      </c>
      <c r="O60" s="39"/>
      <c r="P60" s="40">
        <f>Spisak!S50</f>
        <v>0</v>
      </c>
      <c r="Q60" s="41">
        <f>Spisak!U50</f>
        <v>0</v>
      </c>
      <c r="R60" s="42">
        <f>Spisak!W50</f>
        <v>0</v>
      </c>
      <c r="S60" s="80" t="str">
        <f>Spisak!X50</f>
        <v>F</v>
      </c>
      <c r="T60" s="81" t="str">
        <f>IF(S60=0,"-",VLOOKUP(S60,Tocjene,2,TRUE))</f>
        <v>(nedovoljan)</v>
      </c>
    </row>
    <row r="61" spans="1:20" ht="12.75">
      <c r="A61" s="36">
        <v>50</v>
      </c>
      <c r="B61" s="37" t="str">
        <f>Spisak!A51</f>
        <v>30/14</v>
      </c>
      <c r="C61" s="51" t="str">
        <f>Spisak!D51</f>
        <v>Aleksandar Blagojević</v>
      </c>
      <c r="D61" s="38">
        <f>Spisak!E51</f>
        <v>0</v>
      </c>
      <c r="E61" s="38">
        <f>Spisak!F51</f>
        <v>0</v>
      </c>
      <c r="F61" s="38">
        <f>Spisak!G51</f>
        <v>0</v>
      </c>
      <c r="G61" s="38">
        <f>Spisak!H51</f>
        <v>0</v>
      </c>
      <c r="H61" s="38">
        <f>Spisak!I51</f>
        <v>0</v>
      </c>
      <c r="I61" s="38"/>
      <c r="J61" s="38"/>
      <c r="K61" s="38"/>
      <c r="L61" s="38"/>
      <c r="M61" s="38"/>
      <c r="N61" s="39">
        <f>Spisak!R51</f>
        <v>24</v>
      </c>
      <c r="O61" s="39"/>
      <c r="P61" s="40">
        <f>Spisak!S51</f>
        <v>0</v>
      </c>
      <c r="Q61" s="41">
        <f>Spisak!U51</f>
        <v>0</v>
      </c>
      <c r="R61" s="42">
        <f>Spisak!W51</f>
        <v>24</v>
      </c>
      <c r="S61" s="80" t="str">
        <f>Spisak!X51</f>
        <v>F</v>
      </c>
      <c r="T61" s="81" t="str">
        <f>IF(S61=0,"-",VLOOKUP(S61,Tocjene,2,TRUE))</f>
        <v>(nedovoljan)</v>
      </c>
    </row>
    <row r="62" spans="1:20" ht="12.75">
      <c r="A62" s="36">
        <v>51</v>
      </c>
      <c r="B62" s="37" t="str">
        <f>Spisak!A52</f>
        <v>31/14</v>
      </c>
      <c r="C62" s="51" t="str">
        <f>Spisak!D52</f>
        <v>Nikola Filipović</v>
      </c>
      <c r="D62" s="38">
        <f>Spisak!E52</f>
        <v>0</v>
      </c>
      <c r="E62" s="38">
        <f>Spisak!F52</f>
        <v>0</v>
      </c>
      <c r="F62" s="38">
        <f>Spisak!G52</f>
        <v>0</v>
      </c>
      <c r="G62" s="38">
        <f>Spisak!H52</f>
        <v>0</v>
      </c>
      <c r="H62" s="38">
        <f>Spisak!I52</f>
        <v>0</v>
      </c>
      <c r="I62" s="38"/>
      <c r="J62" s="38"/>
      <c r="K62" s="38"/>
      <c r="L62" s="38"/>
      <c r="M62" s="38"/>
      <c r="N62" s="39">
        <f>Spisak!R52</f>
        <v>28</v>
      </c>
      <c r="O62" s="39"/>
      <c r="P62" s="40">
        <f>Spisak!S52</f>
        <v>0</v>
      </c>
      <c r="Q62" s="41">
        <f>Spisak!U52</f>
        <v>0</v>
      </c>
      <c r="R62" s="42">
        <f>Spisak!W52</f>
        <v>28</v>
      </c>
      <c r="S62" s="80" t="str">
        <f>Spisak!X52</f>
        <v>F</v>
      </c>
      <c r="T62" s="81" t="str">
        <f>IF(S62=0,"-",VLOOKUP(S62,Tocjene,2,TRUE))</f>
        <v>(nedovoljan)</v>
      </c>
    </row>
    <row r="63" spans="1:20" ht="12.75">
      <c r="A63" s="36">
        <v>52</v>
      </c>
      <c r="B63" s="37" t="str">
        <f>Spisak!A53</f>
        <v>60/14</v>
      </c>
      <c r="C63" s="51" t="str">
        <f>Spisak!D53</f>
        <v>Filip Vorotović</v>
      </c>
      <c r="D63" s="38">
        <f>Spisak!E53</f>
        <v>0</v>
      </c>
      <c r="E63" s="38">
        <f>Spisak!F53</f>
        <v>0</v>
      </c>
      <c r="F63" s="38">
        <f>Spisak!G53</f>
        <v>0</v>
      </c>
      <c r="G63" s="38">
        <f>Spisak!H53</f>
        <v>0</v>
      </c>
      <c r="H63" s="38">
        <f>Spisak!I53</f>
        <v>0</v>
      </c>
      <c r="I63" s="38"/>
      <c r="J63" s="38"/>
      <c r="K63" s="38"/>
      <c r="L63" s="38"/>
      <c r="M63" s="38"/>
      <c r="N63" s="39">
        <f>Spisak!R53</f>
        <v>31</v>
      </c>
      <c r="O63" s="39"/>
      <c r="P63" s="40">
        <f>Spisak!S53</f>
        <v>0</v>
      </c>
      <c r="Q63" s="41">
        <f>Spisak!U53</f>
        <v>0</v>
      </c>
      <c r="R63" s="42">
        <f>Spisak!W53</f>
        <v>31</v>
      </c>
      <c r="S63" s="80" t="str">
        <f>Spisak!X53</f>
        <v>F</v>
      </c>
      <c r="T63" s="81" t="str">
        <f>IF(S63=0,"-",VLOOKUP(S63,Tocjene,2,TRUE))</f>
        <v>(nedovoljan)</v>
      </c>
    </row>
    <row r="64" spans="1:20" ht="12.75">
      <c r="A64" s="36">
        <v>53</v>
      </c>
      <c r="B64" s="37" t="str">
        <f>Spisak!A54</f>
        <v>74/14</v>
      </c>
      <c r="C64" s="51" t="str">
        <f>Spisak!D54</f>
        <v>Petar Pavićević</v>
      </c>
      <c r="D64" s="38">
        <f>Spisak!E54</f>
        <v>0</v>
      </c>
      <c r="E64" s="38">
        <f>Spisak!F54</f>
        <v>0</v>
      </c>
      <c r="F64" s="38">
        <f>Spisak!G54</f>
        <v>0</v>
      </c>
      <c r="G64" s="38">
        <f>Spisak!H54</f>
        <v>0</v>
      </c>
      <c r="H64" s="38">
        <f>Spisak!I54</f>
        <v>0</v>
      </c>
      <c r="I64" s="38"/>
      <c r="J64" s="38"/>
      <c r="K64" s="38"/>
      <c r="L64" s="38"/>
      <c r="M64" s="38"/>
      <c r="N64" s="39">
        <f>Spisak!R54</f>
        <v>0</v>
      </c>
      <c r="O64" s="39"/>
      <c r="P64" s="40">
        <f>Spisak!S54</f>
        <v>0</v>
      </c>
      <c r="Q64" s="41">
        <f>Spisak!U54</f>
        <v>0</v>
      </c>
      <c r="R64" s="42">
        <f>Spisak!W54</f>
        <v>0</v>
      </c>
      <c r="S64" s="80" t="str">
        <f>Spisak!X54</f>
        <v>F</v>
      </c>
      <c r="T64" s="81" t="str">
        <f>IF(S64=0,"-",VLOOKUP(S64,Tocjene,2,TRUE))</f>
        <v>(nedovoljan)</v>
      </c>
    </row>
    <row r="65" spans="1:20" ht="12.75">
      <c r="A65" s="36">
        <v>54</v>
      </c>
      <c r="B65" s="37" t="str">
        <f>Spisak!A55</f>
        <v>79/14</v>
      </c>
      <c r="C65" s="51" t="str">
        <f>Spisak!D55</f>
        <v>Miloš Kadić</v>
      </c>
      <c r="D65" s="38">
        <f>Spisak!E55</f>
        <v>0</v>
      </c>
      <c r="E65" s="38">
        <f>Spisak!F55</f>
        <v>0</v>
      </c>
      <c r="F65" s="38">
        <f>Spisak!G55</f>
        <v>0</v>
      </c>
      <c r="G65" s="38">
        <f>Spisak!H55</f>
        <v>0</v>
      </c>
      <c r="H65" s="38">
        <f>Spisak!I55</f>
        <v>0</v>
      </c>
      <c r="I65" s="38"/>
      <c r="J65" s="38"/>
      <c r="K65" s="38"/>
      <c r="L65" s="38"/>
      <c r="M65" s="38"/>
      <c r="N65" s="39">
        <f>Spisak!R55</f>
        <v>18</v>
      </c>
      <c r="O65" s="39"/>
      <c r="P65" s="40">
        <f>Spisak!S55</f>
        <v>0</v>
      </c>
      <c r="Q65" s="41">
        <f>Spisak!U55</f>
        <v>0</v>
      </c>
      <c r="R65" s="42">
        <f>Spisak!W55</f>
        <v>18</v>
      </c>
      <c r="S65" s="80" t="str">
        <f>Spisak!X55</f>
        <v>F</v>
      </c>
      <c r="T65" s="81" t="str">
        <f>IF(S65=0,"-",VLOOKUP(S65,Tocjene,2,TRUE))</f>
        <v>(nedovoljan)</v>
      </c>
    </row>
    <row r="66" spans="1:20" ht="12.75">
      <c r="A66" s="36">
        <v>55</v>
      </c>
      <c r="B66" s="37" t="str">
        <f>Spisak!A56</f>
        <v>82/14</v>
      </c>
      <c r="C66" s="51" t="str">
        <f>Spisak!D56</f>
        <v>Bojana Kršikapa</v>
      </c>
      <c r="D66" s="38">
        <f>Spisak!E56</f>
        <v>0</v>
      </c>
      <c r="E66" s="38">
        <f>Spisak!F56</f>
        <v>0</v>
      </c>
      <c r="F66" s="38">
        <f>Spisak!G56</f>
        <v>0</v>
      </c>
      <c r="G66" s="38">
        <f>Spisak!H56</f>
        <v>0</v>
      </c>
      <c r="H66" s="38">
        <f>Spisak!I56</f>
        <v>0</v>
      </c>
      <c r="I66" s="38"/>
      <c r="J66" s="38"/>
      <c r="K66" s="38"/>
      <c r="L66" s="38"/>
      <c r="M66" s="38"/>
      <c r="N66" s="39">
        <f>Spisak!R56</f>
        <v>11</v>
      </c>
      <c r="O66" s="39"/>
      <c r="P66" s="40">
        <f>Spisak!S56</f>
        <v>0</v>
      </c>
      <c r="Q66" s="41">
        <f>Spisak!U56</f>
        <v>0</v>
      </c>
      <c r="R66" s="42">
        <f>Spisak!W56</f>
        <v>11</v>
      </c>
      <c r="S66" s="80" t="str">
        <f>Spisak!X56</f>
        <v>F</v>
      </c>
      <c r="T66" s="81" t="str">
        <f>IF(S66=0,"-",VLOOKUP(S66,Tocjene,2,TRUE))</f>
        <v>(nedovoljan)</v>
      </c>
    </row>
    <row r="67" spans="1:20" ht="12.75">
      <c r="A67" s="36">
        <v>56</v>
      </c>
      <c r="B67" s="37" t="str">
        <f>Spisak!A57</f>
        <v>85/14</v>
      </c>
      <c r="C67" s="51" t="str">
        <f>Spisak!D57</f>
        <v>Miljan Janketić</v>
      </c>
      <c r="D67" s="38">
        <f>Spisak!E57</f>
        <v>0</v>
      </c>
      <c r="E67" s="38">
        <f>Spisak!F57</f>
        <v>0</v>
      </c>
      <c r="F67" s="38">
        <f>Spisak!G57</f>
        <v>0</v>
      </c>
      <c r="G67" s="38">
        <f>Spisak!H57</f>
        <v>0</v>
      </c>
      <c r="H67" s="38">
        <f>Spisak!I57</f>
        <v>0</v>
      </c>
      <c r="I67" s="38"/>
      <c r="J67" s="38"/>
      <c r="K67" s="38"/>
      <c r="L67" s="38"/>
      <c r="M67" s="38"/>
      <c r="N67" s="39">
        <f>Spisak!R57</f>
        <v>25</v>
      </c>
      <c r="O67" s="39"/>
      <c r="P67" s="40">
        <f>Spisak!S57</f>
        <v>0</v>
      </c>
      <c r="Q67" s="41">
        <f>Spisak!U57</f>
        <v>0</v>
      </c>
      <c r="R67" s="42">
        <f>Spisak!W57</f>
        <v>25</v>
      </c>
      <c r="S67" s="80" t="str">
        <f>Spisak!X57</f>
        <v>F</v>
      </c>
      <c r="T67" s="81" t="str">
        <f>IF(S67=0,"-",VLOOKUP(S67,Tocjene,2,TRUE))</f>
        <v>(nedovoljan)</v>
      </c>
    </row>
    <row r="68" spans="1:20" ht="12.75">
      <c r="A68" s="36">
        <v>57</v>
      </c>
      <c r="B68" s="37" t="str">
        <f>Spisak!A58</f>
        <v>95/14</v>
      </c>
      <c r="C68" s="51" t="str">
        <f>Spisak!D58</f>
        <v>Velibor Šimun</v>
      </c>
      <c r="D68" s="38">
        <f>Spisak!E58</f>
        <v>0</v>
      </c>
      <c r="E68" s="38">
        <f>Spisak!F58</f>
        <v>0</v>
      </c>
      <c r="F68" s="38">
        <f>Spisak!G58</f>
        <v>0</v>
      </c>
      <c r="G68" s="38">
        <f>Spisak!H58</f>
        <v>0</v>
      </c>
      <c r="H68" s="38">
        <f>Spisak!I58</f>
        <v>0</v>
      </c>
      <c r="I68" s="38"/>
      <c r="J68" s="38"/>
      <c r="K68" s="38"/>
      <c r="L68" s="38"/>
      <c r="M68" s="38"/>
      <c r="N68" s="39">
        <f>Spisak!R58</f>
        <v>27</v>
      </c>
      <c r="O68" s="39"/>
      <c r="P68" s="40">
        <f>Spisak!S58</f>
        <v>0</v>
      </c>
      <c r="Q68" s="41">
        <f>Spisak!U58</f>
        <v>0</v>
      </c>
      <c r="R68" s="42">
        <f>Spisak!W58</f>
        <v>27</v>
      </c>
      <c r="S68" s="80" t="str">
        <f>Spisak!X58</f>
        <v>F</v>
      </c>
      <c r="T68" s="81" t="str">
        <f>IF(S68=0,"-",VLOOKUP(S68,Tocjene,2,TRUE))</f>
        <v>(nedovoljan)</v>
      </c>
    </row>
    <row r="69" spans="1:20" ht="12.75">
      <c r="A69" s="36">
        <v>58</v>
      </c>
      <c r="B69" s="37" t="str">
        <f>Spisak!A59</f>
        <v>9043/14</v>
      </c>
      <c r="C69" s="51" t="str">
        <f>Spisak!D59</f>
        <v>Milivoje Lopušina</v>
      </c>
      <c r="D69" s="38">
        <f>Spisak!E59</f>
        <v>0</v>
      </c>
      <c r="E69" s="38">
        <f>Spisak!F59</f>
        <v>0</v>
      </c>
      <c r="F69" s="38">
        <f>Spisak!G59</f>
        <v>0</v>
      </c>
      <c r="G69" s="38">
        <f>Spisak!H59</f>
        <v>0</v>
      </c>
      <c r="H69" s="38">
        <f>Spisak!I59</f>
        <v>0</v>
      </c>
      <c r="I69" s="38"/>
      <c r="J69" s="38"/>
      <c r="K69" s="38"/>
      <c r="L69" s="38"/>
      <c r="M69" s="38"/>
      <c r="N69" s="39">
        <f>Spisak!R59</f>
        <v>25</v>
      </c>
      <c r="O69" s="39"/>
      <c r="P69" s="40">
        <f>Spisak!S59</f>
        <v>0</v>
      </c>
      <c r="Q69" s="41">
        <f>Spisak!U59</f>
        <v>0</v>
      </c>
      <c r="R69" s="42">
        <f>Spisak!W59</f>
        <v>25</v>
      </c>
      <c r="S69" s="80" t="str">
        <f>Spisak!X59</f>
        <v>F</v>
      </c>
      <c r="T69" s="81" t="str">
        <f>IF(S69=0,"-",VLOOKUP(S69,Tocjene,2,TRUE))</f>
        <v>(nedovoljan)</v>
      </c>
    </row>
    <row r="70" spans="1:20" ht="12.75">
      <c r="A70" s="36">
        <v>59</v>
      </c>
      <c r="B70" s="37" t="str">
        <f>Spisak!A60</f>
        <v>4/13</v>
      </c>
      <c r="C70" s="51" t="str">
        <f>Spisak!D60</f>
        <v>Damir Redžematović</v>
      </c>
      <c r="D70" s="38">
        <f>Spisak!E60</f>
        <v>0</v>
      </c>
      <c r="E70" s="38">
        <f>Spisak!F60</f>
        <v>0</v>
      </c>
      <c r="F70" s="38">
        <f>Spisak!G60</f>
        <v>0</v>
      </c>
      <c r="G70" s="38">
        <f>Spisak!H60</f>
        <v>0</v>
      </c>
      <c r="H70" s="38">
        <f>Spisak!I60</f>
        <v>0</v>
      </c>
      <c r="I70" s="38"/>
      <c r="J70" s="38"/>
      <c r="K70" s="38"/>
      <c r="L70" s="38"/>
      <c r="M70" s="38"/>
      <c r="N70" s="39">
        <f>Spisak!R60</f>
        <v>25</v>
      </c>
      <c r="O70" s="39"/>
      <c r="P70" s="40">
        <f>Spisak!S60</f>
        <v>0</v>
      </c>
      <c r="Q70" s="41">
        <f>Spisak!U60</f>
        <v>0</v>
      </c>
      <c r="R70" s="42">
        <f>Spisak!W60</f>
        <v>25</v>
      </c>
      <c r="S70" s="80" t="str">
        <f>Spisak!X60</f>
        <v>F</v>
      </c>
      <c r="T70" s="81" t="str">
        <f>IF(S70=0,"-",VLOOKUP(S70,Tocjene,2,TRUE))</f>
        <v>(nedovoljan)</v>
      </c>
    </row>
    <row r="71" spans="1:20" ht="12.75">
      <c r="A71" s="36">
        <v>60</v>
      </c>
      <c r="B71" s="37" t="str">
        <f>Spisak!A61</f>
        <v>25/13</v>
      </c>
      <c r="C71" s="51" t="str">
        <f>Spisak!D61</f>
        <v>Valentina Đukić</v>
      </c>
      <c r="D71" s="38">
        <f>Spisak!E61</f>
        <v>0</v>
      </c>
      <c r="E71" s="38">
        <f>Spisak!F61</f>
        <v>0</v>
      </c>
      <c r="F71" s="38">
        <f>Spisak!G61</f>
        <v>0</v>
      </c>
      <c r="G71" s="38">
        <f>Spisak!H61</f>
        <v>0</v>
      </c>
      <c r="H71" s="38">
        <f>Spisak!I61</f>
        <v>0</v>
      </c>
      <c r="I71" s="38"/>
      <c r="J71" s="38"/>
      <c r="K71" s="38"/>
      <c r="L71" s="38"/>
      <c r="M71" s="38"/>
      <c r="N71" s="39">
        <f>Spisak!R61</f>
        <v>24</v>
      </c>
      <c r="O71" s="39"/>
      <c r="P71" s="40">
        <f>Spisak!S61</f>
        <v>0</v>
      </c>
      <c r="Q71" s="41">
        <f>Spisak!U61</f>
        <v>0</v>
      </c>
      <c r="R71" s="42">
        <f>Spisak!W61</f>
        <v>24</v>
      </c>
      <c r="S71" s="80" t="str">
        <f>Spisak!X61</f>
        <v>F</v>
      </c>
      <c r="T71" s="81" t="str">
        <f>IF(S71=0,"-",VLOOKUP(S71,Tocjene,2,TRUE))</f>
        <v>(nedovoljan)</v>
      </c>
    </row>
    <row r="72" spans="1:20" ht="12.75">
      <c r="A72" s="36">
        <v>61</v>
      </c>
      <c r="B72" s="37" t="str">
        <f>Spisak!A62</f>
        <v>51/13</v>
      </c>
      <c r="C72" s="51" t="str">
        <f>Spisak!D62</f>
        <v>Marko Vujović</v>
      </c>
      <c r="D72" s="38">
        <f>Spisak!E62</f>
        <v>0</v>
      </c>
      <c r="E72" s="38">
        <f>Spisak!F62</f>
        <v>0</v>
      </c>
      <c r="F72" s="38">
        <f>Spisak!G62</f>
        <v>0</v>
      </c>
      <c r="G72" s="38">
        <f>Spisak!H62</f>
        <v>0</v>
      </c>
      <c r="H72" s="38">
        <f>Spisak!I62</f>
        <v>0</v>
      </c>
      <c r="I72" s="38"/>
      <c r="J72" s="38"/>
      <c r="K72" s="38"/>
      <c r="L72" s="38"/>
      <c r="M72" s="38"/>
      <c r="N72" s="39">
        <f>Spisak!R62</f>
        <v>32</v>
      </c>
      <c r="O72" s="39"/>
      <c r="P72" s="40">
        <f>Spisak!S62</f>
        <v>0</v>
      </c>
      <c r="Q72" s="41">
        <f>Spisak!U62</f>
        <v>0</v>
      </c>
      <c r="R72" s="42">
        <f>Spisak!W62</f>
        <v>32</v>
      </c>
      <c r="S72" s="80" t="str">
        <f>Spisak!X62</f>
        <v>F</v>
      </c>
      <c r="T72" s="81" t="str">
        <f>IF(S72=0,"-",VLOOKUP(S72,Tocjene,2,TRUE))</f>
        <v>(nedovoljan)</v>
      </c>
    </row>
    <row r="73" spans="1:20" ht="12.75">
      <c r="A73" s="36">
        <v>62</v>
      </c>
      <c r="B73" s="37" t="str">
        <f>Spisak!A63</f>
        <v>52/13</v>
      </c>
      <c r="C73" s="51" t="str">
        <f>Spisak!D63</f>
        <v>Radisav Brajković</v>
      </c>
      <c r="D73" s="38">
        <f>Spisak!E63</f>
        <v>0</v>
      </c>
      <c r="E73" s="38">
        <f>Spisak!F63</f>
        <v>0</v>
      </c>
      <c r="F73" s="38">
        <f>Spisak!G63</f>
        <v>0</v>
      </c>
      <c r="G73" s="38">
        <f>Spisak!H63</f>
        <v>0</v>
      </c>
      <c r="H73" s="38">
        <f>Spisak!I63</f>
        <v>0</v>
      </c>
      <c r="I73" s="38"/>
      <c r="J73" s="38"/>
      <c r="K73" s="38"/>
      <c r="L73" s="38"/>
      <c r="M73" s="38"/>
      <c r="N73" s="39">
        <f>Spisak!R63</f>
        <v>31</v>
      </c>
      <c r="O73" s="39"/>
      <c r="P73" s="40">
        <f>Spisak!S63</f>
        <v>0</v>
      </c>
      <c r="Q73" s="41">
        <f>Spisak!U63</f>
        <v>0</v>
      </c>
      <c r="R73" s="42">
        <f>Spisak!W63</f>
        <v>31</v>
      </c>
      <c r="S73" s="80" t="str">
        <f>Spisak!X63</f>
        <v>F</v>
      </c>
      <c r="T73" s="81" t="str">
        <f>IF(S73=0,"-",VLOOKUP(S73,Tocjene,2,TRUE))</f>
        <v>(nedovoljan)</v>
      </c>
    </row>
    <row r="74" spans="1:20" ht="12.75">
      <c r="A74" s="36">
        <v>63</v>
      </c>
      <c r="B74" s="37" t="str">
        <f>Spisak!A64</f>
        <v>57/13</v>
      </c>
      <c r="C74" s="51" t="str">
        <f>Spisak!D64</f>
        <v>Vasilisa Brnjada</v>
      </c>
      <c r="D74" s="38">
        <f>Spisak!E64</f>
        <v>0</v>
      </c>
      <c r="E74" s="38">
        <f>Spisak!F64</f>
        <v>0</v>
      </c>
      <c r="F74" s="38">
        <f>Spisak!G64</f>
        <v>0</v>
      </c>
      <c r="G74" s="38">
        <f>Spisak!H64</f>
        <v>0</v>
      </c>
      <c r="H74" s="38">
        <f>Spisak!I64</f>
        <v>0</v>
      </c>
      <c r="I74" s="38"/>
      <c r="J74" s="38"/>
      <c r="K74" s="38"/>
      <c r="L74" s="38"/>
      <c r="M74" s="38"/>
      <c r="N74" s="39">
        <f>Spisak!R64</f>
        <v>16</v>
      </c>
      <c r="O74" s="39"/>
      <c r="P74" s="40">
        <f>Spisak!S64</f>
        <v>0</v>
      </c>
      <c r="Q74" s="41">
        <f>Spisak!U64</f>
        <v>0</v>
      </c>
      <c r="R74" s="42">
        <f>Spisak!W64</f>
        <v>16</v>
      </c>
      <c r="S74" s="80" t="str">
        <f>Spisak!X64</f>
        <v>F</v>
      </c>
      <c r="T74" s="81" t="str">
        <f>IF(S74=0,"-",VLOOKUP(S74,Tocjene,2,TRUE))</f>
        <v>(nedovoljan)</v>
      </c>
    </row>
    <row r="75" spans="1:20" ht="12.75">
      <c r="A75" s="36">
        <v>64</v>
      </c>
      <c r="B75" s="37" t="str">
        <f>Spisak!A65</f>
        <v>63/13</v>
      </c>
      <c r="C75" s="51" t="str">
        <f>Spisak!D65</f>
        <v>Milan Ružić</v>
      </c>
      <c r="D75" s="38">
        <f>Spisak!E65</f>
        <v>0</v>
      </c>
      <c r="E75" s="38">
        <f>Spisak!F65</f>
        <v>0</v>
      </c>
      <c r="F75" s="38">
        <f>Spisak!G65</f>
        <v>0</v>
      </c>
      <c r="G75" s="38">
        <f>Spisak!H65</f>
        <v>0</v>
      </c>
      <c r="H75" s="38">
        <f>Spisak!I65</f>
        <v>0</v>
      </c>
      <c r="I75" s="38"/>
      <c r="J75" s="38"/>
      <c r="K75" s="38"/>
      <c r="L75" s="38"/>
      <c r="M75" s="38"/>
      <c r="N75" s="39">
        <f>Spisak!R65</f>
        <v>26</v>
      </c>
      <c r="O75" s="39"/>
      <c r="P75" s="40">
        <f>Spisak!S65</f>
        <v>0</v>
      </c>
      <c r="Q75" s="41">
        <f>Spisak!U65</f>
        <v>0</v>
      </c>
      <c r="R75" s="42">
        <f>Spisak!W65</f>
        <v>26</v>
      </c>
      <c r="S75" s="80" t="str">
        <f>Spisak!X65</f>
        <v>F</v>
      </c>
      <c r="T75" s="81" t="str">
        <f>IF(S75=0,"-",VLOOKUP(S75,Tocjene,2,TRUE))</f>
        <v>(nedovoljan)</v>
      </c>
    </row>
    <row r="76" spans="1:20" ht="12.75">
      <c r="A76" s="36">
        <v>65</v>
      </c>
      <c r="B76" s="37" t="str">
        <f>Spisak!A66</f>
        <v>65/13</v>
      </c>
      <c r="C76" s="51" t="str">
        <f>Spisak!D66</f>
        <v>Filip Daković</v>
      </c>
      <c r="D76" s="38">
        <f>Spisak!E66</f>
        <v>0</v>
      </c>
      <c r="E76" s="38">
        <f>Spisak!F66</f>
        <v>0</v>
      </c>
      <c r="F76" s="38">
        <f>Spisak!G66</f>
        <v>0</v>
      </c>
      <c r="G76" s="38">
        <f>Spisak!H66</f>
        <v>0</v>
      </c>
      <c r="H76" s="38">
        <f>Spisak!I66</f>
        <v>0</v>
      </c>
      <c r="I76" s="38"/>
      <c r="J76" s="38"/>
      <c r="K76" s="38"/>
      <c r="L76" s="38"/>
      <c r="M76" s="38"/>
      <c r="N76" s="39">
        <f>Spisak!R66</f>
        <v>0</v>
      </c>
      <c r="O76" s="39"/>
      <c r="P76" s="40">
        <f>Spisak!S66</f>
        <v>0</v>
      </c>
      <c r="Q76" s="41">
        <f>Spisak!U66</f>
        <v>0</v>
      </c>
      <c r="R76" s="42">
        <f>Spisak!W66</f>
        <v>0</v>
      </c>
      <c r="S76" s="80" t="str">
        <f>Spisak!X66</f>
        <v>F</v>
      </c>
      <c r="T76" s="81" t="str">
        <f>IF(S76=0,"-",VLOOKUP(S76,Tocjene,2,TRUE))</f>
        <v>(nedovoljan)</v>
      </c>
    </row>
    <row r="77" spans="1:20" ht="12.75">
      <c r="A77" s="36">
        <v>66</v>
      </c>
      <c r="B77" s="37" t="str">
        <f>Spisak!A67</f>
        <v>74/13</v>
      </c>
      <c r="C77" s="51" t="str">
        <f>Spisak!D67</f>
        <v>Igor Radusinović</v>
      </c>
      <c r="D77" s="38">
        <f>Spisak!E67</f>
        <v>0</v>
      </c>
      <c r="E77" s="38">
        <f>Spisak!F67</f>
        <v>0</v>
      </c>
      <c r="F77" s="38">
        <f>Spisak!G67</f>
        <v>0</v>
      </c>
      <c r="G77" s="38">
        <f>Spisak!H67</f>
        <v>0</v>
      </c>
      <c r="H77" s="38">
        <f>Spisak!I67</f>
        <v>0</v>
      </c>
      <c r="I77" s="38"/>
      <c r="J77" s="38"/>
      <c r="K77" s="38"/>
      <c r="L77" s="38"/>
      <c r="M77" s="38"/>
      <c r="N77" s="39">
        <f>Spisak!R67</f>
        <v>27</v>
      </c>
      <c r="O77" s="39"/>
      <c r="P77" s="40">
        <f>Spisak!S67</f>
        <v>0</v>
      </c>
      <c r="Q77" s="41">
        <f>Spisak!U67</f>
        <v>0</v>
      </c>
      <c r="R77" s="42">
        <f>Spisak!W67</f>
        <v>27</v>
      </c>
      <c r="S77" s="80" t="str">
        <f>Spisak!X67</f>
        <v>F</v>
      </c>
      <c r="T77" s="81" t="str">
        <f>IF(S77=0,"-",VLOOKUP(S77,Tocjene,2,TRUE))</f>
        <v>(nedovoljan)</v>
      </c>
    </row>
    <row r="78" spans="1:20" ht="12.75">
      <c r="A78" s="36">
        <v>67</v>
      </c>
      <c r="B78" s="37" t="str">
        <f>Spisak!A68</f>
        <v>82/13</v>
      </c>
      <c r="C78" s="51" t="str">
        <f>Spisak!D68</f>
        <v>Ivana Kandić</v>
      </c>
      <c r="D78" s="38">
        <f>Spisak!E68</f>
        <v>0</v>
      </c>
      <c r="E78" s="38">
        <f>Spisak!F68</f>
        <v>0</v>
      </c>
      <c r="F78" s="38">
        <f>Spisak!G68</f>
        <v>0</v>
      </c>
      <c r="G78" s="38">
        <f>Spisak!H68</f>
        <v>0</v>
      </c>
      <c r="H78" s="38">
        <f>Spisak!I68</f>
        <v>0</v>
      </c>
      <c r="I78" s="38"/>
      <c r="J78" s="38"/>
      <c r="K78" s="38"/>
      <c r="L78" s="38"/>
      <c r="M78" s="38"/>
      <c r="N78" s="39">
        <f>Spisak!R68</f>
        <v>20</v>
      </c>
      <c r="O78" s="39"/>
      <c r="P78" s="40">
        <f>Spisak!S68</f>
        <v>0</v>
      </c>
      <c r="Q78" s="41">
        <f>Spisak!U68</f>
        <v>0</v>
      </c>
      <c r="R78" s="42">
        <f>Spisak!W68</f>
        <v>20</v>
      </c>
      <c r="S78" s="80" t="str">
        <f>Spisak!X68</f>
        <v>F</v>
      </c>
      <c r="T78" s="81" t="str">
        <f>IF(S78=0,"-",VLOOKUP(S78,Tocjene,2,TRUE))</f>
        <v>(nedovoljan)</v>
      </c>
    </row>
    <row r="79" spans="1:20" ht="12.75">
      <c r="A79" s="36">
        <v>68</v>
      </c>
      <c r="B79" s="37" t="str">
        <f>Spisak!A69</f>
        <v>93/13</v>
      </c>
      <c r="C79" s="51" t="str">
        <f>Spisak!D69</f>
        <v>Pavle Tijanić</v>
      </c>
      <c r="D79" s="38">
        <f>Spisak!E69</f>
        <v>0</v>
      </c>
      <c r="E79" s="38">
        <f>Spisak!F69</f>
        <v>0</v>
      </c>
      <c r="F79" s="38">
        <f>Spisak!G69</f>
        <v>0</v>
      </c>
      <c r="G79" s="38">
        <f>Spisak!H69</f>
        <v>0</v>
      </c>
      <c r="H79" s="38">
        <f>Spisak!I69</f>
        <v>0</v>
      </c>
      <c r="I79" s="38"/>
      <c r="J79" s="38"/>
      <c r="K79" s="38"/>
      <c r="L79" s="38"/>
      <c r="M79" s="38"/>
      <c r="N79" s="39">
        <f>Spisak!R69</f>
        <v>29</v>
      </c>
      <c r="O79" s="39"/>
      <c r="P79" s="40">
        <f>Spisak!S69</f>
        <v>0</v>
      </c>
      <c r="Q79" s="41">
        <f>Spisak!U69</f>
        <v>0</v>
      </c>
      <c r="R79" s="42">
        <f>Spisak!W69</f>
        <v>29</v>
      </c>
      <c r="S79" s="80" t="str">
        <f>Spisak!X69</f>
        <v>F</v>
      </c>
      <c r="T79" s="81" t="str">
        <f>IF(S79=0,"-",VLOOKUP(S79,Tocjene,2,TRUE))</f>
        <v>(nedovoljan)</v>
      </c>
    </row>
    <row r="80" spans="1:20" ht="12.75">
      <c r="A80" s="36">
        <v>69</v>
      </c>
      <c r="B80" s="37" t="str">
        <f>Spisak!A70</f>
        <v>3/12</v>
      </c>
      <c r="C80" s="51" t="str">
        <f>Spisak!D70</f>
        <v>Filip Samardžić</v>
      </c>
      <c r="D80" s="38">
        <f>Spisak!E70</f>
        <v>0</v>
      </c>
      <c r="E80" s="38">
        <f>Spisak!F70</f>
        <v>0</v>
      </c>
      <c r="F80" s="38">
        <f>Spisak!G70</f>
        <v>0</v>
      </c>
      <c r="G80" s="38">
        <f>Spisak!H70</f>
        <v>0</v>
      </c>
      <c r="H80" s="38">
        <f>Spisak!I70</f>
        <v>0</v>
      </c>
      <c r="I80" s="38"/>
      <c r="J80" s="38"/>
      <c r="K80" s="38"/>
      <c r="L80" s="38"/>
      <c r="M80" s="38"/>
      <c r="N80" s="39">
        <f>Spisak!R70</f>
        <v>27</v>
      </c>
      <c r="O80" s="39"/>
      <c r="P80" s="40">
        <f>Spisak!S70</f>
        <v>0</v>
      </c>
      <c r="Q80" s="41">
        <f>Spisak!U70</f>
        <v>0</v>
      </c>
      <c r="R80" s="42">
        <f>Spisak!W70</f>
        <v>27</v>
      </c>
      <c r="S80" s="80" t="str">
        <f>Spisak!X70</f>
        <v>F</v>
      </c>
      <c r="T80" s="81" t="str">
        <f>IF(S80=0,"-",VLOOKUP(S80,Tocjene,2,TRUE))</f>
        <v>(nedovoljan)</v>
      </c>
    </row>
    <row r="81" spans="1:20" ht="12.75">
      <c r="A81" s="36">
        <v>70</v>
      </c>
      <c r="B81" s="37" t="str">
        <f>Spisak!A71</f>
        <v>5/12</v>
      </c>
      <c r="C81" s="51" t="str">
        <f>Spisak!D71</f>
        <v>Veljko Đurović</v>
      </c>
      <c r="D81" s="38">
        <f>Spisak!E71</f>
        <v>0</v>
      </c>
      <c r="E81" s="38">
        <f>Spisak!F71</f>
        <v>0</v>
      </c>
      <c r="F81" s="38">
        <f>Spisak!G71</f>
        <v>0</v>
      </c>
      <c r="G81" s="38">
        <f>Spisak!H71</f>
        <v>0</v>
      </c>
      <c r="H81" s="38">
        <f>Spisak!I71</f>
        <v>0</v>
      </c>
      <c r="I81" s="38"/>
      <c r="J81" s="38"/>
      <c r="K81" s="38"/>
      <c r="L81" s="38"/>
      <c r="M81" s="38"/>
      <c r="N81" s="39">
        <f>Spisak!R71</f>
        <v>0</v>
      </c>
      <c r="O81" s="39"/>
      <c r="P81" s="40">
        <f>Spisak!S71</f>
        <v>0</v>
      </c>
      <c r="Q81" s="41">
        <f>Spisak!U71</f>
        <v>0</v>
      </c>
      <c r="R81" s="42">
        <f>Spisak!W71</f>
        <v>0</v>
      </c>
      <c r="S81" s="80" t="str">
        <f>Spisak!X71</f>
        <v>F</v>
      </c>
      <c r="T81" s="81" t="str">
        <f>IF(S81=0,"-",VLOOKUP(S81,Tocjene,2,TRUE))</f>
        <v>(nedovoljan)</v>
      </c>
    </row>
    <row r="82" spans="1:20" ht="12.75">
      <c r="A82" s="36">
        <v>71</v>
      </c>
      <c r="B82" s="37" t="str">
        <f>Spisak!A72</f>
        <v>7/12</v>
      </c>
      <c r="C82" s="51" t="str">
        <f>Spisak!D72</f>
        <v>Stefan Loncović</v>
      </c>
      <c r="D82" s="38">
        <f>Spisak!E72</f>
        <v>0</v>
      </c>
      <c r="E82" s="38">
        <f>Spisak!F72</f>
        <v>0</v>
      </c>
      <c r="F82" s="38">
        <f>Spisak!G72</f>
        <v>0</v>
      </c>
      <c r="G82" s="38">
        <f>Spisak!H72</f>
        <v>0</v>
      </c>
      <c r="H82" s="38">
        <f>Spisak!I72</f>
        <v>0</v>
      </c>
      <c r="I82" s="38"/>
      <c r="J82" s="38"/>
      <c r="K82" s="38"/>
      <c r="L82" s="38"/>
      <c r="M82" s="38"/>
      <c r="N82" s="39">
        <f>Spisak!R72</f>
        <v>16</v>
      </c>
      <c r="O82" s="39"/>
      <c r="P82" s="40">
        <f>Spisak!S72</f>
        <v>0</v>
      </c>
      <c r="Q82" s="41">
        <f>Spisak!U72</f>
        <v>0</v>
      </c>
      <c r="R82" s="42">
        <f>Spisak!W72</f>
        <v>16</v>
      </c>
      <c r="S82" s="80" t="str">
        <f>Spisak!X72</f>
        <v>F</v>
      </c>
      <c r="T82" s="81" t="str">
        <f>IF(S82=0,"-",VLOOKUP(S82,Tocjene,2,TRUE))</f>
        <v>(nedovoljan)</v>
      </c>
    </row>
    <row r="83" spans="1:20" ht="12.75">
      <c r="A83" s="36">
        <v>72</v>
      </c>
      <c r="B83" s="37" t="str">
        <f>Spisak!A73</f>
        <v>4/11</v>
      </c>
      <c r="C83" s="51" t="str">
        <f>Spisak!D73</f>
        <v>Emir Kuloglija</v>
      </c>
      <c r="D83" s="38">
        <f>Spisak!E73</f>
        <v>0</v>
      </c>
      <c r="E83" s="38">
        <f>Spisak!F73</f>
        <v>0</v>
      </c>
      <c r="F83" s="38">
        <f>Spisak!G73</f>
        <v>0</v>
      </c>
      <c r="G83" s="38">
        <f>Spisak!H73</f>
        <v>0</v>
      </c>
      <c r="H83" s="38">
        <f>Spisak!I73</f>
        <v>0</v>
      </c>
      <c r="I83" s="38"/>
      <c r="J83" s="38"/>
      <c r="K83" s="38"/>
      <c r="L83" s="38"/>
      <c r="M83" s="38"/>
      <c r="N83" s="39">
        <f>Spisak!R73</f>
        <v>16</v>
      </c>
      <c r="O83" s="39"/>
      <c r="P83" s="40">
        <f>Spisak!S73</f>
        <v>0</v>
      </c>
      <c r="Q83" s="41">
        <f>Spisak!U73</f>
        <v>0</v>
      </c>
      <c r="R83" s="42">
        <f>Spisak!W73</f>
        <v>16</v>
      </c>
      <c r="S83" s="80" t="str">
        <f>Spisak!X73</f>
        <v>F</v>
      </c>
      <c r="T83" s="81" t="str">
        <f>IF(S83=0,"-",VLOOKUP(S83,Tocjene,2,TRUE))</f>
        <v>(nedovoljan)</v>
      </c>
    </row>
    <row r="84" spans="1:20" ht="12.75">
      <c r="A84" s="36">
        <v>73</v>
      </c>
      <c r="B84" s="37" t="str">
        <f>Spisak!A74</f>
        <v>16/11</v>
      </c>
      <c r="C84" s="51" t="str">
        <f>Spisak!D74</f>
        <v>Periša Pavićević</v>
      </c>
      <c r="D84" s="38">
        <f>Spisak!E74</f>
        <v>0</v>
      </c>
      <c r="E84" s="38">
        <f>Spisak!F74</f>
        <v>0</v>
      </c>
      <c r="F84" s="38">
        <f>Spisak!G74</f>
        <v>0</v>
      </c>
      <c r="G84" s="38">
        <f>Spisak!H74</f>
        <v>0</v>
      </c>
      <c r="H84" s="38">
        <f>Spisak!I74</f>
        <v>0</v>
      </c>
      <c r="I84" s="38"/>
      <c r="J84" s="38"/>
      <c r="K84" s="38"/>
      <c r="L84" s="38"/>
      <c r="M84" s="38"/>
      <c r="N84" s="39">
        <f>Spisak!R74</f>
        <v>5</v>
      </c>
      <c r="O84" s="39"/>
      <c r="P84" s="40">
        <f>Spisak!S74</f>
        <v>0</v>
      </c>
      <c r="Q84" s="41">
        <f>Spisak!U74</f>
        <v>0</v>
      </c>
      <c r="R84" s="42">
        <f>Spisak!W74</f>
        <v>5</v>
      </c>
      <c r="S84" s="80" t="str">
        <f>Spisak!X74</f>
        <v>F</v>
      </c>
      <c r="T84" s="81" t="str">
        <f>IF(S84=0,"-",VLOOKUP(S84,Tocjene,2,TRUE))</f>
        <v>(nedovoljan)</v>
      </c>
    </row>
    <row r="85" spans="1:20" ht="12.75">
      <c r="A85" s="36">
        <v>74</v>
      </c>
      <c r="B85" s="37" t="str">
        <f>Spisak!A75</f>
        <v>25/11</v>
      </c>
      <c r="C85" s="51" t="str">
        <f>Spisak!D75</f>
        <v>Braim Alibašić</v>
      </c>
      <c r="D85" s="38">
        <f>Spisak!E75</f>
        <v>0</v>
      </c>
      <c r="E85" s="38">
        <f>Spisak!F75</f>
        <v>0</v>
      </c>
      <c r="F85" s="38">
        <f>Spisak!G75</f>
        <v>0</v>
      </c>
      <c r="G85" s="38">
        <f>Spisak!H75</f>
        <v>0</v>
      </c>
      <c r="H85" s="38">
        <f>Spisak!I75</f>
        <v>0</v>
      </c>
      <c r="I85" s="38"/>
      <c r="J85" s="38"/>
      <c r="K85" s="38"/>
      <c r="L85" s="38"/>
      <c r="M85" s="38"/>
      <c r="N85" s="39">
        <f>Spisak!R75</f>
        <v>24</v>
      </c>
      <c r="O85" s="39"/>
      <c r="P85" s="40">
        <f>Spisak!S75</f>
        <v>0</v>
      </c>
      <c r="Q85" s="41">
        <f>Spisak!U75</f>
        <v>0</v>
      </c>
      <c r="R85" s="42">
        <f>Spisak!W75</f>
        <v>24</v>
      </c>
      <c r="S85" s="80" t="str">
        <f>Spisak!X75</f>
        <v>F</v>
      </c>
      <c r="T85" s="81" t="str">
        <f>IF(S85=0,"-",VLOOKUP(S85,Tocjene,2,TRUE))</f>
        <v>(nedovoljan)</v>
      </c>
    </row>
    <row r="86" spans="1:20" ht="12.75">
      <c r="A86" s="36">
        <v>75</v>
      </c>
      <c r="B86" s="37" t="str">
        <f>Spisak!A76</f>
        <v>41/11</v>
      </c>
      <c r="C86" s="51" t="str">
        <f>Spisak!D76</f>
        <v>Hasan Suljović</v>
      </c>
      <c r="D86" s="38">
        <f>Spisak!E76</f>
        <v>0</v>
      </c>
      <c r="E86" s="38">
        <f>Spisak!F76</f>
        <v>0</v>
      </c>
      <c r="F86" s="38">
        <f>Spisak!G76</f>
        <v>0</v>
      </c>
      <c r="G86" s="38">
        <f>Spisak!H76</f>
        <v>0</v>
      </c>
      <c r="H86" s="38">
        <f>Spisak!I76</f>
        <v>0</v>
      </c>
      <c r="I86" s="38"/>
      <c r="J86" s="38"/>
      <c r="K86" s="38"/>
      <c r="L86" s="38"/>
      <c r="M86" s="38"/>
      <c r="N86" s="39">
        <f>Spisak!R76</f>
        <v>35</v>
      </c>
      <c r="O86" s="39"/>
      <c r="P86" s="40">
        <f>Spisak!S76</f>
        <v>0</v>
      </c>
      <c r="Q86" s="41">
        <f>Spisak!U76</f>
        <v>0</v>
      </c>
      <c r="R86" s="42">
        <f>Spisak!W76</f>
        <v>35</v>
      </c>
      <c r="S86" s="80" t="str">
        <f>Spisak!X76</f>
        <v>F</v>
      </c>
      <c r="T86" s="81" t="str">
        <f>IF(S86=0,"-",VLOOKUP(S86,Tocjene,2,TRUE))</f>
        <v>(nedovoljan)</v>
      </c>
    </row>
    <row r="87" spans="1:20" ht="12.75">
      <c r="A87" s="36">
        <v>76</v>
      </c>
      <c r="B87" s="37" t="str">
        <f>Spisak!A77</f>
        <v>53/11</v>
      </c>
      <c r="C87" s="51" t="str">
        <f>Spisak!D77</f>
        <v>Jovan Kotlica</v>
      </c>
      <c r="D87" s="38">
        <f>Spisak!E77</f>
        <v>0</v>
      </c>
      <c r="E87" s="38">
        <f>Spisak!F77</f>
        <v>0</v>
      </c>
      <c r="F87" s="38">
        <f>Spisak!G77</f>
        <v>0</v>
      </c>
      <c r="G87" s="38">
        <f>Spisak!H77</f>
        <v>0</v>
      </c>
      <c r="H87" s="38">
        <f>Spisak!I77</f>
        <v>0</v>
      </c>
      <c r="I87" s="38"/>
      <c r="J87" s="38"/>
      <c r="K87" s="38"/>
      <c r="L87" s="38"/>
      <c r="M87" s="38"/>
      <c r="N87" s="39">
        <f>Spisak!R77</f>
        <v>0</v>
      </c>
      <c r="O87" s="39"/>
      <c r="P87" s="40">
        <f>Spisak!S77</f>
        <v>0</v>
      </c>
      <c r="Q87" s="41">
        <f>Spisak!U77</f>
        <v>0</v>
      </c>
      <c r="R87" s="42">
        <f>Spisak!W77</f>
        <v>0</v>
      </c>
      <c r="S87" s="80" t="str">
        <f>Spisak!X77</f>
        <v>F</v>
      </c>
      <c r="T87" s="81" t="str">
        <f>IF(S87=0,"-",VLOOKUP(S87,Tocjene,2,TRUE))</f>
        <v>(nedovoljan)</v>
      </c>
    </row>
    <row r="88" spans="1:20" ht="12.75">
      <c r="A88" s="36">
        <v>77</v>
      </c>
      <c r="B88" s="37" t="str">
        <f>Spisak!A78</f>
        <v>83/11</v>
      </c>
      <c r="C88" s="51" t="str">
        <f>Spisak!D78</f>
        <v>Vuk Đurović</v>
      </c>
      <c r="D88" s="38">
        <f>Spisak!E78</f>
        <v>0</v>
      </c>
      <c r="E88" s="38">
        <f>Spisak!F78</f>
        <v>0</v>
      </c>
      <c r="F88" s="38">
        <f>Spisak!G78</f>
        <v>0</v>
      </c>
      <c r="G88" s="38">
        <f>Spisak!H78</f>
        <v>0</v>
      </c>
      <c r="H88" s="38">
        <f>Spisak!I78</f>
        <v>0</v>
      </c>
      <c r="I88" s="38"/>
      <c r="J88" s="38"/>
      <c r="K88" s="38"/>
      <c r="L88" s="38"/>
      <c r="M88" s="38"/>
      <c r="N88" s="39">
        <f>Spisak!R78</f>
        <v>34</v>
      </c>
      <c r="O88" s="39"/>
      <c r="P88" s="40">
        <f>Spisak!S78</f>
        <v>0</v>
      </c>
      <c r="Q88" s="41">
        <f>Spisak!U78</f>
        <v>0</v>
      </c>
      <c r="R88" s="42">
        <f>Spisak!W78</f>
        <v>34</v>
      </c>
      <c r="S88" s="80" t="str">
        <f>Spisak!X78</f>
        <v>F</v>
      </c>
      <c r="T88" s="81" t="str">
        <f>IF(S88=0,"-",VLOOKUP(S88,Tocjene,2,TRUE))</f>
        <v>(nedovoljan)</v>
      </c>
    </row>
    <row r="89" spans="1:20" ht="12.75">
      <c r="A89" s="36">
        <v>78</v>
      </c>
      <c r="B89" s="37" t="str">
        <f>Spisak!A79</f>
        <v>100/11</v>
      </c>
      <c r="C89" s="51" t="str">
        <f>Spisak!D79</f>
        <v>Dijana Joković</v>
      </c>
      <c r="D89" s="38">
        <f>Spisak!E79</f>
        <v>0</v>
      </c>
      <c r="E89" s="38">
        <f>Spisak!F79</f>
        <v>0</v>
      </c>
      <c r="F89" s="38">
        <f>Spisak!G79</f>
        <v>0</v>
      </c>
      <c r="G89" s="38">
        <f>Spisak!H79</f>
        <v>0</v>
      </c>
      <c r="H89" s="38">
        <f>Spisak!I79</f>
        <v>0</v>
      </c>
      <c r="I89" s="38"/>
      <c r="J89" s="38"/>
      <c r="K89" s="38"/>
      <c r="L89" s="38"/>
      <c r="M89" s="38"/>
      <c r="N89" s="39">
        <f>Spisak!R79</f>
        <v>0</v>
      </c>
      <c r="O89" s="39"/>
      <c r="P89" s="40">
        <f>Spisak!S79</f>
        <v>0</v>
      </c>
      <c r="Q89" s="41">
        <f>Spisak!U79</f>
        <v>0</v>
      </c>
      <c r="R89" s="42">
        <f>Spisak!W79</f>
        <v>0</v>
      </c>
      <c r="S89" s="80" t="str">
        <f>Spisak!X79</f>
        <v>F</v>
      </c>
      <c r="T89" s="81" t="str">
        <f>IF(S89=0,"-",VLOOKUP(S89,Tocjene,2,TRUE))</f>
        <v>(nedovoljan)</v>
      </c>
    </row>
    <row r="90" spans="1:20" ht="12.75">
      <c r="A90" s="36">
        <v>79</v>
      </c>
      <c r="B90" s="37" t="str">
        <f>Spisak!A80</f>
        <v>8/10</v>
      </c>
      <c r="C90" s="51" t="str">
        <f>Spisak!D80</f>
        <v>Janko Krstović</v>
      </c>
      <c r="D90" s="38">
        <f>Spisak!E80</f>
        <v>0</v>
      </c>
      <c r="E90" s="38">
        <f>Spisak!F80</f>
        <v>0</v>
      </c>
      <c r="F90" s="38">
        <f>Spisak!G80</f>
        <v>0</v>
      </c>
      <c r="G90" s="38">
        <f>Spisak!H80</f>
        <v>0</v>
      </c>
      <c r="H90" s="38">
        <f>Spisak!I80</f>
        <v>0</v>
      </c>
      <c r="I90" s="38"/>
      <c r="J90" s="38"/>
      <c r="K90" s="38"/>
      <c r="L90" s="38"/>
      <c r="M90" s="38"/>
      <c r="N90" s="39">
        <f>Spisak!R80</f>
        <v>0</v>
      </c>
      <c r="O90" s="39"/>
      <c r="P90" s="40">
        <f>Spisak!S80</f>
        <v>0</v>
      </c>
      <c r="Q90" s="41">
        <f>Spisak!U80</f>
        <v>0</v>
      </c>
      <c r="R90" s="42">
        <f>Spisak!W80</f>
        <v>0</v>
      </c>
      <c r="S90" s="80" t="str">
        <f>Spisak!X80</f>
        <v>F</v>
      </c>
      <c r="T90" s="81" t="str">
        <f>IF(S90=0,"-",VLOOKUP(S90,Tocjene,2,TRUE))</f>
        <v>(nedovoljan)</v>
      </c>
    </row>
    <row r="91" spans="1:20" ht="12.75">
      <c r="A91" s="36">
        <v>80</v>
      </c>
      <c r="B91" s="37" t="str">
        <f>Spisak!A81</f>
        <v>10/10</v>
      </c>
      <c r="C91" s="51" t="str">
        <f>Spisak!D81</f>
        <v>Darko Bečić</v>
      </c>
      <c r="D91" s="38">
        <f>Spisak!E81</f>
        <v>0</v>
      </c>
      <c r="E91" s="38">
        <f>Spisak!F81</f>
        <v>0</v>
      </c>
      <c r="F91" s="38">
        <f>Spisak!G81</f>
        <v>0</v>
      </c>
      <c r="G91" s="38">
        <f>Spisak!H81</f>
        <v>0</v>
      </c>
      <c r="H91" s="38">
        <f>Spisak!I81</f>
        <v>0</v>
      </c>
      <c r="I91" s="38"/>
      <c r="J91" s="38"/>
      <c r="K91" s="38"/>
      <c r="L91" s="38"/>
      <c r="M91" s="38"/>
      <c r="N91" s="39">
        <f>Spisak!R81</f>
        <v>0</v>
      </c>
      <c r="O91" s="39"/>
      <c r="P91" s="40">
        <f>Spisak!S81</f>
        <v>0</v>
      </c>
      <c r="Q91" s="41">
        <f>Spisak!U81</f>
        <v>0</v>
      </c>
      <c r="R91" s="42">
        <f>Spisak!W81</f>
        <v>0</v>
      </c>
      <c r="S91" s="80" t="str">
        <f>Spisak!X81</f>
        <v>F</v>
      </c>
      <c r="T91" s="81" t="str">
        <f>IF(S91=0,"-",VLOOKUP(S91,Tocjene,2,TRUE))</f>
        <v>(nedovoljan)</v>
      </c>
    </row>
    <row r="92" spans="1:20" ht="12.75">
      <c r="A92" s="36">
        <v>81</v>
      </c>
      <c r="B92" s="37" t="str">
        <f>Spisak!A82</f>
        <v>29/10</v>
      </c>
      <c r="C92" s="51" t="str">
        <f>Spisak!D82</f>
        <v>Nemanja Vojvodić</v>
      </c>
      <c r="D92" s="38">
        <f>Spisak!E82</f>
        <v>0</v>
      </c>
      <c r="E92" s="38">
        <f>Spisak!F82</f>
        <v>0</v>
      </c>
      <c r="F92" s="38">
        <f>Spisak!G82</f>
        <v>0</v>
      </c>
      <c r="G92" s="38">
        <f>Spisak!H82</f>
        <v>0</v>
      </c>
      <c r="H92" s="38">
        <f>Spisak!I82</f>
        <v>0</v>
      </c>
      <c r="I92" s="38"/>
      <c r="J92" s="38"/>
      <c r="K92" s="38"/>
      <c r="L92" s="38"/>
      <c r="M92" s="38"/>
      <c r="N92" s="39">
        <f>Spisak!R82</f>
        <v>0</v>
      </c>
      <c r="O92" s="39"/>
      <c r="P92" s="40">
        <f>Spisak!S82</f>
        <v>0</v>
      </c>
      <c r="Q92" s="41">
        <f>Spisak!U82</f>
        <v>0</v>
      </c>
      <c r="R92" s="42">
        <f>Spisak!W82</f>
        <v>0</v>
      </c>
      <c r="S92" s="80" t="str">
        <f>Spisak!X82</f>
        <v>F</v>
      </c>
      <c r="T92" s="81" t="str">
        <f>IF(S92=0,"-",VLOOKUP(S92,Tocjene,2,TRUE))</f>
        <v>(nedovoljan)</v>
      </c>
    </row>
    <row r="93" spans="1:20" ht="12.75">
      <c r="A93" s="36">
        <v>82</v>
      </c>
      <c r="B93" s="37" t="str">
        <f>Spisak!A83</f>
        <v>44/10</v>
      </c>
      <c r="C93" s="51" t="str">
        <f>Spisak!D83</f>
        <v>Mirko Dvožak</v>
      </c>
      <c r="D93" s="38">
        <f>Spisak!E83</f>
        <v>0</v>
      </c>
      <c r="E93" s="38">
        <f>Spisak!F83</f>
        <v>0</v>
      </c>
      <c r="F93" s="38">
        <f>Spisak!G83</f>
        <v>0</v>
      </c>
      <c r="G93" s="38">
        <f>Spisak!H83</f>
        <v>0</v>
      </c>
      <c r="H93" s="38">
        <f>Spisak!I83</f>
        <v>0</v>
      </c>
      <c r="I93" s="38"/>
      <c r="J93" s="38"/>
      <c r="K93" s="38"/>
      <c r="L93" s="38"/>
      <c r="M93" s="38"/>
      <c r="N93" s="39">
        <f>Spisak!R83</f>
        <v>0</v>
      </c>
      <c r="O93" s="39"/>
      <c r="P93" s="40">
        <f>Spisak!S83</f>
        <v>0</v>
      </c>
      <c r="Q93" s="41">
        <f>Spisak!U83</f>
        <v>0</v>
      </c>
      <c r="R93" s="42">
        <f>Spisak!W83</f>
        <v>0</v>
      </c>
      <c r="S93" s="80" t="str">
        <f>Spisak!X83</f>
        <v>F</v>
      </c>
      <c r="T93" s="81" t="str">
        <f>IF(S93=0,"-",VLOOKUP(S93,Tocjene,2,TRUE))</f>
        <v>(nedovoljan)</v>
      </c>
    </row>
    <row r="94" spans="1:20" ht="12.75">
      <c r="A94" s="36">
        <v>83</v>
      </c>
      <c r="B94" s="37" t="str">
        <f>Spisak!A84</f>
        <v>62/10</v>
      </c>
      <c r="C94" s="51" t="str">
        <f>Spisak!D84</f>
        <v>Slobodan Dedić</v>
      </c>
      <c r="D94" s="38">
        <f>Spisak!E84</f>
        <v>0</v>
      </c>
      <c r="E94" s="38">
        <f>Spisak!F84</f>
        <v>0</v>
      </c>
      <c r="F94" s="38">
        <f>Spisak!G84</f>
        <v>0</v>
      </c>
      <c r="G94" s="38">
        <f>Spisak!H84</f>
        <v>0</v>
      </c>
      <c r="H94" s="38">
        <f>Spisak!I84</f>
        <v>0</v>
      </c>
      <c r="I94" s="38"/>
      <c r="J94" s="38"/>
      <c r="K94" s="38"/>
      <c r="L94" s="38"/>
      <c r="M94" s="38"/>
      <c r="N94" s="39">
        <f>Spisak!R84</f>
        <v>0</v>
      </c>
      <c r="O94" s="39"/>
      <c r="P94" s="40">
        <f>Spisak!S84</f>
        <v>0</v>
      </c>
      <c r="Q94" s="41">
        <f>Spisak!U84</f>
        <v>0</v>
      </c>
      <c r="R94" s="42">
        <f>Spisak!W84</f>
        <v>0</v>
      </c>
      <c r="S94" s="80" t="str">
        <f>Spisak!X84</f>
        <v>F</v>
      </c>
      <c r="T94" s="81" t="str">
        <f>IF(S94=0,"-",VLOOKUP(S94,Tocjene,2,TRUE))</f>
        <v>(nedovoljan)</v>
      </c>
    </row>
    <row r="95" spans="1:20" ht="12.75">
      <c r="A95" s="36">
        <v>84</v>
      </c>
      <c r="B95" s="37" t="str">
        <f>Spisak!A85</f>
        <v>63/10</v>
      </c>
      <c r="C95" s="51" t="str">
        <f>Spisak!D85</f>
        <v>Boban Dedić</v>
      </c>
      <c r="D95" s="38">
        <f>Spisak!E85</f>
        <v>0</v>
      </c>
      <c r="E95" s="38">
        <f>Spisak!F85</f>
        <v>0</v>
      </c>
      <c r="F95" s="38">
        <f>Spisak!G85</f>
        <v>0</v>
      </c>
      <c r="G95" s="38">
        <f>Spisak!H85</f>
        <v>0</v>
      </c>
      <c r="H95" s="38">
        <f>Spisak!I85</f>
        <v>0</v>
      </c>
      <c r="I95" s="38"/>
      <c r="J95" s="38"/>
      <c r="K95" s="38"/>
      <c r="L95" s="38"/>
      <c r="M95" s="38"/>
      <c r="N95" s="39">
        <f>Spisak!R85</f>
        <v>0</v>
      </c>
      <c r="O95" s="39"/>
      <c r="P95" s="40">
        <f>Spisak!S85</f>
        <v>0</v>
      </c>
      <c r="Q95" s="41">
        <f>Spisak!U85</f>
        <v>0</v>
      </c>
      <c r="R95" s="42">
        <f>Spisak!W85</f>
        <v>0</v>
      </c>
      <c r="S95" s="80" t="str">
        <f>Spisak!X85</f>
        <v>F</v>
      </c>
      <c r="T95" s="81" t="str">
        <f>IF(S95=0,"-",VLOOKUP(S95,Tocjene,2,TRUE))</f>
        <v>(nedovoljan)</v>
      </c>
    </row>
    <row r="96" spans="1:20" ht="12.75">
      <c r="A96" s="36">
        <v>85</v>
      </c>
      <c r="B96" s="37" t="str">
        <f>Spisak!A86</f>
        <v>23/09</v>
      </c>
      <c r="C96" s="51" t="str">
        <f>Spisak!D86</f>
        <v>Pavle Vojinović</v>
      </c>
      <c r="D96" s="38">
        <f>Spisak!E86</f>
        <v>0</v>
      </c>
      <c r="E96" s="38">
        <f>Spisak!F86</f>
        <v>0</v>
      </c>
      <c r="F96" s="38">
        <f>Spisak!G86</f>
        <v>0</v>
      </c>
      <c r="G96" s="38">
        <f>Spisak!H86</f>
        <v>0</v>
      </c>
      <c r="H96" s="38">
        <f>Spisak!I86</f>
        <v>0</v>
      </c>
      <c r="I96" s="38"/>
      <c r="J96" s="38"/>
      <c r="K96" s="38"/>
      <c r="L96" s="38"/>
      <c r="M96" s="38"/>
      <c r="N96" s="39">
        <f>Spisak!R86</f>
        <v>0</v>
      </c>
      <c r="O96" s="39"/>
      <c r="P96" s="40">
        <f>Spisak!S86</f>
        <v>0</v>
      </c>
      <c r="Q96" s="41">
        <f>Spisak!U86</f>
        <v>0</v>
      </c>
      <c r="R96" s="42">
        <f>Spisak!W86</f>
        <v>0</v>
      </c>
      <c r="S96" s="80" t="str">
        <f>Spisak!X86</f>
        <v>F</v>
      </c>
      <c r="T96" s="81" t="str">
        <f>IF(S96=0,"-",VLOOKUP(S96,Tocjene,2,TRUE))</f>
        <v>(nedovoljan)</v>
      </c>
    </row>
    <row r="97" spans="1:20" ht="12.75">
      <c r="A97" s="36">
        <v>86</v>
      </c>
      <c r="B97" s="37" t="str">
        <f>Spisak!A87</f>
        <v>42/09</v>
      </c>
      <c r="C97" s="51" t="str">
        <f>Spisak!D87</f>
        <v>Mihailo Vukašević</v>
      </c>
      <c r="D97" s="38">
        <f>Spisak!E87</f>
        <v>0</v>
      </c>
      <c r="E97" s="38">
        <f>Spisak!F87</f>
        <v>0</v>
      </c>
      <c r="F97" s="38">
        <f>Spisak!G87</f>
        <v>0</v>
      </c>
      <c r="G97" s="38">
        <f>Spisak!H87</f>
        <v>0</v>
      </c>
      <c r="H97" s="38">
        <f>Spisak!I87</f>
        <v>0</v>
      </c>
      <c r="I97" s="38"/>
      <c r="J97" s="38"/>
      <c r="K97" s="38"/>
      <c r="L97" s="38"/>
      <c r="M97" s="38"/>
      <c r="N97" s="39">
        <f>Spisak!R87</f>
        <v>23</v>
      </c>
      <c r="O97" s="39"/>
      <c r="P97" s="40">
        <f>Spisak!S87</f>
        <v>0</v>
      </c>
      <c r="Q97" s="41">
        <f>Spisak!U87</f>
        <v>0</v>
      </c>
      <c r="R97" s="42">
        <f>Spisak!W87</f>
        <v>23</v>
      </c>
      <c r="S97" s="80" t="str">
        <f>Spisak!X87</f>
        <v>F</v>
      </c>
      <c r="T97" s="81" t="str">
        <f>IF(S97=0,"-",VLOOKUP(S97,Tocjene,2,TRUE))</f>
        <v>(nedovoljan)</v>
      </c>
    </row>
    <row r="98" spans="1:20" ht="12.75">
      <c r="A98" s="36">
        <v>87</v>
      </c>
      <c r="B98" s="37" t="str">
        <f>Spisak!A88</f>
        <v>9050/09</v>
      </c>
      <c r="C98" s="51" t="str">
        <f>Spisak!D88</f>
        <v>Denis Šahman</v>
      </c>
      <c r="D98" s="38">
        <f>Spisak!E88</f>
        <v>0</v>
      </c>
      <c r="E98" s="38">
        <f>Spisak!F88</f>
        <v>0</v>
      </c>
      <c r="F98" s="38">
        <f>Spisak!G88</f>
        <v>0</v>
      </c>
      <c r="G98" s="38">
        <f>Spisak!H88</f>
        <v>0</v>
      </c>
      <c r="H98" s="38">
        <f>Spisak!I88</f>
        <v>0</v>
      </c>
      <c r="I98" s="38"/>
      <c r="J98" s="38"/>
      <c r="K98" s="38"/>
      <c r="L98" s="38"/>
      <c r="M98" s="38"/>
      <c r="N98" s="39">
        <f>Spisak!R88</f>
        <v>3</v>
      </c>
      <c r="O98" s="39"/>
      <c r="P98" s="40">
        <f>Spisak!S88</f>
        <v>0</v>
      </c>
      <c r="Q98" s="41">
        <f>Spisak!U88</f>
        <v>0</v>
      </c>
      <c r="R98" s="42">
        <f>Spisak!W88</f>
        <v>3</v>
      </c>
      <c r="S98" s="80" t="str">
        <f>Spisak!X88</f>
        <v>F</v>
      </c>
      <c r="T98" s="81" t="str">
        <f>IF(S98=0,"-",VLOOKUP(S98,Tocjene,2,TRUE))</f>
        <v>(nedovoljan)</v>
      </c>
    </row>
    <row r="99" spans="1:20" ht="12.75">
      <c r="A99" s="36">
        <v>88</v>
      </c>
      <c r="B99" s="37" t="str">
        <f>Spisak!A89</f>
        <v>14/08</v>
      </c>
      <c r="C99" s="51" t="str">
        <f>Spisak!D89</f>
        <v>Mladen Kovačević</v>
      </c>
      <c r="D99" s="38">
        <f>Spisak!E89</f>
        <v>0</v>
      </c>
      <c r="E99" s="38">
        <f>Spisak!F89</f>
        <v>0</v>
      </c>
      <c r="F99" s="38">
        <f>Spisak!G89</f>
        <v>0</v>
      </c>
      <c r="G99" s="38">
        <f>Spisak!H89</f>
        <v>0</v>
      </c>
      <c r="H99" s="38">
        <f>Spisak!I89</f>
        <v>0</v>
      </c>
      <c r="I99" s="38"/>
      <c r="J99" s="38"/>
      <c r="K99" s="38"/>
      <c r="L99" s="38"/>
      <c r="M99" s="38"/>
      <c r="N99" s="39">
        <f>Spisak!R89</f>
        <v>15</v>
      </c>
      <c r="O99" s="39"/>
      <c r="P99" s="40">
        <f>Spisak!S89</f>
        <v>0</v>
      </c>
      <c r="Q99" s="41">
        <f>Spisak!U89</f>
        <v>0</v>
      </c>
      <c r="R99" s="42">
        <f>Spisak!W89</f>
        <v>15</v>
      </c>
      <c r="S99" s="80" t="str">
        <f>Spisak!X89</f>
        <v>F</v>
      </c>
      <c r="T99" s="81" t="str">
        <f>IF(S99=0,"-",VLOOKUP(S99,Tocjene,2,TRUE))</f>
        <v>(nedovoljan)</v>
      </c>
    </row>
    <row r="100" spans="1:20" ht="12.75">
      <c r="A100" s="36">
        <v>89</v>
      </c>
      <c r="B100" s="37" t="str">
        <f>Spisak!A90</f>
        <v>22/05</v>
      </c>
      <c r="C100" s="51" t="str">
        <f>Spisak!D90</f>
        <v>Sandra Simonović</v>
      </c>
      <c r="D100" s="38">
        <f>Spisak!E90</f>
        <v>0</v>
      </c>
      <c r="E100" s="38">
        <f>Spisak!F90</f>
        <v>0</v>
      </c>
      <c r="F100" s="38">
        <f>Spisak!G90</f>
        <v>0</v>
      </c>
      <c r="G100" s="38">
        <f>Spisak!H90</f>
        <v>0</v>
      </c>
      <c r="H100" s="38">
        <f>Spisak!I90</f>
        <v>0</v>
      </c>
      <c r="I100" s="38"/>
      <c r="J100" s="38"/>
      <c r="K100" s="38"/>
      <c r="L100" s="38"/>
      <c r="M100" s="38"/>
      <c r="N100" s="39">
        <f>Spisak!R90</f>
        <v>0</v>
      </c>
      <c r="O100" s="39"/>
      <c r="P100" s="40">
        <f>Spisak!S90</f>
        <v>0</v>
      </c>
      <c r="Q100" s="41">
        <f>Spisak!U90</f>
        <v>0</v>
      </c>
      <c r="R100" s="42">
        <f>Spisak!W90</f>
        <v>0</v>
      </c>
      <c r="S100" s="80" t="str">
        <f>Spisak!X90</f>
        <v>F</v>
      </c>
      <c r="T100" s="81" t="str">
        <f>IF(S100=0,"-",VLOOKUP(S100,Tocjene,2,TRUE))</f>
        <v>(nedovoljan)</v>
      </c>
    </row>
    <row r="101" spans="1:20" ht="12.75">
      <c r="A101" s="36">
        <v>90</v>
      </c>
      <c r="B101" s="37" t="str">
        <f>Spisak!A91</f>
        <v>4/03</v>
      </c>
      <c r="C101" s="51" t="str">
        <f>Spisak!D91</f>
        <v>Milutin Lukovac</v>
      </c>
      <c r="D101" s="38">
        <f>Spisak!E91</f>
        <v>0</v>
      </c>
      <c r="E101" s="38">
        <f>Spisak!F91</f>
        <v>0</v>
      </c>
      <c r="F101" s="38">
        <f>Spisak!G91</f>
        <v>0</v>
      </c>
      <c r="G101" s="38">
        <f>Spisak!H91</f>
        <v>0</v>
      </c>
      <c r="H101" s="38">
        <f>Spisak!I91</f>
        <v>0</v>
      </c>
      <c r="I101" s="38"/>
      <c r="J101" s="38"/>
      <c r="K101" s="38"/>
      <c r="L101" s="38"/>
      <c r="M101" s="38"/>
      <c r="N101" s="39">
        <f>Spisak!R91</f>
        <v>0</v>
      </c>
      <c r="O101" s="39"/>
      <c r="P101" s="40">
        <f>Spisak!S91</f>
        <v>0</v>
      </c>
      <c r="Q101" s="41">
        <f>Spisak!U91</f>
        <v>0</v>
      </c>
      <c r="R101" s="42">
        <f>Spisak!W91</f>
        <v>0</v>
      </c>
      <c r="S101" s="80" t="str">
        <f>Spisak!X91</f>
        <v>F</v>
      </c>
      <c r="T101" s="81" t="str">
        <f>IF(S101=0,"-",VLOOKUP(S101,Tocjene,2,TRUE))</f>
        <v>(nedovoljan)</v>
      </c>
    </row>
    <row r="102" ht="12.75"/>
    <row r="103" spans="18:20" ht="12.75">
      <c r="R103" s="2"/>
      <c r="S103" s="2"/>
      <c r="T103" s="2"/>
    </row>
    <row r="104" spans="18:20" ht="12.75">
      <c r="R104" s="2"/>
      <c r="S104" s="2"/>
      <c r="T104" s="2"/>
    </row>
    <row r="105" spans="18:20" ht="12.75">
      <c r="R105" s="5"/>
      <c r="S105" s="7" t="s">
        <v>46</v>
      </c>
      <c r="T105" s="25"/>
    </row>
    <row r="106" spans="18:20" ht="12.75">
      <c r="R106" s="5"/>
      <c r="S106" s="7" t="s">
        <v>155</v>
      </c>
      <c r="T106" s="25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07"/>
  <sheetViews>
    <sheetView showZeros="0" zoomScalePageLayoutView="0" workbookViewId="0" topLeftCell="A90">
      <selection activeCell="I114" sqref="I114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189</v>
      </c>
      <c r="B1" s="32"/>
      <c r="C1" s="32"/>
    </row>
    <row r="2" spans="1:3" ht="13.5" customHeight="1">
      <c r="A2" s="32"/>
      <c r="B2" s="32"/>
      <c r="C2" s="32"/>
    </row>
    <row r="3" spans="1:3" ht="15">
      <c r="A3" s="33" t="s">
        <v>146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6" t="s">
        <v>27</v>
      </c>
      <c r="B5" s="146"/>
      <c r="C5" s="47" t="s">
        <v>147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6" t="s">
        <v>28</v>
      </c>
      <c r="B7" s="146"/>
      <c r="C7" s="47" t="s">
        <v>145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3" t="s">
        <v>30</v>
      </c>
      <c r="B9" s="136" t="s">
        <v>31</v>
      </c>
      <c r="C9" s="136" t="s">
        <v>32</v>
      </c>
      <c r="D9" s="147" t="s">
        <v>45</v>
      </c>
      <c r="E9" s="148"/>
      <c r="F9" s="136" t="s">
        <v>34</v>
      </c>
      <c r="G9" s="136" t="s">
        <v>35</v>
      </c>
      <c r="H9" s="139"/>
    </row>
    <row r="10" spans="1:8" s="46" customFormat="1" ht="0.75" customHeight="1">
      <c r="A10" s="144"/>
      <c r="B10" s="137"/>
      <c r="C10" s="137"/>
      <c r="D10" s="149"/>
      <c r="E10" s="150"/>
      <c r="F10" s="137"/>
      <c r="G10" s="137"/>
      <c r="H10" s="140"/>
    </row>
    <row r="11" spans="1:8" s="46" customFormat="1" ht="39" customHeight="1" thickBot="1">
      <c r="A11" s="145"/>
      <c r="B11" s="138"/>
      <c r="C11" s="138"/>
      <c r="D11" s="45" t="s">
        <v>44</v>
      </c>
      <c r="E11" s="45" t="s">
        <v>156</v>
      </c>
      <c r="F11" s="138"/>
      <c r="G11" s="138"/>
      <c r="H11" s="141"/>
    </row>
    <row r="12" spans="1:8" s="60" customFormat="1" ht="16.5" customHeight="1">
      <c r="A12" s="54">
        <v>1</v>
      </c>
      <c r="B12" s="55" t="str">
        <f>Spisak!A2</f>
        <v>5/16</v>
      </c>
      <c r="C12" s="56" t="str">
        <f>Spisak!D2</f>
        <v>Savo Pavićević</v>
      </c>
      <c r="D12" s="57">
        <f>Spisak!R2</f>
        <v>27</v>
      </c>
      <c r="E12" s="58">
        <f>Spisak!S2</f>
        <v>0</v>
      </c>
      <c r="F12" s="58">
        <f>Spisak!W2</f>
        <v>27</v>
      </c>
      <c r="G12" s="79" t="str">
        <f>Spisak!X2</f>
        <v>F</v>
      </c>
      <c r="H12" s="59" t="str">
        <f>IF(G12=0,"-",VLOOKUP(G12,Tocjene,2,TRUE))</f>
        <v>(nedovoljan)</v>
      </c>
    </row>
    <row r="13" spans="1:8" s="60" customFormat="1" ht="16.5" customHeight="1">
      <c r="A13" s="54">
        <v>2</v>
      </c>
      <c r="B13" s="55" t="str">
        <f>Spisak!A3</f>
        <v>9/16</v>
      </c>
      <c r="C13" s="56" t="str">
        <f>Spisak!D3</f>
        <v>Marko Ljuljić</v>
      </c>
      <c r="D13" s="57">
        <f>Spisak!R3</f>
        <v>26</v>
      </c>
      <c r="E13" s="58">
        <f>Spisak!S3</f>
        <v>0</v>
      </c>
      <c r="F13" s="58">
        <f>Spisak!W3</f>
        <v>26</v>
      </c>
      <c r="G13" s="79" t="str">
        <f>Spisak!X3</f>
        <v>F</v>
      </c>
      <c r="H13" s="59" t="str">
        <f>IF(G13=0,"-",VLOOKUP(G13,Tocjene,2,TRUE))</f>
        <v>(nedovoljan)</v>
      </c>
    </row>
    <row r="14" spans="1:8" s="60" customFormat="1" ht="16.5" customHeight="1">
      <c r="A14" s="54">
        <v>3</v>
      </c>
      <c r="B14" s="55" t="str">
        <f>Spisak!A4</f>
        <v>10/16</v>
      </c>
      <c r="C14" s="56" t="str">
        <f>Spisak!D4</f>
        <v>Dejan Drinčić</v>
      </c>
      <c r="D14" s="57">
        <f>Spisak!R4</f>
        <v>37</v>
      </c>
      <c r="E14" s="58">
        <f>Spisak!S4</f>
        <v>0</v>
      </c>
      <c r="F14" s="58">
        <f>Spisak!W4</f>
        <v>37</v>
      </c>
      <c r="G14" s="79" t="str">
        <f>Spisak!X4</f>
        <v>F</v>
      </c>
      <c r="H14" s="59" t="str">
        <f>IF(G14=0,"-",VLOOKUP(G14,Tocjene,2,TRUE))</f>
        <v>(nedovoljan)</v>
      </c>
    </row>
    <row r="15" spans="1:8" s="60" customFormat="1" ht="16.5" customHeight="1">
      <c r="A15" s="54">
        <v>4</v>
      </c>
      <c r="B15" s="55" t="str">
        <f>Spisak!A5</f>
        <v>14/16</v>
      </c>
      <c r="C15" s="56" t="str">
        <f>Spisak!D5</f>
        <v>Maja Vujisić</v>
      </c>
      <c r="D15" s="57">
        <f>Spisak!R5</f>
        <v>32</v>
      </c>
      <c r="E15" s="58">
        <f>Spisak!S5</f>
        <v>0</v>
      </c>
      <c r="F15" s="58">
        <f>Spisak!W5</f>
        <v>32</v>
      </c>
      <c r="G15" s="79" t="str">
        <f>Spisak!X5</f>
        <v>F</v>
      </c>
      <c r="H15" s="59" t="str">
        <f>IF(G15=0,"-",VLOOKUP(G15,Tocjene,2,TRUE))</f>
        <v>(nedovoljan)</v>
      </c>
    </row>
    <row r="16" spans="1:8" s="60" customFormat="1" ht="16.5" customHeight="1">
      <c r="A16" s="54">
        <v>5</v>
      </c>
      <c r="B16" s="55" t="str">
        <f>Spisak!A6</f>
        <v>15/16</v>
      </c>
      <c r="C16" s="56" t="str">
        <f>Spisak!D6</f>
        <v>Lazar Šćekić</v>
      </c>
      <c r="D16" s="57">
        <f>Spisak!R6</f>
        <v>50</v>
      </c>
      <c r="E16" s="58">
        <f>Spisak!S6</f>
        <v>0</v>
      </c>
      <c r="F16" s="58">
        <f>Spisak!W6</f>
        <v>50</v>
      </c>
      <c r="G16" s="79" t="str">
        <f>Spisak!X6</f>
        <v>E</v>
      </c>
      <c r="H16" s="59" t="str">
        <f>IF(G16=0,"-",VLOOKUP(G16,Tocjene,2,TRUE))</f>
        <v>(dovoljan)</v>
      </c>
    </row>
    <row r="17" spans="1:8" s="60" customFormat="1" ht="16.5" customHeight="1">
      <c r="A17" s="54">
        <v>6</v>
      </c>
      <c r="B17" s="55" t="str">
        <f>Spisak!A7</f>
        <v>18/16</v>
      </c>
      <c r="C17" s="56" t="str">
        <f>Spisak!D7</f>
        <v>Dejan Vraneš</v>
      </c>
      <c r="D17" s="57">
        <f>Spisak!R7</f>
        <v>44</v>
      </c>
      <c r="E17" s="58">
        <f>Spisak!S7</f>
        <v>0</v>
      </c>
      <c r="F17" s="58">
        <f>Spisak!W7</f>
        <v>44</v>
      </c>
      <c r="G17" s="79" t="str">
        <f>Spisak!X7</f>
        <v>F</v>
      </c>
      <c r="H17" s="59" t="str">
        <f>IF(G17=0,"-",VLOOKUP(G17,Tocjene,2,TRUE))</f>
        <v>(nedovoljan)</v>
      </c>
    </row>
    <row r="18" spans="1:8" s="60" customFormat="1" ht="16.5" customHeight="1">
      <c r="A18" s="54">
        <v>7</v>
      </c>
      <c r="B18" s="55" t="str">
        <f>Spisak!A8</f>
        <v>20/16</v>
      </c>
      <c r="C18" s="56" t="str">
        <f>Spisak!D8</f>
        <v>Milica Vučinić</v>
      </c>
      <c r="D18" s="57">
        <f>Spisak!R8</f>
        <v>34</v>
      </c>
      <c r="E18" s="58">
        <f>Spisak!S8</f>
        <v>0</v>
      </c>
      <c r="F18" s="58">
        <f>Spisak!W8</f>
        <v>34</v>
      </c>
      <c r="G18" s="79" t="str">
        <f>Spisak!X8</f>
        <v>F</v>
      </c>
      <c r="H18" s="59" t="str">
        <f>IF(G18=0,"-",VLOOKUP(G18,Tocjene,2,TRUE))</f>
        <v>(nedovoljan)</v>
      </c>
    </row>
    <row r="19" spans="1:8" s="60" customFormat="1" ht="16.5" customHeight="1">
      <c r="A19" s="54">
        <v>8</v>
      </c>
      <c r="B19" s="55" t="str">
        <f>Spisak!A9</f>
        <v>21/16</v>
      </c>
      <c r="C19" s="56" t="str">
        <f>Spisak!D9</f>
        <v>Boro Bogdanović</v>
      </c>
      <c r="D19" s="57">
        <f>Spisak!R9</f>
        <v>21</v>
      </c>
      <c r="E19" s="58">
        <f>Spisak!S9</f>
        <v>0</v>
      </c>
      <c r="F19" s="58">
        <f>Spisak!W9</f>
        <v>21</v>
      </c>
      <c r="G19" s="79" t="str">
        <f>Spisak!X9</f>
        <v>F</v>
      </c>
      <c r="H19" s="59" t="str">
        <f>IF(G19=0,"-",VLOOKUP(G19,Tocjene,2,TRUE))</f>
        <v>(nedovoljan)</v>
      </c>
    </row>
    <row r="20" spans="1:8" s="60" customFormat="1" ht="16.5" customHeight="1">
      <c r="A20" s="54">
        <v>9</v>
      </c>
      <c r="B20" s="55" t="str">
        <f>Spisak!A10</f>
        <v>22/16</v>
      </c>
      <c r="C20" s="56" t="str">
        <f>Spisak!D10</f>
        <v>Neda Srdanović</v>
      </c>
      <c r="D20" s="57">
        <f>Spisak!R10</f>
        <v>39</v>
      </c>
      <c r="E20" s="58">
        <f>Spisak!S10</f>
        <v>0</v>
      </c>
      <c r="F20" s="58">
        <f>Spisak!W10</f>
        <v>39</v>
      </c>
      <c r="G20" s="79" t="str">
        <f>Spisak!X10</f>
        <v>F</v>
      </c>
      <c r="H20" s="59" t="str">
        <f>IF(G20=0,"-",VLOOKUP(G20,Tocjene,2,TRUE))</f>
        <v>(nedovoljan)</v>
      </c>
    </row>
    <row r="21" spans="1:8" s="60" customFormat="1" ht="16.5" customHeight="1">
      <c r="A21" s="54">
        <v>10</v>
      </c>
      <c r="B21" s="55" t="str">
        <f>Spisak!A11</f>
        <v>24/16</v>
      </c>
      <c r="C21" s="56" t="str">
        <f>Spisak!D11</f>
        <v>Milena Anđelić</v>
      </c>
      <c r="D21" s="57">
        <f>Spisak!R11</f>
        <v>24</v>
      </c>
      <c r="E21" s="58">
        <f>Spisak!S11</f>
        <v>0</v>
      </c>
      <c r="F21" s="58">
        <f>Spisak!W11</f>
        <v>24</v>
      </c>
      <c r="G21" s="79" t="str">
        <f>Spisak!X11</f>
        <v>F</v>
      </c>
      <c r="H21" s="59" t="str">
        <f>IF(G21=0,"-",VLOOKUP(G21,Tocjene,2,TRUE))</f>
        <v>(nedovoljan)</v>
      </c>
    </row>
    <row r="22" spans="1:8" s="60" customFormat="1" ht="16.5" customHeight="1">
      <c r="A22" s="54">
        <v>11</v>
      </c>
      <c r="B22" s="55" t="str">
        <f>Spisak!A12</f>
        <v>26/16</v>
      </c>
      <c r="C22" s="56" t="str">
        <f>Spisak!D12</f>
        <v>Ksenija Brakočević</v>
      </c>
      <c r="D22" s="57">
        <f>Spisak!R12</f>
        <v>38</v>
      </c>
      <c r="E22" s="58">
        <f>Spisak!S12</f>
        <v>0</v>
      </c>
      <c r="F22" s="58">
        <f>Spisak!W12</f>
        <v>38</v>
      </c>
      <c r="G22" s="79" t="str">
        <f>Spisak!X12</f>
        <v>F</v>
      </c>
      <c r="H22" s="59" t="str">
        <f>IF(G22=0,"-",VLOOKUP(G22,Tocjene,2,TRUE))</f>
        <v>(nedovoljan)</v>
      </c>
    </row>
    <row r="23" spans="1:8" s="60" customFormat="1" ht="16.5" customHeight="1">
      <c r="A23" s="54">
        <v>12</v>
      </c>
      <c r="B23" s="55" t="str">
        <f>Spisak!A13</f>
        <v>27/16</v>
      </c>
      <c r="C23" s="56" t="str">
        <f>Spisak!D13</f>
        <v>Jelena Aligrudić</v>
      </c>
      <c r="D23" s="57">
        <f>Spisak!R13</f>
        <v>15</v>
      </c>
      <c r="E23" s="58">
        <f>Spisak!S13</f>
        <v>0</v>
      </c>
      <c r="F23" s="58">
        <f>Spisak!W13</f>
        <v>15</v>
      </c>
      <c r="G23" s="79" t="str">
        <f>Spisak!X13</f>
        <v>F</v>
      </c>
      <c r="H23" s="59" t="str">
        <f>IF(G23=0,"-",VLOOKUP(G23,Tocjene,2,TRUE))</f>
        <v>(nedovoljan)</v>
      </c>
    </row>
    <row r="24" spans="1:8" s="60" customFormat="1" ht="16.5" customHeight="1">
      <c r="A24" s="54">
        <v>13</v>
      </c>
      <c r="B24" s="55" t="str">
        <f>Spisak!A14</f>
        <v>30/16</v>
      </c>
      <c r="C24" s="56" t="str">
        <f>Spisak!D14</f>
        <v>Ana Muratović</v>
      </c>
      <c r="D24" s="57">
        <f>Spisak!R14</f>
        <v>37</v>
      </c>
      <c r="E24" s="58">
        <f>Spisak!S14</f>
        <v>0</v>
      </c>
      <c r="F24" s="58">
        <f>Spisak!W14</f>
        <v>37</v>
      </c>
      <c r="G24" s="79" t="str">
        <f>Spisak!X14</f>
        <v>F</v>
      </c>
      <c r="H24" s="59" t="str">
        <f>IF(G24=0,"-",VLOOKUP(G24,Tocjene,2,TRUE))</f>
        <v>(nedovoljan)</v>
      </c>
    </row>
    <row r="25" spans="1:8" s="60" customFormat="1" ht="16.5" customHeight="1">
      <c r="A25" s="54">
        <v>14</v>
      </c>
      <c r="B25" s="55" t="str">
        <f>Spisak!A15</f>
        <v>31/16</v>
      </c>
      <c r="C25" s="56" t="str">
        <f>Spisak!D15</f>
        <v>Obrad Jovanović</v>
      </c>
      <c r="D25" s="57">
        <f>Spisak!R15</f>
        <v>17</v>
      </c>
      <c r="E25" s="58">
        <f>Spisak!S15</f>
        <v>0</v>
      </c>
      <c r="F25" s="58">
        <f>Spisak!W15</f>
        <v>17</v>
      </c>
      <c r="G25" s="79" t="str">
        <f>Spisak!X15</f>
        <v>F</v>
      </c>
      <c r="H25" s="59" t="str">
        <f>IF(G25=0,"-",VLOOKUP(G25,Tocjene,2,TRUE))</f>
        <v>(nedovoljan)</v>
      </c>
    </row>
    <row r="26" spans="1:8" s="60" customFormat="1" ht="16.5" customHeight="1">
      <c r="A26" s="54">
        <v>15</v>
      </c>
      <c r="B26" s="55" t="str">
        <f>Spisak!A16</f>
        <v>32/16</v>
      </c>
      <c r="C26" s="56" t="str">
        <f>Spisak!D16</f>
        <v>Jovana Vujičić</v>
      </c>
      <c r="D26" s="57">
        <f>Spisak!R16</f>
        <v>38</v>
      </c>
      <c r="E26" s="58">
        <f>Spisak!S16</f>
        <v>0</v>
      </c>
      <c r="F26" s="58">
        <f>Spisak!W16</f>
        <v>38</v>
      </c>
      <c r="G26" s="79" t="str">
        <f>Spisak!X16</f>
        <v>F</v>
      </c>
      <c r="H26" s="59" t="str">
        <f>IF(G26=0,"-",VLOOKUP(G26,Tocjene,2,TRUE))</f>
        <v>(nedovoljan)</v>
      </c>
    </row>
    <row r="27" spans="1:8" s="60" customFormat="1" ht="16.5" customHeight="1">
      <c r="A27" s="54">
        <v>16</v>
      </c>
      <c r="B27" s="55" t="str">
        <f>Spisak!A17</f>
        <v>38/16</v>
      </c>
      <c r="C27" s="56" t="str">
        <f>Spisak!D17</f>
        <v>Miraš Bulatović</v>
      </c>
      <c r="D27" s="57">
        <f>Spisak!R17</f>
        <v>31</v>
      </c>
      <c r="E27" s="58">
        <f>Spisak!S17</f>
        <v>0</v>
      </c>
      <c r="F27" s="58">
        <f>Spisak!W17</f>
        <v>31</v>
      </c>
      <c r="G27" s="79" t="str">
        <f>Spisak!X17</f>
        <v>F</v>
      </c>
      <c r="H27" s="59" t="str">
        <f>IF(G27=0,"-",VLOOKUP(G27,Tocjene,2,TRUE))</f>
        <v>(nedovoljan)</v>
      </c>
    </row>
    <row r="28" spans="1:8" s="60" customFormat="1" ht="16.5" customHeight="1">
      <c r="A28" s="54">
        <v>17</v>
      </c>
      <c r="B28" s="55" t="str">
        <f>Spisak!A18</f>
        <v>39/16</v>
      </c>
      <c r="C28" s="56" t="str">
        <f>Spisak!D18</f>
        <v>Nikola Raković</v>
      </c>
      <c r="D28" s="57">
        <f>Spisak!R18</f>
        <v>14</v>
      </c>
      <c r="E28" s="58">
        <f>Spisak!S18</f>
        <v>0</v>
      </c>
      <c r="F28" s="58">
        <f>Spisak!W18</f>
        <v>14</v>
      </c>
      <c r="G28" s="79" t="str">
        <f>Spisak!X18</f>
        <v>F</v>
      </c>
      <c r="H28" s="59" t="str">
        <f>IF(G28=0,"-",VLOOKUP(G28,Tocjene,2,TRUE))</f>
        <v>(nedovoljan)</v>
      </c>
    </row>
    <row r="29" spans="1:8" s="60" customFormat="1" ht="16.5" customHeight="1">
      <c r="A29" s="54">
        <v>18</v>
      </c>
      <c r="B29" s="55" t="str">
        <f>Spisak!A19</f>
        <v>44/16</v>
      </c>
      <c r="C29" s="56" t="str">
        <f>Spisak!D19</f>
        <v>Miloš Dragić</v>
      </c>
      <c r="D29" s="57">
        <f>Spisak!R19</f>
        <v>43</v>
      </c>
      <c r="E29" s="58">
        <f>Spisak!S19</f>
        <v>0</v>
      </c>
      <c r="F29" s="58">
        <f>Spisak!W19</f>
        <v>43</v>
      </c>
      <c r="G29" s="79" t="str">
        <f>Spisak!X19</f>
        <v>F</v>
      </c>
      <c r="H29" s="59" t="str">
        <f>IF(G29=0,"-",VLOOKUP(G29,Tocjene,2,TRUE))</f>
        <v>(nedovoljan)</v>
      </c>
    </row>
    <row r="30" spans="1:8" s="60" customFormat="1" ht="16.5" customHeight="1">
      <c r="A30" s="54">
        <v>19</v>
      </c>
      <c r="B30" s="55" t="str">
        <f>Spisak!A20</f>
        <v>53/16</v>
      </c>
      <c r="C30" s="56" t="str">
        <f>Spisak!D20</f>
        <v>Miloš Božović</v>
      </c>
      <c r="D30" s="57">
        <f>Spisak!R20</f>
        <v>0</v>
      </c>
      <c r="E30" s="58">
        <f>Spisak!S20</f>
        <v>0</v>
      </c>
      <c r="F30" s="58">
        <f>Spisak!W20</f>
        <v>0</v>
      </c>
      <c r="G30" s="79" t="str">
        <f>Spisak!X20</f>
        <v>F</v>
      </c>
      <c r="H30" s="59" t="str">
        <f>IF(G30=0,"-",VLOOKUP(G30,Tocjene,2,TRUE))</f>
        <v>(nedovoljan)</v>
      </c>
    </row>
    <row r="31" spans="1:8" s="60" customFormat="1" ht="16.5" customHeight="1">
      <c r="A31" s="54">
        <v>20</v>
      </c>
      <c r="B31" s="55" t="str">
        <f>Spisak!A21</f>
        <v>59/16</v>
      </c>
      <c r="C31" s="56" t="str">
        <f>Spisak!D21</f>
        <v>Anđela Minić</v>
      </c>
      <c r="D31" s="57">
        <f>Spisak!R21</f>
        <v>34</v>
      </c>
      <c r="E31" s="58">
        <f>Spisak!S21</f>
        <v>0</v>
      </c>
      <c r="F31" s="58">
        <f>Spisak!W21</f>
        <v>34</v>
      </c>
      <c r="G31" s="79" t="str">
        <f>Spisak!X21</f>
        <v>F</v>
      </c>
      <c r="H31" s="59" t="str">
        <f>IF(G31=0,"-",VLOOKUP(G31,Tocjene,2,TRUE))</f>
        <v>(nedovoljan)</v>
      </c>
    </row>
    <row r="32" spans="1:8" s="60" customFormat="1" ht="16.5" customHeight="1">
      <c r="A32" s="54">
        <v>21</v>
      </c>
      <c r="B32" s="55" t="str">
        <f>Spisak!A22</f>
        <v>62/16</v>
      </c>
      <c r="C32" s="56" t="str">
        <f>Spisak!D22</f>
        <v>Nataša Zajović</v>
      </c>
      <c r="D32" s="57">
        <f>Spisak!R22</f>
        <v>34</v>
      </c>
      <c r="E32" s="58">
        <f>Spisak!S22</f>
        <v>0</v>
      </c>
      <c r="F32" s="58">
        <f>Spisak!W22</f>
        <v>34</v>
      </c>
      <c r="G32" s="79" t="str">
        <f>Spisak!X22</f>
        <v>F</v>
      </c>
      <c r="H32" s="59" t="str">
        <f>IF(G32=0,"-",VLOOKUP(G32,Tocjene,2,TRUE))</f>
        <v>(nedovoljan)</v>
      </c>
    </row>
    <row r="33" spans="1:8" s="60" customFormat="1" ht="16.5" customHeight="1">
      <c r="A33" s="54">
        <v>22</v>
      </c>
      <c r="B33" s="55" t="str">
        <f>Spisak!A23</f>
        <v>66/16</v>
      </c>
      <c r="C33" s="56" t="str">
        <f>Spisak!D23</f>
        <v>Danijel Zekić</v>
      </c>
      <c r="D33" s="57">
        <f>Spisak!R23</f>
        <v>17</v>
      </c>
      <c r="E33" s="58">
        <f>Spisak!S23</f>
        <v>0</v>
      </c>
      <c r="F33" s="58">
        <f>Spisak!W23</f>
        <v>17</v>
      </c>
      <c r="G33" s="79" t="str">
        <f>Spisak!X23</f>
        <v>F</v>
      </c>
      <c r="H33" s="59" t="str">
        <f>IF(G33=0,"-",VLOOKUP(G33,Tocjene,2,TRUE))</f>
        <v>(nedovoljan)</v>
      </c>
    </row>
    <row r="34" spans="1:8" s="60" customFormat="1" ht="16.5" customHeight="1">
      <c r="A34" s="54">
        <v>23</v>
      </c>
      <c r="B34" s="55" t="str">
        <f>Spisak!A24</f>
        <v>76/16</v>
      </c>
      <c r="C34" s="56" t="str">
        <f>Spisak!D24</f>
        <v>Ivan Mujović</v>
      </c>
      <c r="D34" s="57">
        <f>Spisak!R24</f>
        <v>9</v>
      </c>
      <c r="E34" s="58">
        <f>Spisak!S24</f>
        <v>0</v>
      </c>
      <c r="F34" s="58">
        <f>Spisak!W24</f>
        <v>9</v>
      </c>
      <c r="G34" s="79" t="str">
        <f>Spisak!X24</f>
        <v>F</v>
      </c>
      <c r="H34" s="59" t="str">
        <f>IF(G34=0,"-",VLOOKUP(G34,Tocjene,2,TRUE))</f>
        <v>(nedovoljan)</v>
      </c>
    </row>
    <row r="35" spans="1:8" s="60" customFormat="1" ht="16.5" customHeight="1">
      <c r="A35" s="54">
        <v>24</v>
      </c>
      <c r="B35" s="55" t="str">
        <f>Spisak!A25</f>
        <v>85/16</v>
      </c>
      <c r="C35" s="56" t="str">
        <f>Spisak!D25</f>
        <v>Đina Dubljević</v>
      </c>
      <c r="D35" s="57">
        <f>Spisak!R25</f>
        <v>9</v>
      </c>
      <c r="E35" s="58">
        <f>Spisak!S25</f>
        <v>0</v>
      </c>
      <c r="F35" s="58">
        <f>Spisak!W25</f>
        <v>9</v>
      </c>
      <c r="G35" s="79" t="str">
        <f>Spisak!X25</f>
        <v>F</v>
      </c>
      <c r="H35" s="59" t="str">
        <f>IF(G35=0,"-",VLOOKUP(G35,Tocjene,2,TRUE))</f>
        <v>(nedovoljan)</v>
      </c>
    </row>
    <row r="36" spans="1:8" s="60" customFormat="1" ht="16.5" customHeight="1">
      <c r="A36" s="54">
        <v>25</v>
      </c>
      <c r="B36" s="55" t="str">
        <f>Spisak!A26</f>
        <v>88/16</v>
      </c>
      <c r="C36" s="56" t="str">
        <f>Spisak!D26</f>
        <v>Jelena Piper</v>
      </c>
      <c r="D36" s="57">
        <f>Spisak!R26</f>
        <v>31</v>
      </c>
      <c r="E36" s="58">
        <f>Spisak!S26</f>
        <v>0</v>
      </c>
      <c r="F36" s="58">
        <f>Spisak!W26</f>
        <v>31</v>
      </c>
      <c r="G36" s="79" t="str">
        <f>Spisak!X26</f>
        <v>F</v>
      </c>
      <c r="H36" s="59" t="str">
        <f>IF(G36=0,"-",VLOOKUP(G36,Tocjene,2,TRUE))</f>
        <v>(nedovoljan)</v>
      </c>
    </row>
    <row r="37" spans="1:8" s="60" customFormat="1" ht="16.5" customHeight="1">
      <c r="A37" s="54">
        <v>26</v>
      </c>
      <c r="B37" s="55" t="str">
        <f>Spisak!A27</f>
        <v>92/16</v>
      </c>
      <c r="C37" s="56" t="str">
        <f>Spisak!D27</f>
        <v>Jovan Kankaraš</v>
      </c>
      <c r="D37" s="57">
        <f>Spisak!R27</f>
        <v>26</v>
      </c>
      <c r="E37" s="58">
        <f>Spisak!S27</f>
        <v>0</v>
      </c>
      <c r="F37" s="58">
        <f>Spisak!W27</f>
        <v>26</v>
      </c>
      <c r="G37" s="79" t="str">
        <f>Spisak!X27</f>
        <v>F</v>
      </c>
      <c r="H37" s="59" t="str">
        <f>IF(G37=0,"-",VLOOKUP(G37,Tocjene,2,TRUE))</f>
        <v>(nedovoljan)</v>
      </c>
    </row>
    <row r="38" spans="1:8" s="60" customFormat="1" ht="16.5" customHeight="1">
      <c r="A38" s="54">
        <v>27</v>
      </c>
      <c r="B38" s="55" t="str">
        <f>Spisak!A28</f>
        <v>95/16</v>
      </c>
      <c r="C38" s="56" t="str">
        <f>Spisak!D28</f>
        <v>Kristina Ognjenović</v>
      </c>
      <c r="D38" s="57">
        <f>Spisak!R28</f>
        <v>37</v>
      </c>
      <c r="E38" s="58">
        <f>Spisak!S28</f>
        <v>0</v>
      </c>
      <c r="F38" s="58">
        <f>Spisak!W28</f>
        <v>37</v>
      </c>
      <c r="G38" s="79" t="str">
        <f>Spisak!X28</f>
        <v>F</v>
      </c>
      <c r="H38" s="59" t="str">
        <f>IF(G38=0,"-",VLOOKUP(G38,Tocjene,2,TRUE))</f>
        <v>(nedovoljan)</v>
      </c>
    </row>
    <row r="39" spans="1:8" s="60" customFormat="1" ht="16.5" customHeight="1">
      <c r="A39" s="54">
        <v>28</v>
      </c>
      <c r="B39" s="55" t="str">
        <f>Spisak!A29</f>
        <v>9015/16</v>
      </c>
      <c r="C39" s="56" t="str">
        <f>Spisak!D29</f>
        <v>Nikola Markuš</v>
      </c>
      <c r="D39" s="57">
        <f>Spisak!R29</f>
        <v>33</v>
      </c>
      <c r="E39" s="58">
        <f>Spisak!S29</f>
        <v>0</v>
      </c>
      <c r="F39" s="58">
        <f>Spisak!W29</f>
        <v>33</v>
      </c>
      <c r="G39" s="79" t="str">
        <f>Spisak!X29</f>
        <v>F</v>
      </c>
      <c r="H39" s="59" t="str">
        <f>IF(G39=0,"-",VLOOKUP(G39,Tocjene,2,TRUE))</f>
        <v>(nedovoljan)</v>
      </c>
    </row>
    <row r="40" spans="1:8" s="60" customFormat="1" ht="16.5" customHeight="1">
      <c r="A40" s="54">
        <v>29</v>
      </c>
      <c r="B40" s="55" t="str">
        <f>Spisak!A30</f>
        <v>9038/16</v>
      </c>
      <c r="C40" s="56" t="str">
        <f>Spisak!D30</f>
        <v>Mia Kovač</v>
      </c>
      <c r="D40" s="57">
        <f>Spisak!R30</f>
        <v>46</v>
      </c>
      <c r="E40" s="58">
        <f>Spisak!S30</f>
        <v>0</v>
      </c>
      <c r="F40" s="58">
        <f>Spisak!W30</f>
        <v>46</v>
      </c>
      <c r="G40" s="79" t="str">
        <f>Spisak!X30</f>
        <v>F</v>
      </c>
      <c r="H40" s="59" t="str">
        <f>IF(G40=0,"-",VLOOKUP(G40,Tocjene,2,TRUE))</f>
        <v>(nedovoljan)</v>
      </c>
    </row>
    <row r="41" spans="1:8" s="60" customFormat="1" ht="16.5" customHeight="1">
      <c r="A41" s="54">
        <v>30</v>
      </c>
      <c r="B41" s="55" t="str">
        <f>Spisak!A31</f>
        <v>9060/16</v>
      </c>
      <c r="C41" s="56" t="str">
        <f>Spisak!D31</f>
        <v>Uroš Ognjenović</v>
      </c>
      <c r="D41" s="57">
        <f>Spisak!R31</f>
        <v>28</v>
      </c>
      <c r="E41" s="58">
        <f>Spisak!S31</f>
        <v>0</v>
      </c>
      <c r="F41" s="58">
        <f>Spisak!W31</f>
        <v>28</v>
      </c>
      <c r="G41" s="79" t="str">
        <f>Spisak!X31</f>
        <v>F</v>
      </c>
      <c r="H41" s="59" t="str">
        <f>IF(G41=0,"-",VLOOKUP(G41,Tocjene,2,TRUE))</f>
        <v>(nedovoljan)</v>
      </c>
    </row>
    <row r="42" spans="1:8" s="60" customFormat="1" ht="16.5" customHeight="1">
      <c r="A42" s="54">
        <v>31</v>
      </c>
      <c r="B42" s="55" t="str">
        <f>Spisak!A32</f>
        <v>9068/16</v>
      </c>
      <c r="C42" s="56" t="str">
        <f>Spisak!D32</f>
        <v>Enis Čindrak</v>
      </c>
      <c r="D42" s="57">
        <f>Spisak!R32</f>
        <v>28</v>
      </c>
      <c r="E42" s="58">
        <f>Spisak!S32</f>
        <v>0</v>
      </c>
      <c r="F42" s="58">
        <f>Spisak!W32</f>
        <v>28</v>
      </c>
      <c r="G42" s="79" t="str">
        <f>Spisak!X32</f>
        <v>F</v>
      </c>
      <c r="H42" s="59" t="str">
        <f>IF(G42=0,"-",VLOOKUP(G42,Tocjene,2,TRUE))</f>
        <v>(nedovoljan)</v>
      </c>
    </row>
    <row r="43" spans="1:8" s="60" customFormat="1" ht="16.5" customHeight="1">
      <c r="A43" s="54">
        <v>32</v>
      </c>
      <c r="B43" s="55" t="str">
        <f>Spisak!A33</f>
        <v>2/15</v>
      </c>
      <c r="C43" s="56" t="str">
        <f>Spisak!D33</f>
        <v>Marko Čarmak</v>
      </c>
      <c r="D43" s="57">
        <f>Spisak!R33</f>
        <v>39</v>
      </c>
      <c r="E43" s="58">
        <f>Spisak!S33</f>
        <v>0</v>
      </c>
      <c r="F43" s="58">
        <f>Spisak!W33</f>
        <v>39</v>
      </c>
      <c r="G43" s="79" t="str">
        <f>Spisak!X33</f>
        <v>F</v>
      </c>
      <c r="H43" s="59" t="str">
        <f>IF(G43=0,"-",VLOOKUP(G43,Tocjene,2,TRUE))</f>
        <v>(nedovoljan)</v>
      </c>
    </row>
    <row r="44" spans="1:8" s="60" customFormat="1" ht="16.5" customHeight="1">
      <c r="A44" s="54">
        <v>33</v>
      </c>
      <c r="B44" s="55" t="str">
        <f>Spisak!A34</f>
        <v>3/15</v>
      </c>
      <c r="C44" s="56" t="str">
        <f>Spisak!D34</f>
        <v>Berin Šabazović</v>
      </c>
      <c r="D44" s="57">
        <f>Spisak!R34</f>
        <v>6</v>
      </c>
      <c r="E44" s="58">
        <f>Spisak!S34</f>
        <v>0</v>
      </c>
      <c r="F44" s="58">
        <f>Spisak!W34</f>
        <v>6</v>
      </c>
      <c r="G44" s="79" t="str">
        <f>Spisak!X34</f>
        <v>F</v>
      </c>
      <c r="H44" s="59" t="str">
        <f>IF(G44=0,"-",VLOOKUP(G44,Tocjene,2,TRUE))</f>
        <v>(nedovoljan)</v>
      </c>
    </row>
    <row r="45" spans="1:8" s="60" customFormat="1" ht="16.5" customHeight="1">
      <c r="A45" s="54">
        <v>34</v>
      </c>
      <c r="B45" s="55" t="str">
        <f>Spisak!A35</f>
        <v>15/15</v>
      </c>
      <c r="C45" s="56" t="str">
        <f>Spisak!D35</f>
        <v>Miloš Vučetić</v>
      </c>
      <c r="D45" s="57">
        <f>Spisak!R35</f>
        <v>0</v>
      </c>
      <c r="E45" s="58">
        <f>Spisak!S35</f>
        <v>0</v>
      </c>
      <c r="F45" s="58">
        <f>Spisak!W35</f>
        <v>0</v>
      </c>
      <c r="G45" s="79" t="str">
        <f>Spisak!X35</f>
        <v>F</v>
      </c>
      <c r="H45" s="59" t="str">
        <f>IF(G45=0,"-",VLOOKUP(G45,Tocjene,2,TRUE))</f>
        <v>(nedovoljan)</v>
      </c>
    </row>
    <row r="46" spans="1:8" s="60" customFormat="1" ht="16.5" customHeight="1">
      <c r="A46" s="54">
        <v>35</v>
      </c>
      <c r="B46" s="55" t="str">
        <f>Spisak!A36</f>
        <v>16/15</v>
      </c>
      <c r="C46" s="56" t="str">
        <f>Spisak!D36</f>
        <v>Ivona Stojanović</v>
      </c>
      <c r="D46" s="57">
        <f>Spisak!R36</f>
        <v>30</v>
      </c>
      <c r="E46" s="58">
        <f>Spisak!S36</f>
        <v>0</v>
      </c>
      <c r="F46" s="58">
        <f>Spisak!W36</f>
        <v>30</v>
      </c>
      <c r="G46" s="79" t="str">
        <f>Spisak!X36</f>
        <v>F</v>
      </c>
      <c r="H46" s="59" t="str">
        <f>IF(G46=0,"-",VLOOKUP(G46,Tocjene,2,TRUE))</f>
        <v>(nedovoljan)</v>
      </c>
    </row>
    <row r="47" spans="1:8" s="60" customFormat="1" ht="16.5" customHeight="1">
      <c r="A47" s="54">
        <v>36</v>
      </c>
      <c r="B47" s="55" t="str">
        <f>Spisak!A37</f>
        <v>26/15</v>
      </c>
      <c r="C47" s="56" t="str">
        <f>Spisak!D37</f>
        <v>Aleksa Vujošević</v>
      </c>
      <c r="D47" s="57">
        <f>Spisak!R37</f>
        <v>12</v>
      </c>
      <c r="E47" s="58">
        <f>Spisak!S37</f>
        <v>0</v>
      </c>
      <c r="F47" s="58">
        <f>Spisak!W37</f>
        <v>12</v>
      </c>
      <c r="G47" s="79" t="str">
        <f>Spisak!X37</f>
        <v>F</v>
      </c>
      <c r="H47" s="59" t="str">
        <f>IF(G47=0,"-",VLOOKUP(G47,Tocjene,2,TRUE))</f>
        <v>(nedovoljan)</v>
      </c>
    </row>
    <row r="48" spans="1:8" ht="12.75">
      <c r="A48" s="54">
        <v>37</v>
      </c>
      <c r="B48" s="55" t="str">
        <f>Spisak!A38</f>
        <v>27/15</v>
      </c>
      <c r="C48" s="56" t="str">
        <f>Spisak!D38</f>
        <v>Andrija Aleksić</v>
      </c>
      <c r="D48" s="57">
        <f>Spisak!R38</f>
        <v>0</v>
      </c>
      <c r="E48" s="58">
        <f>Spisak!S38</f>
        <v>0</v>
      </c>
      <c r="F48" s="58">
        <f>Spisak!W38</f>
        <v>0</v>
      </c>
      <c r="G48" s="79" t="str">
        <f>Spisak!X38</f>
        <v>F</v>
      </c>
      <c r="H48" s="59" t="str">
        <f>IF(G48=0,"-",VLOOKUP(G48,Tocjene,2,TRUE))</f>
        <v>(nedovoljan)</v>
      </c>
    </row>
    <row r="49" spans="1:8" ht="12.75">
      <c r="A49" s="54">
        <v>38</v>
      </c>
      <c r="B49" s="55" t="str">
        <f>Spisak!A39</f>
        <v>29/15</v>
      </c>
      <c r="C49" s="56" t="str">
        <f>Spisak!D39</f>
        <v>Milica Grbović</v>
      </c>
      <c r="D49" s="57">
        <f>Spisak!R39</f>
        <v>0</v>
      </c>
      <c r="E49" s="58">
        <f>Spisak!S39</f>
        <v>0</v>
      </c>
      <c r="F49" s="58">
        <f>Spisak!W39</f>
        <v>0</v>
      </c>
      <c r="G49" s="79" t="str">
        <f>Spisak!X39</f>
        <v>F</v>
      </c>
      <c r="H49" s="59" t="str">
        <f>IF(G49=0,"-",VLOOKUP(G49,Tocjene,2,TRUE))</f>
        <v>(nedovoljan)</v>
      </c>
    </row>
    <row r="50" spans="1:8" ht="12.75">
      <c r="A50" s="54">
        <v>39</v>
      </c>
      <c r="B50" s="55" t="str">
        <f>Spisak!A40</f>
        <v>35/15</v>
      </c>
      <c r="C50" s="56" t="str">
        <f>Spisak!D40</f>
        <v>Neško Milović</v>
      </c>
      <c r="D50" s="57">
        <f>Spisak!R40</f>
        <v>34</v>
      </c>
      <c r="E50" s="58">
        <f>Spisak!S40</f>
        <v>0</v>
      </c>
      <c r="F50" s="58">
        <f>Spisak!W40</f>
        <v>34</v>
      </c>
      <c r="G50" s="79" t="str">
        <f>Spisak!X40</f>
        <v>F</v>
      </c>
      <c r="H50" s="59" t="str">
        <f>IF(G50=0,"-",VLOOKUP(G50,Tocjene,2,TRUE))</f>
        <v>(nedovoljan)</v>
      </c>
    </row>
    <row r="51" spans="1:8" ht="12.75">
      <c r="A51" s="54">
        <v>40</v>
      </c>
      <c r="B51" s="55" t="str">
        <f>Spisak!A41</f>
        <v>45/15</v>
      </c>
      <c r="C51" s="56" t="str">
        <f>Spisak!D41</f>
        <v>Nikola Đukanović</v>
      </c>
      <c r="D51" s="57">
        <f>Spisak!R41</f>
        <v>21</v>
      </c>
      <c r="E51" s="58">
        <f>Spisak!S41</f>
        <v>0</v>
      </c>
      <c r="F51" s="58">
        <f>Spisak!W41</f>
        <v>21</v>
      </c>
      <c r="G51" s="79" t="str">
        <f>Spisak!X41</f>
        <v>F</v>
      </c>
      <c r="H51" s="59" t="str">
        <f>IF(G51=0,"-",VLOOKUP(G51,Tocjene,2,TRUE))</f>
        <v>(nedovoljan)</v>
      </c>
    </row>
    <row r="52" spans="1:8" ht="12.75">
      <c r="A52" s="54">
        <v>41</v>
      </c>
      <c r="B52" s="55" t="str">
        <f>Spisak!A42</f>
        <v>47/15</v>
      </c>
      <c r="C52" s="56" t="str">
        <f>Spisak!D42</f>
        <v>Bogdan Aprcović</v>
      </c>
      <c r="D52" s="57">
        <f>Spisak!R42</f>
        <v>29</v>
      </c>
      <c r="E52" s="58">
        <f>Spisak!S42</f>
        <v>0</v>
      </c>
      <c r="F52" s="58">
        <f>Spisak!W42</f>
        <v>29</v>
      </c>
      <c r="G52" s="79" t="str">
        <f>Spisak!X42</f>
        <v>F</v>
      </c>
      <c r="H52" s="59" t="str">
        <f>IF(G52=0,"-",VLOOKUP(G52,Tocjene,2,TRUE))</f>
        <v>(nedovoljan)</v>
      </c>
    </row>
    <row r="53" spans="1:8" ht="12.75">
      <c r="A53" s="54">
        <v>42</v>
      </c>
      <c r="B53" s="55" t="str">
        <f>Spisak!A43</f>
        <v>50/15</v>
      </c>
      <c r="C53" s="56" t="str">
        <f>Spisak!D43</f>
        <v>Vuko Prelević</v>
      </c>
      <c r="D53" s="57">
        <f>Spisak!R43</f>
        <v>0</v>
      </c>
      <c r="E53" s="58">
        <f>Spisak!S43</f>
        <v>0</v>
      </c>
      <c r="F53" s="58">
        <f>Spisak!W43</f>
        <v>0</v>
      </c>
      <c r="G53" s="79" t="str">
        <f>Spisak!X43</f>
        <v>F</v>
      </c>
      <c r="H53" s="59" t="str">
        <f>IF(G53=0,"-",VLOOKUP(G53,Tocjene,2,TRUE))</f>
        <v>(nedovoljan)</v>
      </c>
    </row>
    <row r="54" spans="1:8" ht="12.75">
      <c r="A54" s="54">
        <v>43</v>
      </c>
      <c r="B54" s="55" t="str">
        <f>Spisak!A44</f>
        <v>62/15</v>
      </c>
      <c r="C54" s="56" t="str">
        <f>Spisak!D44</f>
        <v>Milica Korać</v>
      </c>
      <c r="D54" s="57">
        <f>Spisak!R44</f>
        <v>7</v>
      </c>
      <c r="E54" s="58">
        <f>Spisak!S44</f>
        <v>0</v>
      </c>
      <c r="F54" s="58">
        <f>Spisak!W44</f>
        <v>7</v>
      </c>
      <c r="G54" s="79" t="str">
        <f>Spisak!X44</f>
        <v>F</v>
      </c>
      <c r="H54" s="59" t="str">
        <f>IF(G54=0,"-",VLOOKUP(G54,Tocjene,2,TRUE))</f>
        <v>(nedovoljan)</v>
      </c>
    </row>
    <row r="55" spans="1:8" ht="12.75">
      <c r="A55" s="54">
        <v>44</v>
      </c>
      <c r="B55" s="55" t="str">
        <f>Spisak!A45</f>
        <v>70/15</v>
      </c>
      <c r="C55" s="56" t="str">
        <f>Spisak!D45</f>
        <v>Ivan Ćurčić</v>
      </c>
      <c r="D55" s="57">
        <f>Spisak!R45</f>
        <v>40</v>
      </c>
      <c r="E55" s="58">
        <f>Spisak!S45</f>
        <v>0</v>
      </c>
      <c r="F55" s="58">
        <f>Spisak!W45</f>
        <v>40</v>
      </c>
      <c r="G55" s="79" t="str">
        <f>Spisak!X45</f>
        <v>F</v>
      </c>
      <c r="H55" s="59" t="str">
        <f>IF(G55=0,"-",VLOOKUP(G55,Tocjene,2,TRUE))</f>
        <v>(nedovoljan)</v>
      </c>
    </row>
    <row r="56" spans="1:8" ht="12.75">
      <c r="A56" s="54">
        <v>45</v>
      </c>
      <c r="B56" s="55" t="str">
        <f>Spisak!A46</f>
        <v>84/15</v>
      </c>
      <c r="C56" s="56" t="str">
        <f>Spisak!D46</f>
        <v>Lazar Vučinić</v>
      </c>
      <c r="D56" s="57">
        <f>Spisak!R46</f>
        <v>24</v>
      </c>
      <c r="E56" s="58">
        <f>Spisak!S46</f>
        <v>0</v>
      </c>
      <c r="F56" s="58">
        <f>Spisak!W46</f>
        <v>24</v>
      </c>
      <c r="G56" s="79" t="str">
        <f>Spisak!X46</f>
        <v>F</v>
      </c>
      <c r="H56" s="59" t="str">
        <f>IF(G56=0,"-",VLOOKUP(G56,Tocjene,2,TRUE))</f>
        <v>(nedovoljan)</v>
      </c>
    </row>
    <row r="57" spans="1:8" ht="12.75">
      <c r="A57" s="54">
        <v>46</v>
      </c>
      <c r="B57" s="55" t="str">
        <f>Spisak!A47</f>
        <v>9001/15</v>
      </c>
      <c r="C57" s="56" t="str">
        <f>Spisak!D47</f>
        <v>Vasilije Raičević</v>
      </c>
      <c r="D57" s="57">
        <f>Spisak!R47</f>
        <v>12</v>
      </c>
      <c r="E57" s="58">
        <f>Spisak!S47</f>
        <v>0</v>
      </c>
      <c r="F57" s="58">
        <f>Spisak!W47</f>
        <v>12</v>
      </c>
      <c r="G57" s="79" t="str">
        <f>Spisak!X47</f>
        <v>F</v>
      </c>
      <c r="H57" s="59" t="str">
        <f>IF(G57=0,"-",VLOOKUP(G57,Tocjene,2,TRUE))</f>
        <v>(nedovoljan)</v>
      </c>
    </row>
    <row r="58" spans="1:8" ht="12.75">
      <c r="A58" s="54">
        <v>47</v>
      </c>
      <c r="B58" s="55" t="str">
        <f>Spisak!A48</f>
        <v>16/14</v>
      </c>
      <c r="C58" s="56" t="str">
        <f>Spisak!D48</f>
        <v>Kristina Vulezić</v>
      </c>
      <c r="D58" s="57">
        <f>Spisak!R48</f>
        <v>27</v>
      </c>
      <c r="E58" s="58">
        <f>Spisak!S48</f>
        <v>0</v>
      </c>
      <c r="F58" s="58">
        <f>Spisak!W48</f>
        <v>27</v>
      </c>
      <c r="G58" s="79" t="str">
        <f>Spisak!X48</f>
        <v>F</v>
      </c>
      <c r="H58" s="59" t="str">
        <f>IF(G58=0,"-",VLOOKUP(G58,Tocjene,2,TRUE))</f>
        <v>(nedovoljan)</v>
      </c>
    </row>
    <row r="59" spans="1:8" ht="12.75">
      <c r="A59" s="54">
        <v>48</v>
      </c>
      <c r="B59" s="55" t="str">
        <f>Spisak!A49</f>
        <v>19/14</v>
      </c>
      <c r="C59" s="56" t="str">
        <f>Spisak!D49</f>
        <v>Jelena Papović</v>
      </c>
      <c r="D59" s="57">
        <f>Spisak!R49</f>
        <v>40</v>
      </c>
      <c r="E59" s="58">
        <f>Spisak!S49</f>
        <v>0</v>
      </c>
      <c r="F59" s="58">
        <f>Spisak!W49</f>
        <v>40</v>
      </c>
      <c r="G59" s="79" t="str">
        <f>Spisak!X49</f>
        <v>F</v>
      </c>
      <c r="H59" s="59" t="str">
        <f>IF(G59=0,"-",VLOOKUP(G59,Tocjene,2,TRUE))</f>
        <v>(nedovoljan)</v>
      </c>
    </row>
    <row r="60" spans="1:8" ht="12.75">
      <c r="A60" s="54">
        <v>49</v>
      </c>
      <c r="B60" s="55" t="str">
        <f>Spisak!A50</f>
        <v>25/14</v>
      </c>
      <c r="C60" s="56" t="str">
        <f>Spisak!D50</f>
        <v>Stefan Todorović</v>
      </c>
      <c r="D60" s="57">
        <f>Spisak!R50</f>
        <v>0</v>
      </c>
      <c r="E60" s="58">
        <f>Spisak!S50</f>
        <v>0</v>
      </c>
      <c r="F60" s="58">
        <f>Spisak!W50</f>
        <v>0</v>
      </c>
      <c r="G60" s="79" t="str">
        <f>Spisak!X50</f>
        <v>F</v>
      </c>
      <c r="H60" s="59" t="str">
        <f>IF(G60=0,"-",VLOOKUP(G60,Tocjene,2,TRUE))</f>
        <v>(nedovoljan)</v>
      </c>
    </row>
    <row r="61" spans="1:8" ht="12.75">
      <c r="A61" s="54">
        <v>50</v>
      </c>
      <c r="B61" s="55" t="str">
        <f>Spisak!A51</f>
        <v>30/14</v>
      </c>
      <c r="C61" s="56" t="str">
        <f>Spisak!D51</f>
        <v>Aleksandar Blagojević</v>
      </c>
      <c r="D61" s="57">
        <f>Spisak!R51</f>
        <v>24</v>
      </c>
      <c r="E61" s="58">
        <f>Spisak!S51</f>
        <v>0</v>
      </c>
      <c r="F61" s="58">
        <f>Spisak!W51</f>
        <v>24</v>
      </c>
      <c r="G61" s="79" t="str">
        <f>Spisak!X51</f>
        <v>F</v>
      </c>
      <c r="H61" s="59" t="str">
        <f>IF(G61=0,"-",VLOOKUP(G61,Tocjene,2,TRUE))</f>
        <v>(nedovoljan)</v>
      </c>
    </row>
    <row r="62" spans="1:8" ht="12.75">
      <c r="A62" s="54">
        <v>51</v>
      </c>
      <c r="B62" s="55" t="str">
        <f>Spisak!A52</f>
        <v>31/14</v>
      </c>
      <c r="C62" s="56" t="str">
        <f>Spisak!D52</f>
        <v>Nikola Filipović</v>
      </c>
      <c r="D62" s="57">
        <f>Spisak!R52</f>
        <v>28</v>
      </c>
      <c r="E62" s="58">
        <f>Spisak!S52</f>
        <v>0</v>
      </c>
      <c r="F62" s="58">
        <f>Spisak!W52</f>
        <v>28</v>
      </c>
      <c r="G62" s="79" t="str">
        <f>Spisak!X52</f>
        <v>F</v>
      </c>
      <c r="H62" s="59" t="str">
        <f>IF(G62=0,"-",VLOOKUP(G62,Tocjene,2,TRUE))</f>
        <v>(nedovoljan)</v>
      </c>
    </row>
    <row r="63" spans="1:8" ht="12.75">
      <c r="A63" s="54">
        <v>52</v>
      </c>
      <c r="B63" s="55" t="str">
        <f>Spisak!A53</f>
        <v>60/14</v>
      </c>
      <c r="C63" s="56" t="str">
        <f>Spisak!D53</f>
        <v>Filip Vorotović</v>
      </c>
      <c r="D63" s="57">
        <f>Spisak!R53</f>
        <v>31</v>
      </c>
      <c r="E63" s="58">
        <f>Spisak!S53</f>
        <v>0</v>
      </c>
      <c r="F63" s="58">
        <f>Spisak!W53</f>
        <v>31</v>
      </c>
      <c r="G63" s="79" t="str">
        <f>Spisak!X53</f>
        <v>F</v>
      </c>
      <c r="H63" s="59" t="str">
        <f>IF(G63=0,"-",VLOOKUP(G63,Tocjene,2,TRUE))</f>
        <v>(nedovoljan)</v>
      </c>
    </row>
    <row r="64" spans="1:8" ht="12.75">
      <c r="A64" s="54">
        <v>53</v>
      </c>
      <c r="B64" s="55" t="str">
        <f>Spisak!A54</f>
        <v>74/14</v>
      </c>
      <c r="C64" s="56" t="str">
        <f>Spisak!D54</f>
        <v>Petar Pavićević</v>
      </c>
      <c r="D64" s="57">
        <f>Spisak!R54</f>
        <v>0</v>
      </c>
      <c r="E64" s="58">
        <f>Spisak!S54</f>
        <v>0</v>
      </c>
      <c r="F64" s="58">
        <f>Spisak!W54</f>
        <v>0</v>
      </c>
      <c r="G64" s="79" t="str">
        <f>Spisak!X54</f>
        <v>F</v>
      </c>
      <c r="H64" s="59" t="str">
        <f>IF(G64=0,"-",VLOOKUP(G64,Tocjene,2,TRUE))</f>
        <v>(nedovoljan)</v>
      </c>
    </row>
    <row r="65" spans="1:8" ht="12.75">
      <c r="A65" s="54">
        <v>54</v>
      </c>
      <c r="B65" s="55" t="str">
        <f>Spisak!A55</f>
        <v>79/14</v>
      </c>
      <c r="C65" s="56" t="str">
        <f>Spisak!D55</f>
        <v>Miloš Kadić</v>
      </c>
      <c r="D65" s="57">
        <f>Spisak!R55</f>
        <v>18</v>
      </c>
      <c r="E65" s="58">
        <f>Spisak!S55</f>
        <v>0</v>
      </c>
      <c r="F65" s="58">
        <f>Spisak!W55</f>
        <v>18</v>
      </c>
      <c r="G65" s="79" t="str">
        <f>Spisak!X55</f>
        <v>F</v>
      </c>
      <c r="H65" s="59" t="str">
        <f>IF(G65=0,"-",VLOOKUP(G65,Tocjene,2,TRUE))</f>
        <v>(nedovoljan)</v>
      </c>
    </row>
    <row r="66" spans="1:8" ht="12.75">
      <c r="A66" s="54">
        <v>55</v>
      </c>
      <c r="B66" s="55" t="str">
        <f>Spisak!A56</f>
        <v>82/14</v>
      </c>
      <c r="C66" s="56" t="str">
        <f>Spisak!D56</f>
        <v>Bojana Kršikapa</v>
      </c>
      <c r="D66" s="57">
        <f>Spisak!R56</f>
        <v>11</v>
      </c>
      <c r="E66" s="58">
        <f>Spisak!S56</f>
        <v>0</v>
      </c>
      <c r="F66" s="58">
        <f>Spisak!W56</f>
        <v>11</v>
      </c>
      <c r="G66" s="79" t="str">
        <f>Spisak!X56</f>
        <v>F</v>
      </c>
      <c r="H66" s="59" t="str">
        <f>IF(G66=0,"-",VLOOKUP(G66,Tocjene,2,TRUE))</f>
        <v>(nedovoljan)</v>
      </c>
    </row>
    <row r="67" spans="1:8" ht="12.75">
      <c r="A67" s="54">
        <v>56</v>
      </c>
      <c r="B67" s="55" t="str">
        <f>Spisak!A57</f>
        <v>85/14</v>
      </c>
      <c r="C67" s="56" t="str">
        <f>Spisak!D57</f>
        <v>Miljan Janketić</v>
      </c>
      <c r="D67" s="57">
        <f>Spisak!R57</f>
        <v>25</v>
      </c>
      <c r="E67" s="58">
        <f>Spisak!S57</f>
        <v>0</v>
      </c>
      <c r="F67" s="58">
        <f>Spisak!W57</f>
        <v>25</v>
      </c>
      <c r="G67" s="79" t="str">
        <f>Spisak!X57</f>
        <v>F</v>
      </c>
      <c r="H67" s="59" t="str">
        <f>IF(G67=0,"-",VLOOKUP(G67,Tocjene,2,TRUE))</f>
        <v>(nedovoljan)</v>
      </c>
    </row>
    <row r="68" spans="1:8" ht="12.75">
      <c r="A68" s="54">
        <v>57</v>
      </c>
      <c r="B68" s="55" t="str">
        <f>Spisak!A58</f>
        <v>95/14</v>
      </c>
      <c r="C68" s="56" t="str">
        <f>Spisak!D58</f>
        <v>Velibor Šimun</v>
      </c>
      <c r="D68" s="57">
        <f>Spisak!R58</f>
        <v>27</v>
      </c>
      <c r="E68" s="58">
        <f>Spisak!S58</f>
        <v>0</v>
      </c>
      <c r="F68" s="58">
        <f>Spisak!W58</f>
        <v>27</v>
      </c>
      <c r="G68" s="79" t="str">
        <f>Spisak!X58</f>
        <v>F</v>
      </c>
      <c r="H68" s="59" t="str">
        <f>IF(G68=0,"-",VLOOKUP(G68,Tocjene,2,TRUE))</f>
        <v>(nedovoljan)</v>
      </c>
    </row>
    <row r="69" spans="1:8" ht="12.75">
      <c r="A69" s="54">
        <v>58</v>
      </c>
      <c r="B69" s="55" t="str">
        <f>Spisak!A59</f>
        <v>9043/14</v>
      </c>
      <c r="C69" s="56" t="str">
        <f>Spisak!D59</f>
        <v>Milivoje Lopušina</v>
      </c>
      <c r="D69" s="57">
        <f>Spisak!R59</f>
        <v>25</v>
      </c>
      <c r="E69" s="58">
        <f>Spisak!S59</f>
        <v>0</v>
      </c>
      <c r="F69" s="58">
        <f>Spisak!W59</f>
        <v>25</v>
      </c>
      <c r="G69" s="79" t="str">
        <f>Spisak!X59</f>
        <v>F</v>
      </c>
      <c r="H69" s="59" t="str">
        <f>IF(G69=0,"-",VLOOKUP(G69,Tocjene,2,TRUE))</f>
        <v>(nedovoljan)</v>
      </c>
    </row>
    <row r="70" spans="1:8" ht="12.75">
      <c r="A70" s="54">
        <v>59</v>
      </c>
      <c r="B70" s="55" t="str">
        <f>Spisak!A60</f>
        <v>4/13</v>
      </c>
      <c r="C70" s="56" t="str">
        <f>Spisak!D60</f>
        <v>Damir Redžematović</v>
      </c>
      <c r="D70" s="57">
        <f>Spisak!R60</f>
        <v>25</v>
      </c>
      <c r="E70" s="58">
        <f>Spisak!S60</f>
        <v>0</v>
      </c>
      <c r="F70" s="58">
        <f>Spisak!W60</f>
        <v>25</v>
      </c>
      <c r="G70" s="79" t="str">
        <f>Spisak!X60</f>
        <v>F</v>
      </c>
      <c r="H70" s="59" t="str">
        <f>IF(G70=0,"-",VLOOKUP(G70,Tocjene,2,TRUE))</f>
        <v>(nedovoljan)</v>
      </c>
    </row>
    <row r="71" spans="1:8" ht="12.75">
      <c r="A71" s="54">
        <v>60</v>
      </c>
      <c r="B71" s="55" t="str">
        <f>Spisak!A61</f>
        <v>25/13</v>
      </c>
      <c r="C71" s="56" t="str">
        <f>Spisak!D61</f>
        <v>Valentina Đukić</v>
      </c>
      <c r="D71" s="57">
        <f>Spisak!R61</f>
        <v>24</v>
      </c>
      <c r="E71" s="58">
        <f>Spisak!S61</f>
        <v>0</v>
      </c>
      <c r="F71" s="58">
        <f>Spisak!W61</f>
        <v>24</v>
      </c>
      <c r="G71" s="79" t="str">
        <f>Spisak!X61</f>
        <v>F</v>
      </c>
      <c r="H71" s="59" t="str">
        <f>IF(G71=0,"-",VLOOKUP(G71,Tocjene,2,TRUE))</f>
        <v>(nedovoljan)</v>
      </c>
    </row>
    <row r="72" spans="1:8" ht="12.75">
      <c r="A72" s="54">
        <v>61</v>
      </c>
      <c r="B72" s="55" t="str">
        <f>Spisak!A62</f>
        <v>51/13</v>
      </c>
      <c r="C72" s="56" t="str">
        <f>Spisak!D62</f>
        <v>Marko Vujović</v>
      </c>
      <c r="D72" s="57">
        <f>Spisak!R62</f>
        <v>32</v>
      </c>
      <c r="E72" s="58">
        <f>Spisak!S62</f>
        <v>0</v>
      </c>
      <c r="F72" s="58">
        <f>Spisak!W62</f>
        <v>32</v>
      </c>
      <c r="G72" s="79" t="str">
        <f>Spisak!X62</f>
        <v>F</v>
      </c>
      <c r="H72" s="59" t="str">
        <f>IF(G72=0,"-",VLOOKUP(G72,Tocjene,2,TRUE))</f>
        <v>(nedovoljan)</v>
      </c>
    </row>
    <row r="73" spans="1:8" ht="12.75">
      <c r="A73" s="54">
        <v>62</v>
      </c>
      <c r="B73" s="55" t="str">
        <f>Spisak!A63</f>
        <v>52/13</v>
      </c>
      <c r="C73" s="56" t="str">
        <f>Spisak!D63</f>
        <v>Radisav Brajković</v>
      </c>
      <c r="D73" s="57">
        <f>Spisak!R63</f>
        <v>31</v>
      </c>
      <c r="E73" s="58">
        <f>Spisak!S63</f>
        <v>0</v>
      </c>
      <c r="F73" s="58">
        <f>Spisak!W63</f>
        <v>31</v>
      </c>
      <c r="G73" s="79" t="str">
        <f>Spisak!X63</f>
        <v>F</v>
      </c>
      <c r="H73" s="59" t="str">
        <f>IF(G73=0,"-",VLOOKUP(G73,Tocjene,2,TRUE))</f>
        <v>(nedovoljan)</v>
      </c>
    </row>
    <row r="74" spans="1:8" ht="12.75">
      <c r="A74" s="54">
        <v>63</v>
      </c>
      <c r="B74" s="55" t="str">
        <f>Spisak!A64</f>
        <v>57/13</v>
      </c>
      <c r="C74" s="56" t="str">
        <f>Spisak!D64</f>
        <v>Vasilisa Brnjada</v>
      </c>
      <c r="D74" s="57">
        <f>Spisak!R64</f>
        <v>16</v>
      </c>
      <c r="E74" s="58">
        <f>Spisak!S64</f>
        <v>0</v>
      </c>
      <c r="F74" s="58">
        <f>Spisak!W64</f>
        <v>16</v>
      </c>
      <c r="G74" s="79" t="str">
        <f>Spisak!X64</f>
        <v>F</v>
      </c>
      <c r="H74" s="59" t="str">
        <f>IF(G74=0,"-",VLOOKUP(G74,Tocjene,2,TRUE))</f>
        <v>(nedovoljan)</v>
      </c>
    </row>
    <row r="75" spans="1:8" ht="12.75">
      <c r="A75" s="54">
        <v>64</v>
      </c>
      <c r="B75" s="55" t="str">
        <f>Spisak!A65</f>
        <v>63/13</v>
      </c>
      <c r="C75" s="56" t="str">
        <f>Spisak!D65</f>
        <v>Milan Ružić</v>
      </c>
      <c r="D75" s="57">
        <f>Spisak!R65</f>
        <v>26</v>
      </c>
      <c r="E75" s="58">
        <f>Spisak!S65</f>
        <v>0</v>
      </c>
      <c r="F75" s="58">
        <f>Spisak!W65</f>
        <v>26</v>
      </c>
      <c r="G75" s="79" t="str">
        <f>Spisak!X65</f>
        <v>F</v>
      </c>
      <c r="H75" s="59" t="str">
        <f>IF(G75=0,"-",VLOOKUP(G75,Tocjene,2,TRUE))</f>
        <v>(nedovoljan)</v>
      </c>
    </row>
    <row r="76" spans="1:8" ht="12.75">
      <c r="A76" s="54">
        <v>65</v>
      </c>
      <c r="B76" s="55" t="str">
        <f>Spisak!A66</f>
        <v>65/13</v>
      </c>
      <c r="C76" s="56" t="str">
        <f>Spisak!D66</f>
        <v>Filip Daković</v>
      </c>
      <c r="D76" s="57">
        <f>Spisak!R66</f>
        <v>0</v>
      </c>
      <c r="E76" s="58">
        <f>Spisak!S66</f>
        <v>0</v>
      </c>
      <c r="F76" s="58">
        <f>Spisak!W66</f>
        <v>0</v>
      </c>
      <c r="G76" s="79" t="str">
        <f>Spisak!X66</f>
        <v>F</v>
      </c>
      <c r="H76" s="59" t="str">
        <f>IF(G76=0,"-",VLOOKUP(G76,Tocjene,2,TRUE))</f>
        <v>(nedovoljan)</v>
      </c>
    </row>
    <row r="77" spans="1:8" ht="12.75">
      <c r="A77" s="54">
        <v>66</v>
      </c>
      <c r="B77" s="55" t="str">
        <f>Spisak!A67</f>
        <v>74/13</v>
      </c>
      <c r="C77" s="56" t="str">
        <f>Spisak!D67</f>
        <v>Igor Radusinović</v>
      </c>
      <c r="D77" s="57">
        <f>Spisak!R67</f>
        <v>27</v>
      </c>
      <c r="E77" s="58">
        <f>Spisak!S67</f>
        <v>0</v>
      </c>
      <c r="F77" s="58">
        <f>Spisak!W67</f>
        <v>27</v>
      </c>
      <c r="G77" s="79" t="str">
        <f>Spisak!X67</f>
        <v>F</v>
      </c>
      <c r="H77" s="59" t="str">
        <f>IF(G77=0,"-",VLOOKUP(G77,Tocjene,2,TRUE))</f>
        <v>(nedovoljan)</v>
      </c>
    </row>
    <row r="78" spans="1:8" ht="12.75">
      <c r="A78" s="54">
        <v>67</v>
      </c>
      <c r="B78" s="55" t="str">
        <f>Spisak!A68</f>
        <v>82/13</v>
      </c>
      <c r="C78" s="56" t="str">
        <f>Spisak!D68</f>
        <v>Ivana Kandić</v>
      </c>
      <c r="D78" s="57">
        <f>Spisak!R68</f>
        <v>20</v>
      </c>
      <c r="E78" s="58">
        <f>Spisak!S68</f>
        <v>0</v>
      </c>
      <c r="F78" s="58">
        <f>Spisak!W68</f>
        <v>20</v>
      </c>
      <c r="G78" s="79" t="str">
        <f>Spisak!X68</f>
        <v>F</v>
      </c>
      <c r="H78" s="59" t="str">
        <f>IF(G78=0,"-",VLOOKUP(G78,Tocjene,2,TRUE))</f>
        <v>(nedovoljan)</v>
      </c>
    </row>
    <row r="79" spans="1:8" ht="12.75">
      <c r="A79" s="54">
        <v>68</v>
      </c>
      <c r="B79" s="55" t="str">
        <f>Spisak!A69</f>
        <v>93/13</v>
      </c>
      <c r="C79" s="56" t="str">
        <f>Spisak!D69</f>
        <v>Pavle Tijanić</v>
      </c>
      <c r="D79" s="57">
        <f>Spisak!R69</f>
        <v>29</v>
      </c>
      <c r="E79" s="58">
        <f>Spisak!S69</f>
        <v>0</v>
      </c>
      <c r="F79" s="58">
        <f>Spisak!W69</f>
        <v>29</v>
      </c>
      <c r="G79" s="79" t="str">
        <f>Spisak!X69</f>
        <v>F</v>
      </c>
      <c r="H79" s="59" t="str">
        <f>IF(G79=0,"-",VLOOKUP(G79,Tocjene,2,TRUE))</f>
        <v>(nedovoljan)</v>
      </c>
    </row>
    <row r="80" spans="1:8" ht="12.75">
      <c r="A80" s="54">
        <v>69</v>
      </c>
      <c r="B80" s="55" t="str">
        <f>Spisak!A70</f>
        <v>3/12</v>
      </c>
      <c r="C80" s="56" t="str">
        <f>Spisak!D70</f>
        <v>Filip Samardžić</v>
      </c>
      <c r="D80" s="57">
        <f>Spisak!R70</f>
        <v>27</v>
      </c>
      <c r="E80" s="58">
        <f>Spisak!S70</f>
        <v>0</v>
      </c>
      <c r="F80" s="58">
        <f>Spisak!W70</f>
        <v>27</v>
      </c>
      <c r="G80" s="79" t="str">
        <f>Spisak!X70</f>
        <v>F</v>
      </c>
      <c r="H80" s="59" t="str">
        <f>IF(G80=0,"-",VLOOKUP(G80,Tocjene,2,TRUE))</f>
        <v>(nedovoljan)</v>
      </c>
    </row>
    <row r="81" spans="1:8" ht="12.75">
      <c r="A81" s="54">
        <v>70</v>
      </c>
      <c r="B81" s="55" t="str">
        <f>Spisak!A71</f>
        <v>5/12</v>
      </c>
      <c r="C81" s="56" t="str">
        <f>Spisak!D71</f>
        <v>Veljko Đurović</v>
      </c>
      <c r="D81" s="57">
        <f>Spisak!R71</f>
        <v>0</v>
      </c>
      <c r="E81" s="58">
        <f>Spisak!S71</f>
        <v>0</v>
      </c>
      <c r="F81" s="58">
        <f>Spisak!W71</f>
        <v>0</v>
      </c>
      <c r="G81" s="79" t="str">
        <f>Spisak!X71</f>
        <v>F</v>
      </c>
      <c r="H81" s="59" t="str">
        <f>IF(G81=0,"-",VLOOKUP(G81,Tocjene,2,TRUE))</f>
        <v>(nedovoljan)</v>
      </c>
    </row>
    <row r="82" spans="1:8" ht="12.75">
      <c r="A82" s="54">
        <v>71</v>
      </c>
      <c r="B82" s="55" t="str">
        <f>Spisak!A72</f>
        <v>7/12</v>
      </c>
      <c r="C82" s="56" t="str">
        <f>Spisak!D72</f>
        <v>Stefan Loncović</v>
      </c>
      <c r="D82" s="57">
        <f>Spisak!R72</f>
        <v>16</v>
      </c>
      <c r="E82" s="58">
        <f>Spisak!S72</f>
        <v>0</v>
      </c>
      <c r="F82" s="58">
        <f>Spisak!W72</f>
        <v>16</v>
      </c>
      <c r="G82" s="79" t="str">
        <f>Spisak!X72</f>
        <v>F</v>
      </c>
      <c r="H82" s="59" t="str">
        <f>IF(G82=0,"-",VLOOKUP(G82,Tocjene,2,TRUE))</f>
        <v>(nedovoljan)</v>
      </c>
    </row>
    <row r="83" spans="1:8" ht="12.75">
      <c r="A83" s="54">
        <v>72</v>
      </c>
      <c r="B83" s="55" t="str">
        <f>Spisak!A73</f>
        <v>4/11</v>
      </c>
      <c r="C83" s="56" t="str">
        <f>Spisak!D73</f>
        <v>Emir Kuloglija</v>
      </c>
      <c r="D83" s="57">
        <f>Spisak!R73</f>
        <v>16</v>
      </c>
      <c r="E83" s="58">
        <f>Spisak!S73</f>
        <v>0</v>
      </c>
      <c r="F83" s="58">
        <f>Spisak!W73</f>
        <v>16</v>
      </c>
      <c r="G83" s="79" t="str">
        <f>Spisak!X73</f>
        <v>F</v>
      </c>
      <c r="H83" s="59" t="str">
        <f>IF(G83=0,"-",VLOOKUP(G83,Tocjene,2,TRUE))</f>
        <v>(nedovoljan)</v>
      </c>
    </row>
    <row r="84" spans="1:8" ht="12.75">
      <c r="A84" s="54">
        <v>73</v>
      </c>
      <c r="B84" s="55" t="str">
        <f>Spisak!A74</f>
        <v>16/11</v>
      </c>
      <c r="C84" s="56" t="str">
        <f>Spisak!D74</f>
        <v>Periša Pavićević</v>
      </c>
      <c r="D84" s="57">
        <f>Spisak!R74</f>
        <v>5</v>
      </c>
      <c r="E84" s="58">
        <f>Spisak!S74</f>
        <v>0</v>
      </c>
      <c r="F84" s="58">
        <f>Spisak!W74</f>
        <v>5</v>
      </c>
      <c r="G84" s="79" t="str">
        <f>Spisak!X74</f>
        <v>F</v>
      </c>
      <c r="H84" s="59" t="str">
        <f>IF(G84=0,"-",VLOOKUP(G84,Tocjene,2,TRUE))</f>
        <v>(nedovoljan)</v>
      </c>
    </row>
    <row r="85" spans="1:8" ht="12.75">
      <c r="A85" s="54">
        <v>74</v>
      </c>
      <c r="B85" s="55" t="str">
        <f>Spisak!A75</f>
        <v>25/11</v>
      </c>
      <c r="C85" s="56" t="str">
        <f>Spisak!D75</f>
        <v>Braim Alibašić</v>
      </c>
      <c r="D85" s="57">
        <f>Spisak!R75</f>
        <v>24</v>
      </c>
      <c r="E85" s="58">
        <f>Spisak!S75</f>
        <v>0</v>
      </c>
      <c r="F85" s="58">
        <f>Spisak!W75</f>
        <v>24</v>
      </c>
      <c r="G85" s="79" t="str">
        <f>Spisak!X75</f>
        <v>F</v>
      </c>
      <c r="H85" s="59" t="str">
        <f>IF(G85=0,"-",VLOOKUP(G85,Tocjene,2,TRUE))</f>
        <v>(nedovoljan)</v>
      </c>
    </row>
    <row r="86" spans="1:8" ht="12.75">
      <c r="A86" s="54">
        <v>75</v>
      </c>
      <c r="B86" s="55" t="str">
        <f>Spisak!A76</f>
        <v>41/11</v>
      </c>
      <c r="C86" s="56" t="str">
        <f>Spisak!D76</f>
        <v>Hasan Suljović</v>
      </c>
      <c r="D86" s="57">
        <f>Spisak!R76</f>
        <v>35</v>
      </c>
      <c r="E86" s="58">
        <f>Spisak!S76</f>
        <v>0</v>
      </c>
      <c r="F86" s="58">
        <f>Spisak!W76</f>
        <v>35</v>
      </c>
      <c r="G86" s="79" t="str">
        <f>Spisak!X76</f>
        <v>F</v>
      </c>
      <c r="H86" s="59" t="str">
        <f>IF(G86=0,"-",VLOOKUP(G86,Tocjene,2,TRUE))</f>
        <v>(nedovoljan)</v>
      </c>
    </row>
    <row r="87" spans="1:8" ht="12.75">
      <c r="A87" s="54">
        <v>76</v>
      </c>
      <c r="B87" s="55" t="str">
        <f>Spisak!A77</f>
        <v>53/11</v>
      </c>
      <c r="C87" s="56" t="str">
        <f>Spisak!D77</f>
        <v>Jovan Kotlica</v>
      </c>
      <c r="D87" s="57">
        <f>Spisak!R77</f>
        <v>0</v>
      </c>
      <c r="E87" s="58">
        <f>Spisak!S77</f>
        <v>0</v>
      </c>
      <c r="F87" s="58">
        <f>Spisak!W77</f>
        <v>0</v>
      </c>
      <c r="G87" s="79" t="str">
        <f>Spisak!X77</f>
        <v>F</v>
      </c>
      <c r="H87" s="59" t="str">
        <f>IF(G87=0,"-",VLOOKUP(G87,Tocjene,2,TRUE))</f>
        <v>(nedovoljan)</v>
      </c>
    </row>
    <row r="88" spans="1:8" ht="12.75">
      <c r="A88" s="54">
        <v>77</v>
      </c>
      <c r="B88" s="55" t="str">
        <f>Spisak!A78</f>
        <v>83/11</v>
      </c>
      <c r="C88" s="56" t="str">
        <f>Spisak!D78</f>
        <v>Vuk Đurović</v>
      </c>
      <c r="D88" s="57">
        <f>Spisak!R78</f>
        <v>34</v>
      </c>
      <c r="E88" s="58">
        <f>Spisak!S78</f>
        <v>0</v>
      </c>
      <c r="F88" s="58">
        <f>Spisak!W78</f>
        <v>34</v>
      </c>
      <c r="G88" s="79" t="str">
        <f>Spisak!X78</f>
        <v>F</v>
      </c>
      <c r="H88" s="59" t="str">
        <f>IF(G88=0,"-",VLOOKUP(G88,Tocjene,2,TRUE))</f>
        <v>(nedovoljan)</v>
      </c>
    </row>
    <row r="89" spans="1:8" ht="12.75">
      <c r="A89" s="54">
        <v>78</v>
      </c>
      <c r="B89" s="55" t="str">
        <f>Spisak!A79</f>
        <v>100/11</v>
      </c>
      <c r="C89" s="56" t="str">
        <f>Spisak!D79</f>
        <v>Dijana Joković</v>
      </c>
      <c r="D89" s="57">
        <f>Spisak!R79</f>
        <v>0</v>
      </c>
      <c r="E89" s="58">
        <f>Spisak!S79</f>
        <v>0</v>
      </c>
      <c r="F89" s="58">
        <f>Spisak!W79</f>
        <v>0</v>
      </c>
      <c r="G89" s="79" t="str">
        <f>Spisak!X79</f>
        <v>F</v>
      </c>
      <c r="H89" s="59" t="str">
        <f>IF(G89=0,"-",VLOOKUP(G89,Tocjene,2,TRUE))</f>
        <v>(nedovoljan)</v>
      </c>
    </row>
    <row r="90" spans="1:8" ht="12.75">
      <c r="A90" s="54">
        <v>79</v>
      </c>
      <c r="B90" s="55" t="str">
        <f>Spisak!A80</f>
        <v>8/10</v>
      </c>
      <c r="C90" s="56" t="str">
        <f>Spisak!D80</f>
        <v>Janko Krstović</v>
      </c>
      <c r="D90" s="57">
        <f>Spisak!R80</f>
        <v>0</v>
      </c>
      <c r="E90" s="58">
        <f>Spisak!S80</f>
        <v>0</v>
      </c>
      <c r="F90" s="58">
        <f>Spisak!W80</f>
        <v>0</v>
      </c>
      <c r="G90" s="79" t="str">
        <f>Spisak!X80</f>
        <v>F</v>
      </c>
      <c r="H90" s="59" t="str">
        <f>IF(G90=0,"-",VLOOKUP(G90,Tocjene,2,TRUE))</f>
        <v>(nedovoljan)</v>
      </c>
    </row>
    <row r="91" spans="1:8" ht="12.75">
      <c r="A91" s="54">
        <v>80</v>
      </c>
      <c r="B91" s="55" t="str">
        <f>Spisak!A81</f>
        <v>10/10</v>
      </c>
      <c r="C91" s="56" t="str">
        <f>Spisak!D81</f>
        <v>Darko Bečić</v>
      </c>
      <c r="D91" s="57">
        <f>Spisak!R81</f>
        <v>0</v>
      </c>
      <c r="E91" s="58">
        <f>Spisak!S81</f>
        <v>0</v>
      </c>
      <c r="F91" s="58">
        <f>Spisak!W81</f>
        <v>0</v>
      </c>
      <c r="G91" s="79" t="str">
        <f>Spisak!X81</f>
        <v>F</v>
      </c>
      <c r="H91" s="59" t="str">
        <f>IF(G91=0,"-",VLOOKUP(G91,Tocjene,2,TRUE))</f>
        <v>(nedovoljan)</v>
      </c>
    </row>
    <row r="92" spans="1:8" ht="12.75">
      <c r="A92" s="54">
        <v>81</v>
      </c>
      <c r="B92" s="55" t="str">
        <f>Spisak!A82</f>
        <v>29/10</v>
      </c>
      <c r="C92" s="56" t="str">
        <f>Spisak!D82</f>
        <v>Nemanja Vojvodić</v>
      </c>
      <c r="D92" s="57">
        <f>Spisak!R82</f>
        <v>0</v>
      </c>
      <c r="E92" s="58">
        <f>Spisak!S82</f>
        <v>0</v>
      </c>
      <c r="F92" s="58">
        <f>Spisak!W82</f>
        <v>0</v>
      </c>
      <c r="G92" s="79" t="str">
        <f>Spisak!X82</f>
        <v>F</v>
      </c>
      <c r="H92" s="59" t="str">
        <f>IF(G92=0,"-",VLOOKUP(G92,Tocjene,2,TRUE))</f>
        <v>(nedovoljan)</v>
      </c>
    </row>
    <row r="93" spans="1:8" ht="12.75">
      <c r="A93" s="54">
        <v>82</v>
      </c>
      <c r="B93" s="55" t="str">
        <f>Spisak!A83</f>
        <v>44/10</v>
      </c>
      <c r="C93" s="56" t="str">
        <f>Spisak!D83</f>
        <v>Mirko Dvožak</v>
      </c>
      <c r="D93" s="57">
        <f>Spisak!R83</f>
        <v>0</v>
      </c>
      <c r="E93" s="58">
        <f>Spisak!S83</f>
        <v>0</v>
      </c>
      <c r="F93" s="58">
        <f>Spisak!W83</f>
        <v>0</v>
      </c>
      <c r="G93" s="79" t="str">
        <f>Spisak!X83</f>
        <v>F</v>
      </c>
      <c r="H93" s="59" t="str">
        <f>IF(G93=0,"-",VLOOKUP(G93,Tocjene,2,TRUE))</f>
        <v>(nedovoljan)</v>
      </c>
    </row>
    <row r="94" spans="1:8" ht="12.75">
      <c r="A94" s="54">
        <v>83</v>
      </c>
      <c r="B94" s="55" t="str">
        <f>Spisak!A84</f>
        <v>62/10</v>
      </c>
      <c r="C94" s="56" t="str">
        <f>Spisak!D84</f>
        <v>Slobodan Dedić</v>
      </c>
      <c r="D94" s="57">
        <f>Spisak!R84</f>
        <v>0</v>
      </c>
      <c r="E94" s="58">
        <f>Spisak!S84</f>
        <v>0</v>
      </c>
      <c r="F94" s="58">
        <f>Spisak!W84</f>
        <v>0</v>
      </c>
      <c r="G94" s="79" t="str">
        <f>Spisak!X84</f>
        <v>F</v>
      </c>
      <c r="H94" s="59" t="str">
        <f>IF(G94=0,"-",VLOOKUP(G94,Tocjene,2,TRUE))</f>
        <v>(nedovoljan)</v>
      </c>
    </row>
    <row r="95" spans="1:8" ht="12.75">
      <c r="A95" s="54">
        <v>84</v>
      </c>
      <c r="B95" s="55" t="str">
        <f>Spisak!A85</f>
        <v>63/10</v>
      </c>
      <c r="C95" s="56" t="str">
        <f>Spisak!D85</f>
        <v>Boban Dedić</v>
      </c>
      <c r="D95" s="57">
        <f>Spisak!R85</f>
        <v>0</v>
      </c>
      <c r="E95" s="58">
        <f>Spisak!S85</f>
        <v>0</v>
      </c>
      <c r="F95" s="58">
        <f>Spisak!W85</f>
        <v>0</v>
      </c>
      <c r="G95" s="79" t="str">
        <f>Spisak!X85</f>
        <v>F</v>
      </c>
      <c r="H95" s="59" t="str">
        <f>IF(G95=0,"-",VLOOKUP(G95,Tocjene,2,TRUE))</f>
        <v>(nedovoljan)</v>
      </c>
    </row>
    <row r="96" spans="1:8" ht="12.75">
      <c r="A96" s="54">
        <v>85</v>
      </c>
      <c r="B96" s="55" t="str">
        <f>Spisak!A86</f>
        <v>23/09</v>
      </c>
      <c r="C96" s="56" t="str">
        <f>Spisak!D86</f>
        <v>Pavle Vojinović</v>
      </c>
      <c r="D96" s="57">
        <f>Spisak!R86</f>
        <v>0</v>
      </c>
      <c r="E96" s="58">
        <f>Spisak!S86</f>
        <v>0</v>
      </c>
      <c r="F96" s="58">
        <f>Spisak!W86</f>
        <v>0</v>
      </c>
      <c r="G96" s="79" t="str">
        <f>Spisak!X86</f>
        <v>F</v>
      </c>
      <c r="H96" s="59" t="str">
        <f>IF(G96=0,"-",VLOOKUP(G96,Tocjene,2,TRUE))</f>
        <v>(nedovoljan)</v>
      </c>
    </row>
    <row r="97" spans="1:8" ht="12.75">
      <c r="A97" s="54">
        <v>86</v>
      </c>
      <c r="B97" s="55" t="str">
        <f>Spisak!A87</f>
        <v>42/09</v>
      </c>
      <c r="C97" s="56" t="str">
        <f>Spisak!D87</f>
        <v>Mihailo Vukašević</v>
      </c>
      <c r="D97" s="57">
        <f>Spisak!R87</f>
        <v>23</v>
      </c>
      <c r="E97" s="58">
        <f>Spisak!S87</f>
        <v>0</v>
      </c>
      <c r="F97" s="58">
        <f>Spisak!W87</f>
        <v>23</v>
      </c>
      <c r="G97" s="79" t="str">
        <f>Spisak!X87</f>
        <v>F</v>
      </c>
      <c r="H97" s="59" t="str">
        <f>IF(G97=0,"-",VLOOKUP(G97,Tocjene,2,TRUE))</f>
        <v>(nedovoljan)</v>
      </c>
    </row>
    <row r="98" spans="1:8" ht="12.75">
      <c r="A98" s="54">
        <v>87</v>
      </c>
      <c r="B98" s="55" t="str">
        <f>Spisak!A88</f>
        <v>9050/09</v>
      </c>
      <c r="C98" s="56" t="str">
        <f>Spisak!D88</f>
        <v>Denis Šahman</v>
      </c>
      <c r="D98" s="57">
        <f>Spisak!R88</f>
        <v>3</v>
      </c>
      <c r="E98" s="58">
        <f>Spisak!S88</f>
        <v>0</v>
      </c>
      <c r="F98" s="58">
        <f>Spisak!W88</f>
        <v>3</v>
      </c>
      <c r="G98" s="79" t="str">
        <f>Spisak!X88</f>
        <v>F</v>
      </c>
      <c r="H98" s="59" t="str">
        <f>IF(G98=0,"-",VLOOKUP(G98,Tocjene,2,TRUE))</f>
        <v>(nedovoljan)</v>
      </c>
    </row>
    <row r="99" spans="1:8" ht="12.75">
      <c r="A99" s="54">
        <v>88</v>
      </c>
      <c r="B99" s="55" t="str">
        <f>Spisak!A89</f>
        <v>14/08</v>
      </c>
      <c r="C99" s="56" t="str">
        <f>Spisak!D89</f>
        <v>Mladen Kovačević</v>
      </c>
      <c r="D99" s="57">
        <f>Spisak!R89</f>
        <v>15</v>
      </c>
      <c r="E99" s="58">
        <f>Spisak!S89</f>
        <v>0</v>
      </c>
      <c r="F99" s="58">
        <f>Spisak!W89</f>
        <v>15</v>
      </c>
      <c r="G99" s="79" t="str">
        <f>Spisak!X89</f>
        <v>F</v>
      </c>
      <c r="H99" s="59" t="str">
        <f>IF(G99=0,"-",VLOOKUP(G99,Tocjene,2,TRUE))</f>
        <v>(nedovoljan)</v>
      </c>
    </row>
    <row r="100" spans="1:8" ht="12.75">
      <c r="A100" s="54">
        <v>89</v>
      </c>
      <c r="B100" s="55" t="str">
        <f>Spisak!A90</f>
        <v>22/05</v>
      </c>
      <c r="C100" s="56" t="str">
        <f>Spisak!D90</f>
        <v>Sandra Simonović</v>
      </c>
      <c r="D100" s="57">
        <f>Spisak!R90</f>
        <v>0</v>
      </c>
      <c r="E100" s="58">
        <f>Spisak!S90</f>
        <v>0</v>
      </c>
      <c r="F100" s="58">
        <f>Spisak!W90</f>
        <v>0</v>
      </c>
      <c r="G100" s="79" t="str">
        <f>Spisak!X90</f>
        <v>F</v>
      </c>
      <c r="H100" s="59" t="str">
        <f>IF(G100=0,"-",VLOOKUP(G100,Tocjene,2,TRUE))</f>
        <v>(nedovoljan)</v>
      </c>
    </row>
    <row r="101" spans="1:8" ht="12.75">
      <c r="A101" s="54">
        <v>90</v>
      </c>
      <c r="B101" s="55" t="str">
        <f>Spisak!A91</f>
        <v>4/03</v>
      </c>
      <c r="C101" s="56" t="str">
        <f>Spisak!D91</f>
        <v>Milutin Lukovac</v>
      </c>
      <c r="D101" s="57">
        <f>Spisak!R91</f>
        <v>0</v>
      </c>
      <c r="E101" s="58">
        <f>Spisak!S91</f>
        <v>0</v>
      </c>
      <c r="F101" s="58">
        <f>Spisak!W91</f>
        <v>0</v>
      </c>
      <c r="G101" s="79" t="str">
        <f>Spisak!X91</f>
        <v>F</v>
      </c>
      <c r="H101" s="59" t="str">
        <f>IF(G101=0,"-",VLOOKUP(G101,Tocjene,2,TRUE))</f>
        <v>(nedovoljan)</v>
      </c>
    </row>
    <row r="102" spans="5:8" ht="12.75">
      <c r="E102" s="92"/>
      <c r="F102" s="93"/>
      <c r="G102" s="94"/>
      <c r="H102" s="95"/>
    </row>
    <row r="104" spans="6:7" ht="12.75">
      <c r="F104" s="7"/>
      <c r="G104" s="7" t="s">
        <v>47</v>
      </c>
    </row>
    <row r="107" ht="12.75">
      <c r="G107" s="28" t="s">
        <v>157</v>
      </c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Calasan</cp:lastModifiedBy>
  <cp:lastPrinted>2018-04-08T20:38:57Z</cp:lastPrinted>
  <dcterms:created xsi:type="dcterms:W3CDTF">1999-11-01T09:35:38Z</dcterms:created>
  <dcterms:modified xsi:type="dcterms:W3CDTF">2019-05-20T21:57:38Z</dcterms:modified>
  <cp:category/>
  <cp:version/>
  <cp:contentType/>
  <cp:contentStatus/>
</cp:coreProperties>
</file>