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<sst xmlns="http://schemas.openxmlformats.org/spreadsheetml/2006/main" count="200" uniqueCount="148">
  <si>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</si>
  <si>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</si>
  <si>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</si>
  <si>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</si>
  <si>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</si>
  <si>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</si>
  <si>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</si>
  <si>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</si>
  <si>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</si>
  <si>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</si>
  <si>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</si>
  <si>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</si>
  <si>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</si>
  <si>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</si>
  <si>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</si>
  <si>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</si>
  <si>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</si>
  <si>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</si>
  <si>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</si>
  <si>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</si>
  <si>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</si>
  <si>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</si>
  <si>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</si>
  <si>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</si>
  <si>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</si>
  <si>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</si>
  <si>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</si>
  <si>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</si>
  <si>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</si>
  <si>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</si>
  <si>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</si>
  <si>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</si>
  <si>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</si>
  <si>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</si>
  <si>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</si>
  <si>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</si>
  <si>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</si>
  <si>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</si>
  <si>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</si>
  <si>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</si>
  <si>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</si>
  <si>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</si>
  <si>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</si>
  <si>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</si>
  <si>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</si>
  <si>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</si>
  <si>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</si>
  <si>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</si>
  <si>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</si>
  <si>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</si>
  <si>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</si>
  <si>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</si>
  <si>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</si>
  <si>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</si>
  <si>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</si>
  <si>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</si>
  <si>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</si>
  <si>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</si>
  <si>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</si>
  <si>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</si>
  <si>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</si>
  <si>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</si>
  <si>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</si>
  <si>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</si>
  <si>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</si>
  <si>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</si>
  <si>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</si>
  <si>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</si>
  <si>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</si>
  <si>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</si>
  <si>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</si>
  <si>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</si>
  <si>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</si>
  <si>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</si>
  <si>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</si>
  <si>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</si>
  <si>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</si>
  <si>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</si>
  <si>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</si>
  <si>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OBRAZAC za evidenciju osvojenih poena na predmetu i predlog ocjene, studijske 2016/2017. ljetnji semestar</t>
  </si>
  <si>
    <t>4</t>
  </si>
  <si>
    <t>2014</t>
  </si>
  <si>
    <t>7</t>
  </si>
  <si>
    <t>25</t>
  </si>
  <si>
    <t>29</t>
  </si>
  <si>
    <t>37</t>
  </si>
  <si>
    <t>51</t>
  </si>
  <si>
    <t>69</t>
  </si>
  <si>
    <t>71</t>
  </si>
  <si>
    <t>9033</t>
  </si>
  <si>
    <t>9087</t>
  </si>
  <si>
    <t>2013</t>
  </si>
  <si>
    <t>26</t>
  </si>
  <si>
    <t>52</t>
  </si>
  <si>
    <t>68</t>
  </si>
  <si>
    <t>94</t>
  </si>
  <si>
    <t>2012</t>
  </si>
  <si>
    <t>15</t>
  </si>
  <si>
    <t>48</t>
  </si>
  <si>
    <t>9045</t>
  </si>
  <si>
    <t>2011</t>
  </si>
  <si>
    <t>2010</t>
  </si>
  <si>
    <t>12</t>
  </si>
  <si>
    <t>28</t>
  </si>
  <si>
    <t>2009</t>
  </si>
  <si>
    <t>2008</t>
  </si>
  <si>
    <t>2007</t>
  </si>
  <si>
    <t>Nikola Nišavić</t>
  </si>
  <si>
    <t>Aleksandra Pupavac</t>
  </si>
  <si>
    <t>Jovan Šćekić</t>
  </si>
  <si>
    <t>Ana Eraković</t>
  </si>
  <si>
    <t>Lazar Jauković</t>
  </si>
  <si>
    <t>Anđela Amanović</t>
  </si>
  <si>
    <t>Adrijana Halimić</t>
  </si>
  <si>
    <t>Radisav Brajković</t>
  </si>
  <si>
    <t>Maksim Vučinić</t>
  </si>
  <si>
    <t>Andrej Matović</t>
  </si>
  <si>
    <t>Dejan Dendić</t>
  </si>
  <si>
    <t>Sara Dragoslavić</t>
  </si>
  <si>
    <t>Igor Perović</t>
  </si>
  <si>
    <t>Nikola Vujković</t>
  </si>
  <si>
    <t>Milan Čolović</t>
  </si>
  <si>
    <t>Živko Vojvodić</t>
  </si>
  <si>
    <t>Braim Alibašić</t>
  </si>
  <si>
    <t>Nemanja Konatar</t>
  </si>
  <si>
    <t>Jovan Šarović</t>
  </si>
  <si>
    <t>Nebojša Pejović</t>
  </si>
  <si>
    <t>Mensur Dizdarević</t>
  </si>
  <si>
    <t>Đuro Velaš</t>
  </si>
  <si>
    <t>Darko Brnović</t>
  </si>
  <si>
    <t>Srdjan Šavelić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</si>
  <si>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</si>
  <si>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</si>
  <si>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</si>
  <si>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</si>
  <si>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</si>
  <si>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</si>
  <si>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</si>
  <si>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</si>
  <si>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</si>
  <si>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</si>
  <si>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</si>
  <si>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</si>
  <si>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</si>
  <si>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Na KOMPLET ispitu</t>
  </si>
  <si>
    <t>Komplet završni ispit</t>
  </si>
  <si>
    <t>Nebojsa Maras</t>
  </si>
  <si>
    <t>Prof.dr Gojko Joksimovic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</si>
</sst>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/>
    </xf>
    <xf numFmtId="0" fontId="1" fillId="0" borderId="23" xfId="0" applyNumberFormat="1" applyFont="1" applyBorder="1" applyAlignment="1" applyProtection="1">
      <alignment horizontal="center"/>
      <protection/>
    </xf>
    <xf numFmtId="193" fontId="0" fillId="0" borderId="24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center"/>
      <protection locked="0"/>
    </xf>
    <xf numFmtId="190" fontId="0" fillId="0" borderId="24" xfId="0" applyNumberFormat="1" applyFont="1" applyFill="1" applyBorder="1" applyAlignment="1" applyProtection="1">
      <alignment horizontal="right"/>
      <protection locked="0"/>
    </xf>
    <xf numFmtId="193" fontId="0" fillId="0" borderId="2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33" borderId="27" xfId="0" applyNumberFormat="1" applyFont="1" applyFill="1" applyBorder="1" applyAlignment="1" applyProtection="1">
      <alignment horizontal="center"/>
      <protection locked="0"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4" borderId="33" xfId="0" applyNumberFormat="1" applyFont="1" applyFill="1" applyBorder="1" applyAlignment="1" applyProtection="1">
      <alignment horizontal="center"/>
      <protection locked="0"/>
    </xf>
    <xf numFmtId="0" fontId="4" fillId="4" borderId="34" xfId="0" applyNumberFormat="1" applyFont="1" applyFill="1" applyBorder="1" applyAlignment="1" applyProtection="1">
      <alignment horizontal="center"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right"/>
      <protection locked="0"/>
    </xf>
    <xf numFmtId="9" fontId="5" fillId="4" borderId="36" xfId="59" applyFont="1" applyFill="1" applyBorder="1" applyAlignment="1" applyProtection="1">
      <alignment horizontal="center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34" borderId="24" xfId="0" applyNumberFormat="1" applyFont="1" applyFill="1" applyBorder="1" applyAlignment="1">
      <alignment horizontal="center"/>
    </xf>
    <xf numFmtId="0" fontId="0" fillId="34" borderId="24" xfId="0" applyFill="1" applyBorder="1" applyAlignment="1">
      <alignment/>
    </xf>
    <xf numFmtId="190" fontId="0" fillId="34" borderId="24" xfId="0" applyNumberFormat="1" applyFont="1" applyFill="1" applyBorder="1" applyAlignment="1" applyProtection="1">
      <alignment horizontal="right"/>
      <protection locked="0"/>
    </xf>
    <xf numFmtId="193" fontId="0" fillId="34" borderId="24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5" borderId="24" xfId="0" applyNumberFormat="1" applyFont="1" applyFill="1" applyBorder="1" applyAlignment="1">
      <alignment horizontal="center"/>
    </xf>
    <xf numFmtId="0" fontId="0" fillId="35" borderId="24" xfId="0" applyFill="1" applyBorder="1" applyAlignment="1">
      <alignment/>
    </xf>
    <xf numFmtId="190" fontId="0" fillId="35" borderId="24" xfId="0" applyNumberFormat="1" applyFont="1" applyFill="1" applyBorder="1" applyAlignment="1" applyProtection="1">
      <alignment horizontal="right"/>
      <protection locked="0"/>
    </xf>
    <xf numFmtId="189" fontId="0" fillId="35" borderId="24" xfId="0" applyNumberFormat="1" applyFont="1" applyFill="1" applyBorder="1" applyAlignment="1" applyProtection="1">
      <alignment horizontal="right"/>
      <protection locked="0"/>
    </xf>
    <xf numFmtId="189" fontId="0" fillId="35" borderId="24" xfId="0" applyNumberFormat="1" applyFont="1" applyFill="1" applyBorder="1" applyAlignment="1" applyProtection="1">
      <alignment/>
      <protection/>
    </xf>
    <xf numFmtId="0" fontId="0" fillId="35" borderId="24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 locked="0"/>
    </xf>
    <xf numFmtId="0" fontId="0" fillId="36" borderId="24" xfId="0" applyNumberFormat="1" applyFont="1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9" fontId="0" fillId="0" borderId="0" xfId="59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/>
    </xf>
    <xf numFmtId="10" fontId="0" fillId="0" borderId="0" xfId="59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 applyProtection="1">
      <alignment horizontal="right"/>
      <protection/>
    </xf>
    <xf numFmtId="9" fontId="0" fillId="0" borderId="0" xfId="59" applyFont="1" applyFill="1" applyBorder="1" applyAlignment="1" applyProtection="1">
      <alignment/>
      <protection locked="0"/>
    </xf>
    <xf numFmtId="0" fontId="0" fillId="34" borderId="24" xfId="0" applyFont="1" applyFill="1" applyBorder="1" applyAlignment="1">
      <alignment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0" fillId="0" borderId="24" xfId="0" applyFill="1" applyBorder="1" applyAlignment="1">
      <alignment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0" fontId="1" fillId="34" borderId="39" xfId="0" applyNumberFormat="1" applyFont="1" applyFill="1" applyBorder="1" applyAlignment="1" applyProtection="1">
      <alignment horizontal="center"/>
      <protection locked="0"/>
    </xf>
    <xf numFmtId="0" fontId="1" fillId="35" borderId="39" xfId="0" applyNumberFormat="1" applyFont="1" applyFill="1" applyBorder="1" applyAlignment="1" applyProtection="1">
      <alignment horizontal="center"/>
      <protection locked="0"/>
    </xf>
    <xf numFmtId="0" fontId="1" fillId="0" borderId="39" xfId="0" applyNumberFormat="1" applyFont="1" applyFill="1" applyBorder="1" applyAlignment="1" applyProtection="1">
      <alignment horizontal="center"/>
      <protection locked="0"/>
    </xf>
    <xf numFmtId="0" fontId="1" fillId="34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35" borderId="24" xfId="0" applyFont="1" applyFill="1" applyBorder="1" applyAlignment="1">
      <alignment/>
    </xf>
    <xf numFmtId="0" fontId="0" fillId="34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Spisak!$V$32:$V$37</c:f>
              <c:strCache/>
            </c:strRef>
          </c:cat>
          <c:val>
            <c:numRef>
              <c:f>Spisak!$W$32:$W$37</c:f>
              <c:numCache/>
            </c:numRef>
          </c:val>
        </c:ser>
        <c:axId val="3235280"/>
        <c:axId val="29117521"/>
      </c:barChart>
      <c:catAx>
        <c:axId val="3235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7521"/>
        <c:crosses val="autoZero"/>
        <c:auto val="1"/>
        <c:lblOffset val="100"/>
        <c:tickLblSkip val="1"/>
        <c:noMultiLvlLbl val="0"/>
      </c:catAx>
      <c:valAx>
        <c:axId val="2911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5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60731098"/>
        <c:axId val="9708971"/>
      </c:barChart>
      <c:catAx>
        <c:axId val="60731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8971"/>
        <c:crosses val="autoZero"/>
        <c:auto val="1"/>
        <c:lblOffset val="100"/>
        <c:tickLblSkip val="1"/>
        <c:noMultiLvlLbl val="0"/>
      </c:catAx>
      <c:valAx>
        <c:axId val="9708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20271876"/>
        <c:axId val="48229157"/>
      </c:barChart>
      <c:catAx>
        <c:axId val="20271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29157"/>
        <c:crosses val="autoZero"/>
        <c:auto val="1"/>
        <c:lblOffset val="100"/>
        <c:tickLblSkip val="1"/>
        <c:noMultiLvlLbl val="0"/>
      </c:catAx>
      <c:valAx>
        <c:axId val="48229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71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1" name="Chart 142"/>
        <xdr:cNvGraphicFramePr/>
      </xdr:nvGraphicFramePr>
      <xdr:xfrm>
        <a:off x="438150" y="4905375"/>
        <a:ext cx="715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1" t="s">
        <v>3</v>
      </c>
      <c r="E18" s="12" t="s">
        <v>51</v>
      </c>
    </row>
    <row r="19" spans="4:5" ht="12.75">
      <c r="D19" s="52">
        <v>5</v>
      </c>
      <c r="E19" s="52" t="s">
        <v>58</v>
      </c>
    </row>
    <row r="20" spans="4:5" ht="12.75">
      <c r="D20" s="52">
        <v>6</v>
      </c>
      <c r="E20" s="52" t="s">
        <v>59</v>
      </c>
    </row>
    <row r="21" spans="4:5" ht="12.75">
      <c r="D21" s="52">
        <v>7</v>
      </c>
      <c r="E21" s="52" t="s">
        <v>60</v>
      </c>
    </row>
    <row r="22" spans="4:5" ht="12.75">
      <c r="D22" s="52">
        <v>8</v>
      </c>
      <c r="E22" s="52" t="s">
        <v>61</v>
      </c>
    </row>
    <row r="23" spans="4:5" ht="12.75">
      <c r="D23" s="52">
        <v>9</v>
      </c>
      <c r="E23" s="52" t="s">
        <v>62</v>
      </c>
    </row>
    <row r="24" spans="4:5" ht="12.75">
      <c r="D24" s="52">
        <v>10</v>
      </c>
      <c r="E24" s="52" t="s">
        <v>63</v>
      </c>
    </row>
    <row r="25" spans="4:5" ht="12.75">
      <c r="D25" s="52" t="s">
        <v>11</v>
      </c>
      <c r="E25" s="52" t="s">
        <v>52</v>
      </c>
    </row>
    <row r="26" spans="4:5" ht="12.75">
      <c r="D26" s="52" t="s">
        <v>12</v>
      </c>
      <c r="E26" s="52" t="s">
        <v>53</v>
      </c>
    </row>
    <row r="27" spans="4:5" ht="12.75">
      <c r="D27" s="52" t="s">
        <v>13</v>
      </c>
      <c r="E27" s="52" t="s">
        <v>54</v>
      </c>
    </row>
    <row r="28" spans="4:5" ht="12.75">
      <c r="D28" s="52" t="s">
        <v>22</v>
      </c>
      <c r="E28" s="52" t="s">
        <v>55</v>
      </c>
    </row>
    <row r="29" spans="4:5" ht="12.75">
      <c r="D29" s="52" t="s">
        <v>23</v>
      </c>
      <c r="E29" s="52" t="s">
        <v>56</v>
      </c>
    </row>
    <row r="30" spans="4:5" ht="12.75">
      <c r="D30" s="52" t="s">
        <v>24</v>
      </c>
      <c r="E30" s="52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AM18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6" sqref="Z16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76" t="s">
        <v>50</v>
      </c>
      <c r="B1" s="77" t="s">
        <v>5</v>
      </c>
      <c r="C1" s="75" t="s">
        <v>6</v>
      </c>
      <c r="D1" s="64" t="s">
        <v>14</v>
      </c>
      <c r="E1" s="141" t="s">
        <v>66</v>
      </c>
      <c r="F1" s="141" t="s">
        <v>67</v>
      </c>
      <c r="G1" s="141" t="s">
        <v>68</v>
      </c>
      <c r="H1" s="141" t="s">
        <v>69</v>
      </c>
      <c r="I1" s="141" t="s">
        <v>70</v>
      </c>
      <c r="J1" s="141" t="s">
        <v>64</v>
      </c>
      <c r="K1" s="141" t="s">
        <v>25</v>
      </c>
      <c r="L1" s="141" t="s">
        <v>75</v>
      </c>
      <c r="M1" s="143" t="s">
        <v>138</v>
      </c>
      <c r="N1" s="141" t="s">
        <v>65</v>
      </c>
      <c r="O1" s="141" t="s">
        <v>26</v>
      </c>
      <c r="P1" s="141" t="s">
        <v>76</v>
      </c>
      <c r="Q1" s="144" t="s">
        <v>139</v>
      </c>
      <c r="R1" s="145" t="s">
        <v>0</v>
      </c>
      <c r="S1" s="145" t="s">
        <v>1</v>
      </c>
      <c r="T1" s="146" t="s">
        <v>2</v>
      </c>
      <c r="U1" s="147" t="s">
        <v>140</v>
      </c>
      <c r="V1" s="65" t="s">
        <v>71</v>
      </c>
      <c r="W1" s="66" t="s">
        <v>4</v>
      </c>
      <c r="X1" s="67" t="s">
        <v>3</v>
      </c>
      <c r="Y1" s="63"/>
    </row>
    <row r="2" spans="1:26" s="21" customFormat="1" ht="12.75">
      <c r="A2" s="113" t="str">
        <f aca="true" t="shared" si="0" ref="A2:A15">B2&amp;"/"&amp;RIGHT(C2,2)</f>
        <v>29/14</v>
      </c>
      <c r="B2" s="114" t="s">
        <v>84</v>
      </c>
      <c r="C2" s="114" t="s">
        <v>81</v>
      </c>
      <c r="D2" s="114" t="s">
        <v>107</v>
      </c>
      <c r="E2" s="142"/>
      <c r="F2" s="68"/>
      <c r="G2" s="69"/>
      <c r="H2" s="69"/>
      <c r="I2" s="69"/>
      <c r="J2" s="70">
        <v>21</v>
      </c>
      <c r="K2" s="70"/>
      <c r="L2" s="70"/>
      <c r="M2" s="115">
        <v>32</v>
      </c>
      <c r="N2" s="70">
        <v>17</v>
      </c>
      <c r="O2" s="70">
        <v>25.5</v>
      </c>
      <c r="P2" s="70"/>
      <c r="Q2" s="115"/>
      <c r="R2" s="121">
        <f aca="true" t="shared" si="1" ref="R2:R15">MAX(J2,K2,L2,M2)</f>
        <v>32</v>
      </c>
      <c r="S2" s="121">
        <f>MAX(N2,O2,P2,Q2)</f>
        <v>25.5</v>
      </c>
      <c r="T2" s="71"/>
      <c r="U2" s="116"/>
      <c r="V2" s="122">
        <f aca="true" t="shared" si="2" ref="V2:V26">R2+S2</f>
        <v>57.5</v>
      </c>
      <c r="W2" s="123">
        <f>IF(ISNUMBER(U2),U2,R2+S2)</f>
        <v>57.5</v>
      </c>
      <c r="X2" s="124" t="str">
        <f aca="true" t="shared" si="3" ref="X2:X26">IF(W2&gt;89.9,"A",IF(W2&gt;79.9,"B",IF(W2&gt;69.9,"C",IF(W2&gt;59.9,"D",IF(W2&gt;49.9,"E","F")))))</f>
        <v>E</v>
      </c>
      <c r="Y2" s="102"/>
      <c r="Z2" s="84"/>
    </row>
    <row r="3" spans="1:26" s="21" customFormat="1" ht="12.75">
      <c r="A3" s="119" t="str">
        <f t="shared" si="0"/>
        <v>37/14</v>
      </c>
      <c r="B3" s="120" t="s">
        <v>85</v>
      </c>
      <c r="C3" s="120" t="s">
        <v>81</v>
      </c>
      <c r="D3" s="120" t="s">
        <v>108</v>
      </c>
      <c r="E3" s="142"/>
      <c r="F3" s="68"/>
      <c r="G3" s="69"/>
      <c r="H3" s="69"/>
      <c r="I3" s="69"/>
      <c r="J3" s="70">
        <v>26</v>
      </c>
      <c r="K3" s="70"/>
      <c r="L3" s="70"/>
      <c r="M3" s="115"/>
      <c r="N3" s="70">
        <v>19</v>
      </c>
      <c r="O3" s="70">
        <v>5</v>
      </c>
      <c r="P3" s="70"/>
      <c r="Q3" s="115">
        <v>18</v>
      </c>
      <c r="R3" s="121">
        <f t="shared" si="1"/>
        <v>26</v>
      </c>
      <c r="S3" s="121">
        <f aca="true" t="shared" si="4" ref="S3:S26">MAX(N3,O3,P3,Q3)</f>
        <v>19</v>
      </c>
      <c r="T3" s="71"/>
      <c r="U3" s="116"/>
      <c r="V3" s="122">
        <f t="shared" si="2"/>
        <v>45</v>
      </c>
      <c r="W3" s="123">
        <f aca="true" t="shared" si="5" ref="W3:W26">IF(ISNUMBER(U3),U3,R3+S3)</f>
        <v>45</v>
      </c>
      <c r="X3" s="124" t="str">
        <f t="shared" si="3"/>
        <v>F</v>
      </c>
      <c r="Y3" s="102"/>
      <c r="Z3" s="84"/>
    </row>
    <row r="4" spans="1:26" s="21" customFormat="1" ht="12.75">
      <c r="A4" s="119" t="str">
        <f t="shared" si="0"/>
        <v>51/14</v>
      </c>
      <c r="B4" s="120" t="s">
        <v>86</v>
      </c>
      <c r="C4" s="120" t="s">
        <v>81</v>
      </c>
      <c r="D4" s="120" t="s">
        <v>109</v>
      </c>
      <c r="E4" s="142"/>
      <c r="F4" s="68"/>
      <c r="G4" s="69"/>
      <c r="H4" s="69"/>
      <c r="I4" s="69"/>
      <c r="J4" s="70">
        <v>29</v>
      </c>
      <c r="K4" s="70"/>
      <c r="L4" s="70"/>
      <c r="M4" s="115"/>
      <c r="N4" s="70">
        <v>6</v>
      </c>
      <c r="O4" s="70">
        <v>18.5</v>
      </c>
      <c r="P4" s="70"/>
      <c r="Q4" s="115">
        <v>33</v>
      </c>
      <c r="R4" s="121">
        <f t="shared" si="1"/>
        <v>29</v>
      </c>
      <c r="S4" s="121">
        <f t="shared" si="4"/>
        <v>33</v>
      </c>
      <c r="T4" s="71"/>
      <c r="U4" s="116"/>
      <c r="V4" s="122">
        <f t="shared" si="2"/>
        <v>62</v>
      </c>
      <c r="W4" s="123">
        <f t="shared" si="5"/>
        <v>62</v>
      </c>
      <c r="X4" s="124" t="str">
        <f t="shared" si="3"/>
        <v>D</v>
      </c>
      <c r="Y4" s="102"/>
      <c r="Z4" s="84"/>
    </row>
    <row r="5" spans="1:26" s="21" customFormat="1" ht="12.75">
      <c r="A5" s="113" t="str">
        <f t="shared" si="0"/>
        <v>69/14</v>
      </c>
      <c r="B5" s="114" t="s">
        <v>87</v>
      </c>
      <c r="C5" s="114" t="s">
        <v>81</v>
      </c>
      <c r="D5" s="114" t="s">
        <v>110</v>
      </c>
      <c r="E5" s="142"/>
      <c r="F5" s="68"/>
      <c r="G5" s="69"/>
      <c r="H5" s="69"/>
      <c r="I5" s="69"/>
      <c r="J5" s="70">
        <v>13</v>
      </c>
      <c r="K5" s="70">
        <v>12.5</v>
      </c>
      <c r="L5" s="70"/>
      <c r="M5" s="115">
        <v>6</v>
      </c>
      <c r="N5" s="70">
        <v>24</v>
      </c>
      <c r="O5" s="70"/>
      <c r="P5" s="70"/>
      <c r="Q5" s="115"/>
      <c r="R5" s="121">
        <f t="shared" si="1"/>
        <v>13</v>
      </c>
      <c r="S5" s="121">
        <f t="shared" si="4"/>
        <v>24</v>
      </c>
      <c r="T5" s="71"/>
      <c r="U5" s="116"/>
      <c r="V5" s="122">
        <f t="shared" si="2"/>
        <v>37</v>
      </c>
      <c r="W5" s="123">
        <f t="shared" si="5"/>
        <v>37</v>
      </c>
      <c r="X5" s="124" t="str">
        <f t="shared" si="3"/>
        <v>F</v>
      </c>
      <c r="Y5" s="102"/>
      <c r="Z5" s="84"/>
    </row>
    <row r="6" spans="1:26" s="21" customFormat="1" ht="12.75">
      <c r="A6" s="119" t="str">
        <f t="shared" si="0"/>
        <v>71/14</v>
      </c>
      <c r="B6" s="120" t="s">
        <v>88</v>
      </c>
      <c r="C6" s="120" t="s">
        <v>81</v>
      </c>
      <c r="D6" s="120" t="s">
        <v>111</v>
      </c>
      <c r="E6" s="142"/>
      <c r="F6" s="68"/>
      <c r="G6" s="69"/>
      <c r="H6" s="69"/>
      <c r="I6" s="69"/>
      <c r="J6" s="70">
        <v>22</v>
      </c>
      <c r="K6" s="70">
        <v>24.5</v>
      </c>
      <c r="L6" s="70"/>
      <c r="M6" s="115"/>
      <c r="N6" s="70">
        <v>2</v>
      </c>
      <c r="O6" s="70">
        <v>21.5</v>
      </c>
      <c r="P6" s="70"/>
      <c r="Q6" s="115">
        <v>28.5</v>
      </c>
      <c r="R6" s="121">
        <f t="shared" si="1"/>
        <v>24.5</v>
      </c>
      <c r="S6" s="121">
        <f t="shared" si="4"/>
        <v>28.5</v>
      </c>
      <c r="T6" s="71"/>
      <c r="U6" s="116"/>
      <c r="V6" s="122">
        <f t="shared" si="2"/>
        <v>53</v>
      </c>
      <c r="W6" s="123">
        <f t="shared" si="5"/>
        <v>53</v>
      </c>
      <c r="X6" s="124" t="str">
        <f t="shared" si="3"/>
        <v>E</v>
      </c>
      <c r="Y6" s="102"/>
      <c r="Z6" s="84"/>
    </row>
    <row r="7" spans="1:26" s="21" customFormat="1" ht="12.75">
      <c r="A7" s="119" t="str">
        <f t="shared" si="0"/>
        <v>9033/14</v>
      </c>
      <c r="B7" s="120" t="s">
        <v>89</v>
      </c>
      <c r="C7" s="120" t="s">
        <v>81</v>
      </c>
      <c r="D7" s="120" t="s">
        <v>112</v>
      </c>
      <c r="E7" s="142"/>
      <c r="F7" s="68"/>
      <c r="G7" s="69"/>
      <c r="H7" s="69"/>
      <c r="I7" s="69"/>
      <c r="J7" s="70">
        <v>22</v>
      </c>
      <c r="K7" s="70"/>
      <c r="L7" s="70"/>
      <c r="M7" s="115"/>
      <c r="N7" s="70"/>
      <c r="O7" s="70"/>
      <c r="P7" s="70"/>
      <c r="Q7" s="115">
        <v>32</v>
      </c>
      <c r="R7" s="121">
        <f t="shared" si="1"/>
        <v>22</v>
      </c>
      <c r="S7" s="121">
        <f t="shared" si="4"/>
        <v>32</v>
      </c>
      <c r="T7" s="71"/>
      <c r="U7" s="116"/>
      <c r="V7" s="122">
        <f t="shared" si="2"/>
        <v>54</v>
      </c>
      <c r="W7" s="123">
        <f t="shared" si="5"/>
        <v>54</v>
      </c>
      <c r="X7" s="124" t="str">
        <f t="shared" si="3"/>
        <v>E</v>
      </c>
      <c r="Y7" s="102"/>
      <c r="Z7" s="84"/>
    </row>
    <row r="8" spans="1:26" s="21" customFormat="1" ht="12.75">
      <c r="A8" s="119" t="str">
        <f t="shared" si="0"/>
        <v>9087/14</v>
      </c>
      <c r="B8" s="120" t="s">
        <v>90</v>
      </c>
      <c r="C8" s="120" t="s">
        <v>81</v>
      </c>
      <c r="D8" s="120" t="s">
        <v>113</v>
      </c>
      <c r="E8" s="142"/>
      <c r="F8" s="68"/>
      <c r="G8" s="69"/>
      <c r="H8" s="69"/>
      <c r="I8" s="69"/>
      <c r="J8" s="70">
        <v>3</v>
      </c>
      <c r="K8" s="70">
        <v>22</v>
      </c>
      <c r="L8" s="70"/>
      <c r="M8" s="115"/>
      <c r="N8" s="70"/>
      <c r="O8" s="70">
        <v>1</v>
      </c>
      <c r="P8" s="70"/>
      <c r="Q8" s="115">
        <v>10</v>
      </c>
      <c r="R8" s="121">
        <f t="shared" si="1"/>
        <v>22</v>
      </c>
      <c r="S8" s="121">
        <f t="shared" si="4"/>
        <v>10</v>
      </c>
      <c r="T8" s="71"/>
      <c r="U8" s="116"/>
      <c r="V8" s="122">
        <f t="shared" si="2"/>
        <v>32</v>
      </c>
      <c r="W8" s="123">
        <f t="shared" si="5"/>
        <v>32</v>
      </c>
      <c r="X8" s="124" t="str">
        <f t="shared" si="3"/>
        <v>F</v>
      </c>
      <c r="Y8" s="102"/>
      <c r="Z8" s="84"/>
    </row>
    <row r="9" spans="1:26" s="21" customFormat="1" ht="12.75">
      <c r="A9" s="126" t="str">
        <f t="shared" si="0"/>
        <v>52/13</v>
      </c>
      <c r="B9" s="127" t="s">
        <v>93</v>
      </c>
      <c r="C9" s="127" t="s">
        <v>91</v>
      </c>
      <c r="D9" s="127" t="s">
        <v>114</v>
      </c>
      <c r="E9" s="142"/>
      <c r="F9" s="68"/>
      <c r="G9" s="69"/>
      <c r="H9" s="69"/>
      <c r="I9" s="69"/>
      <c r="J9" s="70">
        <v>10</v>
      </c>
      <c r="K9" s="70">
        <v>19</v>
      </c>
      <c r="L9" s="70"/>
      <c r="M9" s="115"/>
      <c r="N9" s="70">
        <v>0</v>
      </c>
      <c r="O9" s="70"/>
      <c r="P9" s="70"/>
      <c r="Q9" s="115"/>
      <c r="R9" s="121">
        <f t="shared" si="1"/>
        <v>19</v>
      </c>
      <c r="S9" s="121">
        <f t="shared" si="4"/>
        <v>0</v>
      </c>
      <c r="T9" s="71"/>
      <c r="U9" s="116">
        <v>10</v>
      </c>
      <c r="V9" s="122">
        <f t="shared" si="2"/>
        <v>19</v>
      </c>
      <c r="W9" s="123">
        <f t="shared" si="5"/>
        <v>10</v>
      </c>
      <c r="X9" s="124" t="str">
        <f t="shared" si="3"/>
        <v>F</v>
      </c>
      <c r="Y9" s="102"/>
      <c r="Z9" s="84"/>
    </row>
    <row r="10" spans="1:26" s="21" customFormat="1" ht="12.75">
      <c r="A10" s="113" t="str">
        <f t="shared" si="0"/>
        <v>68/13</v>
      </c>
      <c r="B10" s="114" t="s">
        <v>94</v>
      </c>
      <c r="C10" s="114" t="s">
        <v>91</v>
      </c>
      <c r="D10" s="114" t="s">
        <v>115</v>
      </c>
      <c r="E10" s="142"/>
      <c r="F10" s="68"/>
      <c r="G10" s="69"/>
      <c r="H10" s="69"/>
      <c r="I10" s="69"/>
      <c r="J10" s="70"/>
      <c r="K10" s="70">
        <v>1</v>
      </c>
      <c r="L10" s="70"/>
      <c r="M10" s="115">
        <v>24</v>
      </c>
      <c r="N10" s="70">
        <v>2</v>
      </c>
      <c r="O10" s="70">
        <v>21.5</v>
      </c>
      <c r="P10" s="70"/>
      <c r="Q10" s="115"/>
      <c r="R10" s="121">
        <f t="shared" si="1"/>
        <v>24</v>
      </c>
      <c r="S10" s="121">
        <f t="shared" si="4"/>
        <v>21.5</v>
      </c>
      <c r="T10" s="71"/>
      <c r="U10" s="116"/>
      <c r="V10" s="122">
        <f t="shared" si="2"/>
        <v>45.5</v>
      </c>
      <c r="W10" s="123">
        <f t="shared" si="5"/>
        <v>45.5</v>
      </c>
      <c r="X10" s="124" t="str">
        <f t="shared" si="3"/>
        <v>F</v>
      </c>
      <c r="Y10" s="102"/>
      <c r="Z10" s="84"/>
    </row>
    <row r="11" spans="1:26" s="21" customFormat="1" ht="12.75">
      <c r="A11" s="113" t="str">
        <f t="shared" si="0"/>
        <v>94/13</v>
      </c>
      <c r="B11" s="114" t="s">
        <v>95</v>
      </c>
      <c r="C11" s="114" t="s">
        <v>91</v>
      </c>
      <c r="D11" s="114" t="s">
        <v>116</v>
      </c>
      <c r="E11" s="142"/>
      <c r="F11" s="68"/>
      <c r="G11" s="69"/>
      <c r="H11" s="69"/>
      <c r="I11" s="69"/>
      <c r="J11" s="70"/>
      <c r="K11" s="70">
        <v>16.5</v>
      </c>
      <c r="L11" s="70"/>
      <c r="M11" s="115">
        <v>21</v>
      </c>
      <c r="N11" s="70">
        <v>16</v>
      </c>
      <c r="O11" s="70">
        <v>23.5</v>
      </c>
      <c r="P11" s="70"/>
      <c r="Q11" s="115"/>
      <c r="R11" s="121">
        <f t="shared" si="1"/>
        <v>21</v>
      </c>
      <c r="S11" s="121">
        <f t="shared" si="4"/>
        <v>23.5</v>
      </c>
      <c r="T11" s="71"/>
      <c r="U11" s="116"/>
      <c r="V11" s="122">
        <f t="shared" si="2"/>
        <v>44.5</v>
      </c>
      <c r="W11" s="123">
        <f t="shared" si="5"/>
        <v>44.5</v>
      </c>
      <c r="X11" s="124" t="str">
        <f t="shared" si="3"/>
        <v>F</v>
      </c>
      <c r="Y11" s="102"/>
      <c r="Z11" s="84"/>
    </row>
    <row r="12" spans="1:26" s="21" customFormat="1" ht="12.75">
      <c r="A12" s="119" t="str">
        <f t="shared" si="0"/>
        <v>15/12</v>
      </c>
      <c r="B12" s="120" t="s">
        <v>97</v>
      </c>
      <c r="C12" s="120" t="s">
        <v>96</v>
      </c>
      <c r="D12" s="120" t="s">
        <v>117</v>
      </c>
      <c r="E12" s="142"/>
      <c r="F12" s="68"/>
      <c r="G12" s="69"/>
      <c r="H12" s="69"/>
      <c r="I12" s="69"/>
      <c r="J12" s="70">
        <v>12</v>
      </c>
      <c r="K12" s="70">
        <v>24</v>
      </c>
      <c r="L12" s="70"/>
      <c r="M12" s="115"/>
      <c r="N12" s="70">
        <v>8</v>
      </c>
      <c r="O12" s="70">
        <v>7</v>
      </c>
      <c r="P12" s="70"/>
      <c r="Q12" s="115">
        <v>12</v>
      </c>
      <c r="R12" s="121">
        <f t="shared" si="1"/>
        <v>24</v>
      </c>
      <c r="S12" s="121">
        <f t="shared" si="4"/>
        <v>12</v>
      </c>
      <c r="T12" s="71"/>
      <c r="U12" s="116"/>
      <c r="V12" s="122">
        <f t="shared" si="2"/>
        <v>36</v>
      </c>
      <c r="W12" s="123">
        <f t="shared" si="5"/>
        <v>36</v>
      </c>
      <c r="X12" s="124" t="str">
        <f t="shared" si="3"/>
        <v>F</v>
      </c>
      <c r="Y12" s="102"/>
      <c r="Z12" s="84"/>
    </row>
    <row r="13" spans="1:39" s="118" customFormat="1" ht="12.75">
      <c r="A13" s="119" t="str">
        <f t="shared" si="0"/>
        <v>26/12</v>
      </c>
      <c r="B13" s="120" t="s">
        <v>92</v>
      </c>
      <c r="C13" s="120" t="s">
        <v>96</v>
      </c>
      <c r="D13" s="120" t="s">
        <v>118</v>
      </c>
      <c r="E13" s="142"/>
      <c r="F13" s="68"/>
      <c r="G13" s="69"/>
      <c r="H13" s="69"/>
      <c r="I13" s="69"/>
      <c r="J13" s="70">
        <v>25</v>
      </c>
      <c r="K13" s="70"/>
      <c r="L13" s="70"/>
      <c r="M13" s="115"/>
      <c r="N13" s="70">
        <v>11</v>
      </c>
      <c r="O13" s="70">
        <v>1</v>
      </c>
      <c r="P13" s="70"/>
      <c r="Q13" s="115">
        <v>10</v>
      </c>
      <c r="R13" s="121">
        <f t="shared" si="1"/>
        <v>25</v>
      </c>
      <c r="S13" s="121">
        <f t="shared" si="4"/>
        <v>11</v>
      </c>
      <c r="T13" s="71"/>
      <c r="U13" s="116"/>
      <c r="V13" s="122">
        <f t="shared" si="2"/>
        <v>36</v>
      </c>
      <c r="W13" s="123">
        <f t="shared" si="5"/>
        <v>36</v>
      </c>
      <c r="X13" s="124" t="str">
        <f t="shared" si="3"/>
        <v>F</v>
      </c>
      <c r="Y13" s="102"/>
      <c r="Z13" s="84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26" s="21" customFormat="1" ht="12.75">
      <c r="A14" s="113" t="str">
        <f t="shared" si="0"/>
        <v>48/12</v>
      </c>
      <c r="B14" s="114" t="s">
        <v>98</v>
      </c>
      <c r="C14" s="114" t="s">
        <v>96</v>
      </c>
      <c r="D14" s="114" t="s">
        <v>119</v>
      </c>
      <c r="E14" s="142"/>
      <c r="F14" s="68"/>
      <c r="G14" s="69"/>
      <c r="H14" s="69"/>
      <c r="I14" s="69"/>
      <c r="J14" s="70">
        <v>18</v>
      </c>
      <c r="K14" s="70">
        <v>18</v>
      </c>
      <c r="L14" s="70"/>
      <c r="M14" s="115">
        <v>23</v>
      </c>
      <c r="N14" s="70">
        <v>25</v>
      </c>
      <c r="O14" s="70">
        <v>29.5</v>
      </c>
      <c r="P14" s="70"/>
      <c r="Q14" s="115"/>
      <c r="R14" s="121">
        <f t="shared" si="1"/>
        <v>23</v>
      </c>
      <c r="S14" s="121">
        <f t="shared" si="4"/>
        <v>29.5</v>
      </c>
      <c r="T14" s="71"/>
      <c r="U14" s="116"/>
      <c r="V14" s="122">
        <f t="shared" si="2"/>
        <v>52.5</v>
      </c>
      <c r="W14" s="123">
        <f t="shared" si="5"/>
        <v>52.5</v>
      </c>
      <c r="X14" s="124" t="str">
        <f t="shared" si="3"/>
        <v>E</v>
      </c>
      <c r="Y14" s="102"/>
      <c r="Z14" s="84"/>
    </row>
    <row r="15" spans="1:39" ht="12.75">
      <c r="A15" s="126" t="str">
        <f t="shared" si="0"/>
        <v>51/12</v>
      </c>
      <c r="B15" s="127" t="s">
        <v>86</v>
      </c>
      <c r="C15" s="127" t="s">
        <v>96</v>
      </c>
      <c r="D15" s="127" t="s">
        <v>120</v>
      </c>
      <c r="E15" s="142"/>
      <c r="F15" s="68"/>
      <c r="G15" s="69"/>
      <c r="H15" s="69"/>
      <c r="I15" s="69"/>
      <c r="J15" s="70">
        <v>21</v>
      </c>
      <c r="K15" s="70"/>
      <c r="L15" s="70"/>
      <c r="M15" s="115"/>
      <c r="N15" s="70">
        <v>9</v>
      </c>
      <c r="O15" s="70">
        <v>12</v>
      </c>
      <c r="P15" s="70"/>
      <c r="Q15" s="115"/>
      <c r="R15" s="121">
        <f t="shared" si="1"/>
        <v>21</v>
      </c>
      <c r="S15" s="121">
        <f t="shared" si="4"/>
        <v>12</v>
      </c>
      <c r="T15" s="71"/>
      <c r="U15" s="116">
        <v>30</v>
      </c>
      <c r="V15" s="122">
        <f t="shared" si="2"/>
        <v>33</v>
      </c>
      <c r="W15" s="123">
        <f t="shared" si="5"/>
        <v>30</v>
      </c>
      <c r="X15" s="124" t="str">
        <f t="shared" si="3"/>
        <v>F</v>
      </c>
      <c r="Y15" s="102"/>
      <c r="Z15" s="134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125" customFormat="1" ht="12.75">
      <c r="A16" s="113" t="str">
        <f aca="true" t="shared" si="6" ref="A16:A26">B16&amp;"/"&amp;RIGHT(C16,2)</f>
        <v>9045/12</v>
      </c>
      <c r="B16" s="114" t="s">
        <v>99</v>
      </c>
      <c r="C16" s="114" t="s">
        <v>96</v>
      </c>
      <c r="D16" s="114" t="s">
        <v>121</v>
      </c>
      <c r="E16" s="142"/>
      <c r="F16" s="68"/>
      <c r="G16" s="69"/>
      <c r="H16" s="69"/>
      <c r="I16" s="69"/>
      <c r="J16" s="70">
        <v>15</v>
      </c>
      <c r="K16" s="70">
        <v>19.5</v>
      </c>
      <c r="L16" s="70"/>
      <c r="M16" s="115">
        <v>23</v>
      </c>
      <c r="N16" s="70">
        <v>19</v>
      </c>
      <c r="O16" s="70">
        <v>12.5</v>
      </c>
      <c r="P16" s="70"/>
      <c r="Q16" s="115"/>
      <c r="R16" s="121">
        <f aca="true" t="shared" si="7" ref="R16:R26">MAX(J16,K16,L16,M16)</f>
        <v>23</v>
      </c>
      <c r="S16" s="121">
        <f t="shared" si="4"/>
        <v>19</v>
      </c>
      <c r="T16" s="71"/>
      <c r="U16" s="116"/>
      <c r="V16" s="122">
        <f t="shared" si="2"/>
        <v>42</v>
      </c>
      <c r="W16" s="123">
        <f t="shared" si="5"/>
        <v>42</v>
      </c>
      <c r="X16" s="124" t="str">
        <f t="shared" si="3"/>
        <v>F</v>
      </c>
      <c r="Y16" s="102"/>
      <c r="Z16" s="134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1:39" ht="12.75">
      <c r="A17" s="119" t="str">
        <f t="shared" si="6"/>
        <v>7/11</v>
      </c>
      <c r="B17" s="120" t="s">
        <v>82</v>
      </c>
      <c r="C17" s="120" t="s">
        <v>100</v>
      </c>
      <c r="D17" s="120" t="s">
        <v>122</v>
      </c>
      <c r="E17" s="142"/>
      <c r="F17" s="68"/>
      <c r="G17" s="69"/>
      <c r="H17" s="69"/>
      <c r="I17" s="69"/>
      <c r="J17" s="70">
        <v>18</v>
      </c>
      <c r="K17" s="70"/>
      <c r="L17" s="70"/>
      <c r="M17" s="115"/>
      <c r="N17" s="70">
        <v>15</v>
      </c>
      <c r="O17" s="70">
        <v>13</v>
      </c>
      <c r="P17" s="70"/>
      <c r="Q17" s="115">
        <v>5</v>
      </c>
      <c r="R17" s="121">
        <f t="shared" si="7"/>
        <v>18</v>
      </c>
      <c r="S17" s="121">
        <f t="shared" si="4"/>
        <v>15</v>
      </c>
      <c r="T17" s="71"/>
      <c r="U17" s="116"/>
      <c r="V17" s="122">
        <f t="shared" si="2"/>
        <v>33</v>
      </c>
      <c r="W17" s="123">
        <f t="shared" si="5"/>
        <v>33</v>
      </c>
      <c r="X17" s="124" t="str">
        <f t="shared" si="3"/>
        <v>F</v>
      </c>
      <c r="Y17" s="102"/>
      <c r="Z17" s="134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1:39" ht="12.75">
      <c r="A18" s="113" t="str">
        <f t="shared" si="6"/>
        <v>20/11</v>
      </c>
      <c r="B18" s="114">
        <v>20</v>
      </c>
      <c r="C18" s="114">
        <v>2011</v>
      </c>
      <c r="D18" s="140" t="s">
        <v>146</v>
      </c>
      <c r="E18" s="142"/>
      <c r="F18" s="68"/>
      <c r="G18" s="69"/>
      <c r="H18" s="69"/>
      <c r="I18" s="69"/>
      <c r="J18" s="70">
        <v>15</v>
      </c>
      <c r="K18" s="70"/>
      <c r="L18" s="70"/>
      <c r="M18" s="115">
        <v>0</v>
      </c>
      <c r="N18" s="70">
        <v>15</v>
      </c>
      <c r="O18" s="70">
        <v>27</v>
      </c>
      <c r="P18" s="70"/>
      <c r="Q18" s="115"/>
      <c r="R18" s="121"/>
      <c r="S18" s="121">
        <f t="shared" si="4"/>
        <v>27</v>
      </c>
      <c r="T18" s="71"/>
      <c r="U18" s="116"/>
      <c r="V18" s="122">
        <f t="shared" si="2"/>
        <v>27</v>
      </c>
      <c r="W18" s="123">
        <f t="shared" si="5"/>
        <v>27</v>
      </c>
      <c r="X18" s="124" t="str">
        <f t="shared" si="3"/>
        <v>F</v>
      </c>
      <c r="Y18" s="102"/>
      <c r="Z18" s="134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1:39" ht="12.75">
      <c r="A19" s="126" t="str">
        <f t="shared" si="6"/>
        <v>25/11</v>
      </c>
      <c r="B19" s="127" t="s">
        <v>83</v>
      </c>
      <c r="C19" s="127" t="s">
        <v>100</v>
      </c>
      <c r="D19" s="127" t="s">
        <v>123</v>
      </c>
      <c r="E19" s="142"/>
      <c r="F19" s="68"/>
      <c r="G19" s="69"/>
      <c r="H19" s="69"/>
      <c r="I19" s="69"/>
      <c r="J19" s="70">
        <v>17</v>
      </c>
      <c r="K19" s="70"/>
      <c r="L19" s="70"/>
      <c r="M19" s="115"/>
      <c r="N19" s="70">
        <v>0</v>
      </c>
      <c r="O19" s="70">
        <v>1</v>
      </c>
      <c r="P19" s="70"/>
      <c r="Q19" s="115"/>
      <c r="R19" s="121">
        <f t="shared" si="7"/>
        <v>17</v>
      </c>
      <c r="S19" s="121">
        <f t="shared" si="4"/>
        <v>1</v>
      </c>
      <c r="T19" s="71"/>
      <c r="U19" s="116">
        <v>7</v>
      </c>
      <c r="V19" s="122">
        <f t="shared" si="2"/>
        <v>18</v>
      </c>
      <c r="W19" s="123">
        <f t="shared" si="5"/>
        <v>7</v>
      </c>
      <c r="X19" s="124" t="str">
        <f t="shared" si="3"/>
        <v>F</v>
      </c>
      <c r="Y19" s="102"/>
      <c r="Z19" s="134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1:39" s="125" customFormat="1" ht="12.75">
      <c r="A20" s="113" t="str">
        <f t="shared" si="6"/>
        <v>68/11</v>
      </c>
      <c r="B20" s="114" t="s">
        <v>94</v>
      </c>
      <c r="C20" s="114" t="s">
        <v>100</v>
      </c>
      <c r="D20" s="114" t="s">
        <v>124</v>
      </c>
      <c r="E20" s="142"/>
      <c r="F20" s="68"/>
      <c r="G20" s="69"/>
      <c r="H20" s="69"/>
      <c r="I20" s="69"/>
      <c r="J20" s="70">
        <v>20</v>
      </c>
      <c r="K20" s="70"/>
      <c r="L20" s="70"/>
      <c r="M20" s="115">
        <v>16</v>
      </c>
      <c r="N20" s="70">
        <v>5</v>
      </c>
      <c r="O20" s="70">
        <v>0</v>
      </c>
      <c r="P20" s="70"/>
      <c r="Q20" s="115"/>
      <c r="R20" s="121">
        <f t="shared" si="7"/>
        <v>20</v>
      </c>
      <c r="S20" s="121">
        <f t="shared" si="4"/>
        <v>5</v>
      </c>
      <c r="T20" s="71"/>
      <c r="U20" s="116"/>
      <c r="V20" s="122">
        <f t="shared" si="2"/>
        <v>25</v>
      </c>
      <c r="W20" s="123">
        <f t="shared" si="5"/>
        <v>25</v>
      </c>
      <c r="X20" s="124" t="str">
        <f t="shared" si="3"/>
        <v>F</v>
      </c>
      <c r="Y20" s="102"/>
      <c r="Z20" s="134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1:39" ht="12.75">
      <c r="A21" s="126" t="str">
        <f t="shared" si="6"/>
        <v>4/10</v>
      </c>
      <c r="B21" s="127" t="s">
        <v>80</v>
      </c>
      <c r="C21" s="127" t="s">
        <v>101</v>
      </c>
      <c r="D21" s="127" t="s">
        <v>125</v>
      </c>
      <c r="E21" s="142"/>
      <c r="F21" s="68"/>
      <c r="G21" s="69"/>
      <c r="H21" s="69"/>
      <c r="I21" s="69"/>
      <c r="J21" s="70">
        <v>0</v>
      </c>
      <c r="K21" s="70">
        <v>0</v>
      </c>
      <c r="L21" s="70"/>
      <c r="M21" s="115"/>
      <c r="N21" s="70"/>
      <c r="O21" s="70"/>
      <c r="P21" s="70"/>
      <c r="Q21" s="115"/>
      <c r="R21" s="121">
        <f t="shared" si="7"/>
        <v>0</v>
      </c>
      <c r="S21" s="121">
        <f t="shared" si="4"/>
        <v>0</v>
      </c>
      <c r="T21" s="71"/>
      <c r="U21" s="116">
        <v>36</v>
      </c>
      <c r="V21" s="122">
        <f t="shared" si="2"/>
        <v>0</v>
      </c>
      <c r="W21" s="123">
        <f t="shared" si="5"/>
        <v>36</v>
      </c>
      <c r="X21" s="124" t="str">
        <f t="shared" si="3"/>
        <v>F</v>
      </c>
      <c r="Y21" s="102"/>
      <c r="Z21" s="13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1:39" ht="12.75">
      <c r="A22" s="119" t="str">
        <f t="shared" si="6"/>
        <v>12/10</v>
      </c>
      <c r="B22" s="167" t="s">
        <v>102</v>
      </c>
      <c r="C22" s="167" t="s">
        <v>101</v>
      </c>
      <c r="D22" s="167" t="s">
        <v>126</v>
      </c>
      <c r="E22" s="142"/>
      <c r="F22" s="68"/>
      <c r="G22" s="69"/>
      <c r="H22" s="69"/>
      <c r="I22" s="69"/>
      <c r="J22" s="70">
        <v>3</v>
      </c>
      <c r="K22" s="70">
        <v>25</v>
      </c>
      <c r="L22" s="70"/>
      <c r="M22" s="115"/>
      <c r="N22" s="70"/>
      <c r="O22" s="70">
        <v>10.5</v>
      </c>
      <c r="P22" s="70"/>
      <c r="Q22" s="115">
        <v>25</v>
      </c>
      <c r="R22" s="121">
        <f t="shared" si="7"/>
        <v>25</v>
      </c>
      <c r="S22" s="121">
        <f t="shared" si="4"/>
        <v>25</v>
      </c>
      <c r="T22" s="71"/>
      <c r="U22" s="116"/>
      <c r="V22" s="122">
        <f t="shared" si="2"/>
        <v>50</v>
      </c>
      <c r="W22" s="123">
        <f t="shared" si="5"/>
        <v>50</v>
      </c>
      <c r="X22" s="124" t="str">
        <f t="shared" si="3"/>
        <v>E</v>
      </c>
      <c r="Y22" s="102"/>
      <c r="Z22" s="134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1:39" ht="12.75">
      <c r="A23" s="113" t="str">
        <f t="shared" si="6"/>
        <v>28/10</v>
      </c>
      <c r="B23" s="168" t="s">
        <v>103</v>
      </c>
      <c r="C23" s="168" t="s">
        <v>101</v>
      </c>
      <c r="D23" s="168" t="s">
        <v>127</v>
      </c>
      <c r="E23" s="142"/>
      <c r="F23" s="68"/>
      <c r="G23" s="69"/>
      <c r="H23" s="69"/>
      <c r="I23" s="69"/>
      <c r="J23" s="70">
        <v>20</v>
      </c>
      <c r="K23" s="70"/>
      <c r="L23" s="70"/>
      <c r="M23" s="115">
        <v>14</v>
      </c>
      <c r="N23" s="70">
        <v>20</v>
      </c>
      <c r="O23" s="70">
        <v>11</v>
      </c>
      <c r="P23" s="70"/>
      <c r="Q23" s="115"/>
      <c r="R23" s="121">
        <f t="shared" si="7"/>
        <v>20</v>
      </c>
      <c r="S23" s="121">
        <f t="shared" si="4"/>
        <v>20</v>
      </c>
      <c r="T23" s="71"/>
      <c r="U23" s="116"/>
      <c r="V23" s="122">
        <f t="shared" si="2"/>
        <v>40</v>
      </c>
      <c r="W23" s="123">
        <f t="shared" si="5"/>
        <v>40</v>
      </c>
      <c r="X23" s="124" t="str">
        <f t="shared" si="3"/>
        <v>F</v>
      </c>
      <c r="Y23" s="102"/>
      <c r="Z23" s="134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1:39" s="117" customFormat="1" ht="12.75">
      <c r="A24" s="119" t="str">
        <f t="shared" si="6"/>
        <v>28/09</v>
      </c>
      <c r="B24" s="167" t="s">
        <v>103</v>
      </c>
      <c r="C24" s="167" t="s">
        <v>104</v>
      </c>
      <c r="D24" s="167" t="s">
        <v>128</v>
      </c>
      <c r="E24" s="142"/>
      <c r="F24" s="68"/>
      <c r="G24" s="69"/>
      <c r="H24" s="69"/>
      <c r="I24" s="69"/>
      <c r="J24" s="70">
        <v>30</v>
      </c>
      <c r="K24" s="70"/>
      <c r="L24" s="70"/>
      <c r="M24" s="115"/>
      <c r="N24" s="70">
        <v>5</v>
      </c>
      <c r="O24" s="70">
        <v>16.5</v>
      </c>
      <c r="P24" s="70"/>
      <c r="Q24" s="115">
        <v>20</v>
      </c>
      <c r="R24" s="121">
        <f t="shared" si="7"/>
        <v>30</v>
      </c>
      <c r="S24" s="121">
        <f t="shared" si="4"/>
        <v>20</v>
      </c>
      <c r="T24" s="71"/>
      <c r="U24" s="116"/>
      <c r="V24" s="122">
        <f t="shared" si="2"/>
        <v>50</v>
      </c>
      <c r="W24" s="123">
        <f t="shared" si="5"/>
        <v>50</v>
      </c>
      <c r="X24" s="124" t="str">
        <f t="shared" si="3"/>
        <v>E</v>
      </c>
      <c r="Y24" s="102"/>
      <c r="Z24" s="134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1:39" ht="12.75">
      <c r="A25" s="119" t="str">
        <f t="shared" si="6"/>
        <v>37/08</v>
      </c>
      <c r="B25" s="120" t="s">
        <v>85</v>
      </c>
      <c r="C25" s="120" t="s">
        <v>105</v>
      </c>
      <c r="D25" s="120" t="s">
        <v>129</v>
      </c>
      <c r="E25" s="142"/>
      <c r="F25" s="68"/>
      <c r="G25" s="69"/>
      <c r="H25" s="69"/>
      <c r="I25" s="69"/>
      <c r="J25" s="70">
        <v>2</v>
      </c>
      <c r="K25" s="70">
        <v>25</v>
      </c>
      <c r="L25" s="70"/>
      <c r="M25" s="115"/>
      <c r="N25" s="70">
        <v>10</v>
      </c>
      <c r="O25" s="70">
        <v>12</v>
      </c>
      <c r="P25" s="70"/>
      <c r="Q25" s="115">
        <v>18</v>
      </c>
      <c r="R25" s="121">
        <f t="shared" si="7"/>
        <v>25</v>
      </c>
      <c r="S25" s="121">
        <f t="shared" si="4"/>
        <v>18</v>
      </c>
      <c r="T25" s="71"/>
      <c r="U25" s="116"/>
      <c r="V25" s="122">
        <f t="shared" si="2"/>
        <v>43</v>
      </c>
      <c r="W25" s="123">
        <f t="shared" si="5"/>
        <v>43</v>
      </c>
      <c r="X25" s="124" t="str">
        <f t="shared" si="3"/>
        <v>F</v>
      </c>
      <c r="Y25" s="102"/>
      <c r="Z25" s="134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1:39" s="125" customFormat="1" ht="12.75">
      <c r="A26" s="119" t="str">
        <f t="shared" si="6"/>
        <v>9087/07</v>
      </c>
      <c r="B26" s="120" t="s">
        <v>90</v>
      </c>
      <c r="C26" s="120" t="s">
        <v>106</v>
      </c>
      <c r="D26" s="120" t="s">
        <v>130</v>
      </c>
      <c r="E26" s="142"/>
      <c r="F26" s="68"/>
      <c r="G26" s="69"/>
      <c r="H26" s="69"/>
      <c r="I26" s="69"/>
      <c r="J26" s="70">
        <v>24</v>
      </c>
      <c r="K26" s="70"/>
      <c r="L26" s="70"/>
      <c r="M26" s="115"/>
      <c r="N26" s="70"/>
      <c r="O26" s="70">
        <v>19.5</v>
      </c>
      <c r="P26" s="70"/>
      <c r="Q26" s="115">
        <v>22</v>
      </c>
      <c r="R26" s="121">
        <f t="shared" si="7"/>
        <v>24</v>
      </c>
      <c r="S26" s="121">
        <f t="shared" si="4"/>
        <v>22</v>
      </c>
      <c r="T26" s="71"/>
      <c r="U26" s="116"/>
      <c r="V26" s="122">
        <f t="shared" si="2"/>
        <v>46</v>
      </c>
      <c r="W26" s="123">
        <f t="shared" si="5"/>
        <v>46</v>
      </c>
      <c r="X26" s="124" t="str">
        <f t="shared" si="3"/>
        <v>F</v>
      </c>
      <c r="Y26" s="102"/>
      <c r="Z26" s="134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25:26" ht="13.5" thickBot="1">
      <c r="Y27" s="102"/>
      <c r="Z27" s="103"/>
    </row>
    <row r="28" spans="1:26" ht="13.5" thickBot="1">
      <c r="A28" s="104"/>
      <c r="B28" s="8"/>
      <c r="C28" s="8"/>
      <c r="D28" s="23"/>
      <c r="E28" s="30"/>
      <c r="F28" s="30"/>
      <c r="G28" s="30"/>
      <c r="H28" s="30"/>
      <c r="I28" s="30"/>
      <c r="J28" s="30">
        <f aca="true" t="shared" si="8" ref="J28:Q28">COUNT(J2:J26)</f>
        <v>23</v>
      </c>
      <c r="K28" s="30">
        <f t="shared" si="8"/>
        <v>12</v>
      </c>
      <c r="L28" s="30">
        <f t="shared" si="8"/>
        <v>0</v>
      </c>
      <c r="M28" s="30">
        <f t="shared" si="8"/>
        <v>9</v>
      </c>
      <c r="N28" s="30">
        <f t="shared" si="8"/>
        <v>20</v>
      </c>
      <c r="O28" s="30">
        <f t="shared" si="8"/>
        <v>21</v>
      </c>
      <c r="P28" s="30">
        <f t="shared" si="8"/>
        <v>0</v>
      </c>
      <c r="Q28" s="105">
        <f t="shared" si="8"/>
        <v>12</v>
      </c>
      <c r="R28" s="78"/>
      <c r="S28" s="78"/>
      <c r="T28" s="79"/>
      <c r="U28" s="80"/>
      <c r="V28" s="81"/>
      <c r="W28" s="82"/>
      <c r="X28" s="83"/>
      <c r="Y28" s="102"/>
      <c r="Z28" s="103"/>
    </row>
    <row r="29" spans="1:26" ht="14.25" thickBot="1">
      <c r="A29" s="106"/>
      <c r="B29" s="107"/>
      <c r="C29" s="108">
        <v>25</v>
      </c>
      <c r="D29" s="109"/>
      <c r="E29" s="110"/>
      <c r="F29" s="110"/>
      <c r="G29" s="110"/>
      <c r="H29" s="110"/>
      <c r="I29" s="110"/>
      <c r="J29" s="110">
        <f>J28/$C29</f>
        <v>0.92</v>
      </c>
      <c r="K29" s="110">
        <f>K28/$C29</f>
        <v>0.48</v>
      </c>
      <c r="L29" s="110"/>
      <c r="M29" s="110"/>
      <c r="N29" s="110">
        <f>N28/$C29</f>
        <v>0.8</v>
      </c>
      <c r="O29" s="110">
        <f>O28/$C29</f>
        <v>0.84</v>
      </c>
      <c r="P29" s="110"/>
      <c r="Q29" s="111"/>
      <c r="R29" s="28"/>
      <c r="S29" s="28"/>
      <c r="Y29" s="102"/>
      <c r="Z29" s="103"/>
    </row>
    <row r="30" spans="25:26" ht="12.75">
      <c r="Y30" s="102"/>
      <c r="Z30" s="103"/>
    </row>
    <row r="31" spans="14:26" ht="12.75">
      <c r="N31" s="60"/>
      <c r="O31" s="60"/>
      <c r="P31" s="60"/>
      <c r="Q31" s="60"/>
      <c r="R31" s="60"/>
      <c r="S31" s="60"/>
      <c r="U31" s="29"/>
      <c r="V31" s="7" t="s">
        <v>3</v>
      </c>
      <c r="W31" s="7" t="s">
        <v>143</v>
      </c>
      <c r="X31" s="103"/>
      <c r="Y31" s="102"/>
      <c r="Z31" s="103"/>
    </row>
    <row r="32" spans="21:26" ht="12.75">
      <c r="U32" s="29"/>
      <c r="V32" s="7" t="s">
        <v>11</v>
      </c>
      <c r="W32" s="112">
        <f>COUNTIF(W2:W26,"&gt;=90")</f>
        <v>0</v>
      </c>
      <c r="X32" s="103"/>
      <c r="Y32" s="102"/>
      <c r="Z32" s="103"/>
    </row>
    <row r="33" spans="1:26" s="89" customFormat="1" ht="12.75">
      <c r="A33" s="128"/>
      <c r="B33" s="129"/>
      <c r="C33" s="128"/>
      <c r="D33" s="21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1"/>
      <c r="P33" s="131"/>
      <c r="Q33" s="131"/>
      <c r="R33" s="131"/>
      <c r="S33" s="131"/>
      <c r="T33" s="91"/>
      <c r="U33" s="131"/>
      <c r="V33" s="133" t="s">
        <v>12</v>
      </c>
      <c r="W33" s="136">
        <f>COUNTIF(W2:W26,"&gt;=80")-W32</f>
        <v>0</v>
      </c>
      <c r="X33" s="137">
        <f aca="true" t="shared" si="9" ref="X33:X38">W33/$W$40</f>
        <v>0</v>
      </c>
      <c r="Y33" s="102"/>
      <c r="Z33" s="134"/>
    </row>
    <row r="34" spans="1:26" s="89" customFormat="1" ht="12.75">
      <c r="A34" s="128"/>
      <c r="B34" s="129"/>
      <c r="C34" s="128"/>
      <c r="D34" s="21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31"/>
      <c r="P34" s="131"/>
      <c r="Q34" s="131"/>
      <c r="R34" s="131"/>
      <c r="S34" s="131"/>
      <c r="T34" s="91"/>
      <c r="U34" s="131"/>
      <c r="V34" s="133" t="s">
        <v>13</v>
      </c>
      <c r="W34" s="136">
        <f>COUNTIF(W2:W26,"&gt;=70")-W32-W33</f>
        <v>0</v>
      </c>
      <c r="X34" s="137">
        <f t="shared" si="9"/>
        <v>0</v>
      </c>
      <c r="Y34" s="102"/>
      <c r="Z34" s="134"/>
    </row>
    <row r="35" spans="1:26" s="89" customFormat="1" ht="12.75">
      <c r="A35" s="128"/>
      <c r="B35" s="129"/>
      <c r="C35" s="128"/>
      <c r="D35" s="21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  <c r="R35" s="131"/>
      <c r="S35" s="131"/>
      <c r="T35" s="91"/>
      <c r="U35" s="131"/>
      <c r="V35" s="133" t="s">
        <v>22</v>
      </c>
      <c r="W35" s="136">
        <f>COUNTIF(W2:W26,"&gt;=60")-W32-W33-W34</f>
        <v>1</v>
      </c>
      <c r="X35" s="137">
        <f t="shared" si="9"/>
        <v>0.04</v>
      </c>
      <c r="Y35" s="102"/>
      <c r="Z35" s="134"/>
    </row>
    <row r="36" spans="1:26" s="89" customFormat="1" ht="12.75">
      <c r="A36" s="128"/>
      <c r="B36" s="129"/>
      <c r="C36" s="128"/>
      <c r="D36" s="21"/>
      <c r="E36" s="130"/>
      <c r="F36" s="130"/>
      <c r="G36" s="130"/>
      <c r="H36" s="130"/>
      <c r="I36" s="130"/>
      <c r="J36" s="130"/>
      <c r="K36" s="130"/>
      <c r="L36" s="130"/>
      <c r="M36" s="130"/>
      <c r="N36" s="131"/>
      <c r="O36" s="131"/>
      <c r="P36" s="131"/>
      <c r="Q36" s="131"/>
      <c r="R36" s="131"/>
      <c r="S36" s="131"/>
      <c r="T36" s="91"/>
      <c r="U36" s="131"/>
      <c r="V36" s="133" t="s">
        <v>23</v>
      </c>
      <c r="W36" s="136">
        <f>COUNTIF(W2:W26,"&gt;=50")-W32-W33-W34-W35</f>
        <v>6</v>
      </c>
      <c r="X36" s="137">
        <f t="shared" si="9"/>
        <v>0.24</v>
      </c>
      <c r="Y36" s="102"/>
      <c r="Z36" s="134"/>
    </row>
    <row r="37" spans="1:26" s="89" customFormat="1" ht="12.75">
      <c r="A37" s="128"/>
      <c r="B37" s="129"/>
      <c r="C37" s="128"/>
      <c r="D37" s="21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31"/>
      <c r="P37" s="131"/>
      <c r="Q37" s="131"/>
      <c r="R37" s="131"/>
      <c r="S37" s="131"/>
      <c r="T37" s="91"/>
      <c r="U37" s="131"/>
      <c r="V37" s="133" t="s">
        <v>24</v>
      </c>
      <c r="W37" s="136">
        <f>C29-W32-W33-W34-W35-W36</f>
        <v>18</v>
      </c>
      <c r="X37" s="137">
        <f t="shared" si="9"/>
        <v>0.72</v>
      </c>
      <c r="Y37" s="134"/>
      <c r="Z37" s="134"/>
    </row>
    <row r="38" spans="1:26" s="89" customFormat="1" ht="12.75">
      <c r="A38" s="128"/>
      <c r="B38" s="129"/>
      <c r="C38" s="128"/>
      <c r="D38" s="21"/>
      <c r="E38" s="130"/>
      <c r="F38" s="130"/>
      <c r="G38" s="130"/>
      <c r="H38" s="130"/>
      <c r="I38" s="130"/>
      <c r="J38" s="130"/>
      <c r="K38" s="130"/>
      <c r="L38" s="130"/>
      <c r="M38" s="130"/>
      <c r="N38" s="131"/>
      <c r="O38" s="131"/>
      <c r="P38" s="131"/>
      <c r="Q38" s="131"/>
      <c r="R38" s="131"/>
      <c r="S38" s="131"/>
      <c r="T38" s="91"/>
      <c r="U38" s="131"/>
      <c r="V38" s="138" t="s">
        <v>49</v>
      </c>
      <c r="W38" s="133">
        <f>SUM(W32:W36)</f>
        <v>7</v>
      </c>
      <c r="X38" s="137">
        <f t="shared" si="9"/>
        <v>0.28</v>
      </c>
      <c r="Y38" s="134"/>
      <c r="Z38" s="134"/>
    </row>
    <row r="39" spans="1:26" s="89" customFormat="1" ht="12.75">
      <c r="A39" s="128"/>
      <c r="B39" s="129"/>
      <c r="C39" s="128"/>
      <c r="D39" s="21"/>
      <c r="E39" s="130"/>
      <c r="F39" s="130"/>
      <c r="G39" s="130"/>
      <c r="H39" s="130"/>
      <c r="I39" s="130"/>
      <c r="J39" s="130"/>
      <c r="K39" s="130"/>
      <c r="L39" s="130"/>
      <c r="M39" s="130"/>
      <c r="N39" s="131"/>
      <c r="O39" s="131"/>
      <c r="P39" s="131"/>
      <c r="Q39" s="131"/>
      <c r="R39" s="131"/>
      <c r="S39" s="131"/>
      <c r="T39" s="91"/>
      <c r="U39" s="131"/>
      <c r="V39" s="138" t="s">
        <v>48</v>
      </c>
      <c r="W39" s="133">
        <f>C29-W38</f>
        <v>18</v>
      </c>
      <c r="X39" s="139"/>
      <c r="Y39" s="134"/>
      <c r="Z39" s="134"/>
    </row>
    <row r="40" spans="21:26" ht="12.75">
      <c r="U40" s="29"/>
      <c r="V40" s="25" t="s">
        <v>142</v>
      </c>
      <c r="W40" s="7">
        <f>SUBTOTAL(9,W32:W37)</f>
        <v>25</v>
      </c>
      <c r="X40" s="103"/>
      <c r="Y40" s="103"/>
      <c r="Z40" s="103"/>
    </row>
    <row r="41" spans="25:26" ht="12.75">
      <c r="Y41" s="103"/>
      <c r="Z41" s="103"/>
    </row>
    <row r="42" spans="25:26" ht="12.75">
      <c r="Y42" s="103"/>
      <c r="Z42" s="103"/>
    </row>
    <row r="43" spans="23:26" ht="12.75">
      <c r="W43" s="25"/>
      <c r="Y43" s="103"/>
      <c r="Z43" s="103"/>
    </row>
    <row r="44" spans="25:26" ht="12.75">
      <c r="Y44" s="103"/>
      <c r="Z44" s="103"/>
    </row>
    <row r="45" spans="23:26" ht="12.75">
      <c r="W45" s="24"/>
      <c r="Y45" s="103"/>
      <c r="Z45" s="103"/>
    </row>
    <row r="46" spans="25:26" ht="12.75">
      <c r="Y46" s="103"/>
      <c r="Z46" s="103"/>
    </row>
    <row r="47" spans="21:26" ht="12.75">
      <c r="U47" s="27"/>
      <c r="Y47" s="103"/>
      <c r="Z47" s="103"/>
    </row>
    <row r="48" spans="21:26" ht="12.75">
      <c r="U48" s="27"/>
      <c r="W48" s="26"/>
      <c r="Y48" s="103"/>
      <c r="Z48" s="103"/>
    </row>
    <row r="49" spans="5:26" ht="12.75">
      <c r="E49" s="149" t="s">
        <v>131</v>
      </c>
      <c r="F49" s="150"/>
      <c r="G49" s="150"/>
      <c r="H49" s="151"/>
      <c r="I49" s="94"/>
      <c r="J49" s="95" t="s">
        <v>132</v>
      </c>
      <c r="K49" s="96"/>
      <c r="L49" s="94"/>
      <c r="M49" s="95" t="s">
        <v>133</v>
      </c>
      <c r="N49" s="100"/>
      <c r="O49" s="101"/>
      <c r="P49" s="95" t="s">
        <v>134</v>
      </c>
      <c r="Q49" s="100"/>
      <c r="U49" s="27"/>
      <c r="W49" s="26"/>
      <c r="Y49" s="103"/>
      <c r="Z49" s="103"/>
    </row>
    <row r="50" spans="5:26" ht="12.75">
      <c r="E50" s="150"/>
      <c r="F50" s="150"/>
      <c r="G50" s="150"/>
      <c r="H50" s="151"/>
      <c r="I50" s="97"/>
      <c r="J50" s="98">
        <f>COUNTIF(R2:R26,"&gt;=25")</f>
        <v>7</v>
      </c>
      <c r="K50" s="99"/>
      <c r="L50" s="97"/>
      <c r="M50" s="98">
        <f>COUNTIF(R2:R26,"&gt;=30")</f>
        <v>2</v>
      </c>
      <c r="N50" s="99"/>
      <c r="O50" s="97"/>
      <c r="P50" s="98">
        <f>COUNTIF(R2:R26,"&gt;=40")</f>
        <v>0</v>
      </c>
      <c r="Q50" s="99"/>
      <c r="U50" s="27"/>
      <c r="W50" s="26"/>
      <c r="Y50" s="103"/>
      <c r="Z50" s="103"/>
    </row>
    <row r="51" spans="21:26" ht="12.75">
      <c r="U51" s="27"/>
      <c r="W51" s="26"/>
      <c r="Y51" s="103"/>
      <c r="Z51" s="103"/>
    </row>
    <row r="52" spans="1:26" s="89" customFormat="1" ht="12.75">
      <c r="A52" s="128"/>
      <c r="B52" s="129"/>
      <c r="C52" s="128"/>
      <c r="D52" s="21"/>
      <c r="E52" s="130"/>
      <c r="F52" s="130"/>
      <c r="G52" s="130"/>
      <c r="H52" s="130"/>
      <c r="I52" s="130"/>
      <c r="J52" s="130"/>
      <c r="K52" s="130"/>
      <c r="L52" s="130"/>
      <c r="M52" s="130"/>
      <c r="N52" s="131"/>
      <c r="O52" s="131"/>
      <c r="P52" s="131"/>
      <c r="Q52" s="131"/>
      <c r="R52" s="131"/>
      <c r="S52" s="131"/>
      <c r="T52" s="91"/>
      <c r="U52" s="91"/>
      <c r="V52" s="131"/>
      <c r="W52" s="132"/>
      <c r="X52" s="133"/>
      <c r="Y52" s="134"/>
      <c r="Z52" s="134"/>
    </row>
    <row r="53" spans="1:26" s="89" customFormat="1" ht="12.75">
      <c r="A53" s="128"/>
      <c r="B53" s="129"/>
      <c r="C53" s="128"/>
      <c r="D53" s="21"/>
      <c r="E53" s="130"/>
      <c r="F53" s="130"/>
      <c r="G53" s="130"/>
      <c r="H53" s="130"/>
      <c r="I53" s="130"/>
      <c r="J53" s="130"/>
      <c r="K53" s="130"/>
      <c r="L53" s="130"/>
      <c r="M53" s="130"/>
      <c r="N53" s="131"/>
      <c r="O53" s="131"/>
      <c r="P53" s="131"/>
      <c r="Q53" s="131"/>
      <c r="R53" s="131"/>
      <c r="S53" s="131"/>
      <c r="T53" s="91"/>
      <c r="U53" s="91"/>
      <c r="V53" s="131"/>
      <c r="W53" s="132"/>
      <c r="X53" s="133"/>
      <c r="Y53" s="134"/>
      <c r="Z53" s="134"/>
    </row>
    <row r="54" spans="5:26" ht="12.75">
      <c r="E54" s="149" t="s">
        <v>141</v>
      </c>
      <c r="F54" s="150"/>
      <c r="G54" s="150"/>
      <c r="H54" s="151"/>
      <c r="I54" s="94"/>
      <c r="J54" s="95" t="s">
        <v>132</v>
      </c>
      <c r="K54" s="96"/>
      <c r="L54" s="94"/>
      <c r="M54" s="95" t="s">
        <v>133</v>
      </c>
      <c r="N54" s="100"/>
      <c r="O54" s="101"/>
      <c r="P54" s="95" t="s">
        <v>134</v>
      </c>
      <c r="Q54" s="100"/>
      <c r="Y54" s="103"/>
      <c r="Z54" s="103"/>
    </row>
    <row r="55" spans="5:26" ht="12.75">
      <c r="E55" s="150"/>
      <c r="F55" s="150"/>
      <c r="G55" s="150"/>
      <c r="H55" s="151"/>
      <c r="I55" s="97"/>
      <c r="J55" s="98">
        <f>COUNTIF(S2:S27,"&gt;=25")</f>
        <v>7</v>
      </c>
      <c r="K55" s="99"/>
      <c r="L55" s="97"/>
      <c r="M55" s="98">
        <f>COUNTIF(S2:S27,"&gt;=30")</f>
        <v>2</v>
      </c>
      <c r="N55" s="99"/>
      <c r="O55" s="97"/>
      <c r="P55" s="98">
        <f>COUNTIF(S2:S27,"&gt;=40")</f>
        <v>0</v>
      </c>
      <c r="Q55" s="99"/>
      <c r="Y55" s="103"/>
      <c r="Z55" s="103"/>
    </row>
    <row r="56" spans="25:26" ht="12.75">
      <c r="Y56" s="103"/>
      <c r="Z56" s="103"/>
    </row>
    <row r="57" spans="1:26" s="89" customFormat="1" ht="12.75">
      <c r="A57" s="128"/>
      <c r="B57" s="129"/>
      <c r="C57" s="128"/>
      <c r="D57" s="21"/>
      <c r="E57" s="130"/>
      <c r="F57" s="130"/>
      <c r="G57" s="130"/>
      <c r="H57" s="130"/>
      <c r="I57" s="130"/>
      <c r="J57" s="130"/>
      <c r="K57" s="130"/>
      <c r="L57" s="130"/>
      <c r="M57" s="130"/>
      <c r="N57" s="131"/>
      <c r="O57" s="131"/>
      <c r="P57" s="131"/>
      <c r="Q57" s="131"/>
      <c r="R57" s="131"/>
      <c r="S57" s="131"/>
      <c r="T57" s="91"/>
      <c r="U57" s="91"/>
      <c r="V57" s="131"/>
      <c r="W57" s="132"/>
      <c r="X57" s="133"/>
      <c r="Y57" s="134"/>
      <c r="Z57" s="134"/>
    </row>
    <row r="58" spans="1:26" s="89" customFormat="1" ht="12.75">
      <c r="A58" s="128"/>
      <c r="B58" s="129"/>
      <c r="C58" s="128"/>
      <c r="D58" s="21"/>
      <c r="E58" s="130"/>
      <c r="F58" s="130"/>
      <c r="G58" s="130"/>
      <c r="H58" s="130"/>
      <c r="I58" s="130"/>
      <c r="J58" s="135"/>
      <c r="K58" s="130"/>
      <c r="L58" s="130"/>
      <c r="M58" s="130"/>
      <c r="N58" s="131"/>
      <c r="O58" s="131"/>
      <c r="P58" s="131"/>
      <c r="Q58" s="131"/>
      <c r="R58" s="131"/>
      <c r="S58" s="131"/>
      <c r="T58" s="91"/>
      <c r="U58" s="91"/>
      <c r="V58" s="131"/>
      <c r="W58" s="132"/>
      <c r="X58" s="133"/>
      <c r="Y58" s="134"/>
      <c r="Z58" s="134"/>
    </row>
    <row r="59" spans="1:26" s="89" customFormat="1" ht="12.75">
      <c r="A59" s="128"/>
      <c r="B59" s="129"/>
      <c r="C59" s="128"/>
      <c r="D59" s="21"/>
      <c r="E59" s="130"/>
      <c r="F59" s="130"/>
      <c r="G59" s="130"/>
      <c r="H59" s="130"/>
      <c r="I59" s="130"/>
      <c r="J59" s="130"/>
      <c r="K59" s="130"/>
      <c r="L59" s="130"/>
      <c r="M59" s="130"/>
      <c r="N59" s="131"/>
      <c r="O59" s="131"/>
      <c r="P59" s="131"/>
      <c r="Q59" s="131"/>
      <c r="R59" s="131"/>
      <c r="S59" s="131"/>
      <c r="T59" s="91"/>
      <c r="U59" s="91"/>
      <c r="V59" s="131"/>
      <c r="W59" s="132"/>
      <c r="X59" s="133"/>
      <c r="Y59" s="134"/>
      <c r="Z59" s="134"/>
    </row>
    <row r="60" spans="1:26" s="89" customFormat="1" ht="12.75">
      <c r="A60" s="128"/>
      <c r="B60" s="129"/>
      <c r="C60" s="128"/>
      <c r="D60" s="21"/>
      <c r="E60" s="130"/>
      <c r="F60" s="130"/>
      <c r="G60" s="130"/>
      <c r="H60" s="130"/>
      <c r="I60" s="130"/>
      <c r="J60" s="130"/>
      <c r="K60" s="130"/>
      <c r="L60" s="130"/>
      <c r="M60" s="130"/>
      <c r="N60" s="131"/>
      <c r="O60" s="131"/>
      <c r="P60" s="131"/>
      <c r="Q60" s="131"/>
      <c r="R60" s="131"/>
      <c r="S60" s="131"/>
      <c r="T60" s="91"/>
      <c r="U60" s="91"/>
      <c r="V60" s="131"/>
      <c r="W60" s="132"/>
      <c r="X60" s="133"/>
      <c r="Y60" s="134"/>
      <c r="Z60" s="134"/>
    </row>
    <row r="61" spans="1:26" s="89" customFormat="1" ht="12.75">
      <c r="A61" s="128"/>
      <c r="B61" s="129"/>
      <c r="C61" s="128"/>
      <c r="D61" s="21"/>
      <c r="E61" s="130"/>
      <c r="F61" s="130"/>
      <c r="G61" s="130"/>
      <c r="H61" s="130"/>
      <c r="I61" s="130"/>
      <c r="J61" s="130"/>
      <c r="K61" s="130"/>
      <c r="L61" s="130"/>
      <c r="M61" s="130"/>
      <c r="N61" s="131"/>
      <c r="O61" s="131"/>
      <c r="P61" s="131"/>
      <c r="Q61" s="131"/>
      <c r="R61" s="131"/>
      <c r="S61" s="131"/>
      <c r="T61" s="91"/>
      <c r="U61" s="91"/>
      <c r="V61" s="131"/>
      <c r="W61" s="132"/>
      <c r="X61" s="133"/>
      <c r="Y61" s="134"/>
      <c r="Z61" s="134"/>
    </row>
    <row r="62" spans="1:26" s="89" customFormat="1" ht="12.75">
      <c r="A62" s="128"/>
      <c r="B62" s="129"/>
      <c r="C62" s="128"/>
      <c r="D62" s="21"/>
      <c r="E62" s="130"/>
      <c r="F62" s="130"/>
      <c r="G62" s="130"/>
      <c r="H62" s="130"/>
      <c r="I62" s="130"/>
      <c r="J62" s="130"/>
      <c r="K62" s="130"/>
      <c r="L62" s="130"/>
      <c r="M62" s="130"/>
      <c r="N62" s="131"/>
      <c r="O62" s="131"/>
      <c r="P62" s="131"/>
      <c r="Q62" s="131"/>
      <c r="R62" s="131"/>
      <c r="S62" s="131"/>
      <c r="T62" s="91"/>
      <c r="U62" s="91"/>
      <c r="V62" s="131"/>
      <c r="W62" s="132"/>
      <c r="X62" s="133"/>
      <c r="Y62" s="134"/>
      <c r="Z62" s="134"/>
    </row>
    <row r="63" spans="1:26" s="89" customFormat="1" ht="12.75">
      <c r="A63" s="128"/>
      <c r="B63" s="129"/>
      <c r="C63" s="128"/>
      <c r="D63" s="21"/>
      <c r="E63" s="130"/>
      <c r="F63" s="130"/>
      <c r="G63" s="130"/>
      <c r="H63" s="130"/>
      <c r="I63" s="130"/>
      <c r="J63" s="130"/>
      <c r="K63" s="130"/>
      <c r="L63" s="130"/>
      <c r="M63" s="130"/>
      <c r="N63" s="131"/>
      <c r="O63" s="131"/>
      <c r="P63" s="131"/>
      <c r="Q63" s="131"/>
      <c r="R63" s="131"/>
      <c r="S63" s="131"/>
      <c r="T63" s="91"/>
      <c r="U63" s="91"/>
      <c r="V63" s="131"/>
      <c r="W63" s="132"/>
      <c r="X63" s="133"/>
      <c r="Y63" s="134"/>
      <c r="Z63" s="134"/>
    </row>
    <row r="64" spans="1:26" s="89" customFormat="1" ht="12.75">
      <c r="A64" s="128"/>
      <c r="B64" s="129"/>
      <c r="C64" s="128"/>
      <c r="D64" s="21"/>
      <c r="E64" s="130"/>
      <c r="F64" s="130"/>
      <c r="G64" s="130"/>
      <c r="H64" s="130"/>
      <c r="I64" s="130"/>
      <c r="J64" s="130"/>
      <c r="K64" s="130"/>
      <c r="L64" s="130"/>
      <c r="M64" s="130"/>
      <c r="N64" s="131"/>
      <c r="O64" s="131"/>
      <c r="P64" s="131"/>
      <c r="Q64" s="131"/>
      <c r="R64" s="131"/>
      <c r="S64" s="131"/>
      <c r="T64" s="91"/>
      <c r="U64" s="91"/>
      <c r="V64" s="131"/>
      <c r="W64" s="132"/>
      <c r="X64" s="133"/>
      <c r="Y64" s="134"/>
      <c r="Z64" s="134"/>
    </row>
    <row r="65" spans="1:26" s="89" customFormat="1" ht="12.75">
      <c r="A65" s="128"/>
      <c r="B65" s="129"/>
      <c r="C65" s="128"/>
      <c r="D65" s="21"/>
      <c r="E65" s="130"/>
      <c r="F65" s="130"/>
      <c r="G65" s="130"/>
      <c r="H65" s="130"/>
      <c r="I65" s="130"/>
      <c r="J65" s="130"/>
      <c r="K65" s="130"/>
      <c r="L65" s="130"/>
      <c r="M65" s="130"/>
      <c r="N65" s="131"/>
      <c r="O65" s="131"/>
      <c r="P65" s="131"/>
      <c r="Q65" s="131"/>
      <c r="R65" s="131"/>
      <c r="S65" s="131"/>
      <c r="T65" s="91"/>
      <c r="U65" s="91"/>
      <c r="V65" s="131"/>
      <c r="W65" s="132"/>
      <c r="X65" s="133"/>
      <c r="Y65" s="134"/>
      <c r="Z65" s="134"/>
    </row>
    <row r="66" spans="1:26" s="89" customFormat="1" ht="12.75">
      <c r="A66" s="128"/>
      <c r="B66" s="129"/>
      <c r="C66" s="128"/>
      <c r="D66" s="21"/>
      <c r="E66" s="130"/>
      <c r="F66" s="130"/>
      <c r="G66" s="130"/>
      <c r="H66" s="130"/>
      <c r="I66" s="130"/>
      <c r="J66" s="130"/>
      <c r="K66" s="130"/>
      <c r="L66" s="130"/>
      <c r="M66" s="130"/>
      <c r="N66" s="131"/>
      <c r="O66" s="131"/>
      <c r="P66" s="131"/>
      <c r="Q66" s="131"/>
      <c r="R66" s="131"/>
      <c r="S66" s="131"/>
      <c r="T66" s="91"/>
      <c r="U66" s="91"/>
      <c r="V66" s="131"/>
      <c r="W66" s="132"/>
      <c r="X66" s="133"/>
      <c r="Y66" s="134"/>
      <c r="Z66" s="134"/>
    </row>
    <row r="67" spans="1:26" s="89" customFormat="1" ht="12.75">
      <c r="A67" s="128"/>
      <c r="B67" s="129"/>
      <c r="C67" s="128"/>
      <c r="D67" s="21"/>
      <c r="E67" s="130"/>
      <c r="F67" s="130"/>
      <c r="G67" s="130"/>
      <c r="H67" s="130"/>
      <c r="I67" s="130"/>
      <c r="J67" s="130"/>
      <c r="K67" s="130"/>
      <c r="L67" s="130"/>
      <c r="M67" s="130"/>
      <c r="N67" s="131"/>
      <c r="O67" s="131"/>
      <c r="P67" s="131"/>
      <c r="Q67" s="131"/>
      <c r="R67" s="131"/>
      <c r="S67" s="131"/>
      <c r="T67" s="91"/>
      <c r="U67" s="91"/>
      <c r="V67" s="131"/>
      <c r="W67" s="132"/>
      <c r="X67" s="133"/>
      <c r="Y67" s="134"/>
      <c r="Z67" s="134"/>
    </row>
    <row r="68" spans="1:26" s="89" customFormat="1" ht="12.75">
      <c r="A68" s="128"/>
      <c r="B68" s="129"/>
      <c r="C68" s="128"/>
      <c r="D68" s="21"/>
      <c r="E68" s="130"/>
      <c r="F68" s="130"/>
      <c r="G68" s="130"/>
      <c r="H68" s="130"/>
      <c r="I68" s="130"/>
      <c r="J68" s="130"/>
      <c r="K68" s="130"/>
      <c r="L68" s="130"/>
      <c r="M68" s="130"/>
      <c r="N68" s="131"/>
      <c r="O68" s="131"/>
      <c r="P68" s="131"/>
      <c r="Q68" s="131"/>
      <c r="R68" s="131"/>
      <c r="S68" s="131"/>
      <c r="T68" s="91"/>
      <c r="U68" s="91"/>
      <c r="V68" s="131"/>
      <c r="W68" s="132"/>
      <c r="X68" s="133"/>
      <c r="Y68" s="134"/>
      <c r="Z68" s="134"/>
    </row>
    <row r="69" spans="1:26" s="89" customFormat="1" ht="12.75">
      <c r="A69" s="128"/>
      <c r="B69" s="129"/>
      <c r="C69" s="128"/>
      <c r="D69" s="21"/>
      <c r="E69" s="130"/>
      <c r="F69" s="130"/>
      <c r="G69" s="130"/>
      <c r="H69" s="130"/>
      <c r="I69" s="130"/>
      <c r="J69" s="130"/>
      <c r="K69" s="130"/>
      <c r="L69" s="130"/>
      <c r="M69" s="130"/>
      <c r="N69" s="131"/>
      <c r="O69" s="131"/>
      <c r="P69" s="131"/>
      <c r="Q69" s="131"/>
      <c r="R69" s="131"/>
      <c r="S69" s="131"/>
      <c r="T69" s="91"/>
      <c r="U69" s="91"/>
      <c r="V69" s="131"/>
      <c r="W69" s="132"/>
      <c r="X69" s="133"/>
      <c r="Y69" s="134"/>
      <c r="Z69" s="134"/>
    </row>
    <row r="70" spans="1:26" s="89" customFormat="1" ht="12.75">
      <c r="A70" s="128"/>
      <c r="B70" s="129"/>
      <c r="C70" s="128"/>
      <c r="D70" s="21"/>
      <c r="E70" s="130"/>
      <c r="F70" s="130"/>
      <c r="G70" s="130"/>
      <c r="H70" s="130"/>
      <c r="I70" s="130"/>
      <c r="J70" s="130"/>
      <c r="K70" s="130"/>
      <c r="L70" s="130"/>
      <c r="M70" s="130"/>
      <c r="N70" s="131"/>
      <c r="O70" s="131"/>
      <c r="P70" s="131"/>
      <c r="Q70" s="131"/>
      <c r="R70" s="131"/>
      <c r="S70" s="131"/>
      <c r="T70" s="91"/>
      <c r="U70" s="91"/>
      <c r="V70" s="131"/>
      <c r="W70" s="132"/>
      <c r="X70" s="133"/>
      <c r="Y70" s="134"/>
      <c r="Z70" s="134"/>
    </row>
    <row r="71" spans="1:26" s="89" customFormat="1" ht="12.75">
      <c r="A71" s="128"/>
      <c r="B71" s="129"/>
      <c r="C71" s="128"/>
      <c r="D71" s="21"/>
      <c r="E71" s="130"/>
      <c r="F71" s="130"/>
      <c r="G71" s="130"/>
      <c r="H71" s="130"/>
      <c r="I71" s="130"/>
      <c r="J71" s="130"/>
      <c r="K71" s="130"/>
      <c r="L71" s="130"/>
      <c r="M71" s="130"/>
      <c r="N71" s="131"/>
      <c r="O71" s="131"/>
      <c r="P71" s="131"/>
      <c r="Q71" s="131"/>
      <c r="R71" s="131"/>
      <c r="S71" s="131"/>
      <c r="T71" s="91"/>
      <c r="U71" s="91"/>
      <c r="V71" s="131"/>
      <c r="W71" s="132"/>
      <c r="X71" s="133"/>
      <c r="Y71" s="134"/>
      <c r="Z71" s="134"/>
    </row>
    <row r="72" spans="1:26" s="89" customFormat="1" ht="12.75">
      <c r="A72" s="128"/>
      <c r="B72" s="129"/>
      <c r="C72" s="128"/>
      <c r="D72" s="21"/>
      <c r="E72" s="130"/>
      <c r="F72" s="130"/>
      <c r="G72" s="130"/>
      <c r="H72" s="130"/>
      <c r="I72" s="130"/>
      <c r="J72" s="130"/>
      <c r="K72" s="130"/>
      <c r="L72" s="130"/>
      <c r="M72" s="130"/>
      <c r="N72" s="131"/>
      <c r="O72" s="131"/>
      <c r="P72" s="131"/>
      <c r="Q72" s="131"/>
      <c r="R72" s="131"/>
      <c r="S72" s="131"/>
      <c r="T72" s="91"/>
      <c r="U72" s="91"/>
      <c r="V72" s="131"/>
      <c r="W72" s="132"/>
      <c r="X72" s="133"/>
      <c r="Y72" s="134"/>
      <c r="Z72" s="134"/>
    </row>
    <row r="73" spans="1:26" s="89" customFormat="1" ht="12.75">
      <c r="A73" s="128"/>
      <c r="B73" s="129"/>
      <c r="C73" s="128"/>
      <c r="D73" s="21"/>
      <c r="E73" s="130"/>
      <c r="F73" s="130"/>
      <c r="G73" s="130"/>
      <c r="H73" s="130"/>
      <c r="I73" s="130"/>
      <c r="J73" s="130"/>
      <c r="K73" s="130"/>
      <c r="L73" s="130"/>
      <c r="M73" s="130"/>
      <c r="N73" s="131"/>
      <c r="O73" s="131"/>
      <c r="P73" s="131"/>
      <c r="Q73" s="131"/>
      <c r="R73" s="131"/>
      <c r="S73" s="131"/>
      <c r="T73" s="91"/>
      <c r="U73" s="91"/>
      <c r="V73" s="131"/>
      <c r="W73" s="132"/>
      <c r="X73" s="133"/>
      <c r="Y73" s="134"/>
      <c r="Z73" s="134"/>
    </row>
    <row r="74" spans="1:26" s="89" customFormat="1" ht="12.75">
      <c r="A74" s="128"/>
      <c r="B74" s="129"/>
      <c r="C74" s="128"/>
      <c r="D74" s="21"/>
      <c r="E74" s="130"/>
      <c r="F74" s="130"/>
      <c r="G74" s="130"/>
      <c r="H74" s="130"/>
      <c r="I74" s="130"/>
      <c r="J74" s="130"/>
      <c r="K74" s="130"/>
      <c r="L74" s="130"/>
      <c r="M74" s="130"/>
      <c r="N74" s="131"/>
      <c r="O74" s="131"/>
      <c r="P74" s="131"/>
      <c r="Q74" s="131"/>
      <c r="R74" s="131"/>
      <c r="S74" s="131"/>
      <c r="T74" s="91"/>
      <c r="U74" s="91"/>
      <c r="V74" s="131"/>
      <c r="W74" s="132"/>
      <c r="X74" s="133"/>
      <c r="Y74" s="134"/>
      <c r="Z74" s="134"/>
    </row>
    <row r="75" spans="1:26" s="89" customFormat="1" ht="12.75">
      <c r="A75" s="128"/>
      <c r="B75" s="129"/>
      <c r="C75" s="128"/>
      <c r="D75" s="21"/>
      <c r="E75" s="130"/>
      <c r="F75" s="130"/>
      <c r="G75" s="130"/>
      <c r="H75" s="130"/>
      <c r="I75" s="130"/>
      <c r="J75" s="130"/>
      <c r="K75" s="130"/>
      <c r="L75" s="130"/>
      <c r="M75" s="130"/>
      <c r="N75" s="131"/>
      <c r="O75" s="131"/>
      <c r="P75" s="131"/>
      <c r="Q75" s="131"/>
      <c r="R75" s="131"/>
      <c r="S75" s="131"/>
      <c r="T75" s="91"/>
      <c r="U75" s="91"/>
      <c r="V75" s="131"/>
      <c r="W75" s="132"/>
      <c r="X75" s="133"/>
      <c r="Y75" s="134"/>
      <c r="Z75" s="134"/>
    </row>
    <row r="76" spans="1:26" s="89" customFormat="1" ht="12.75">
      <c r="A76" s="128"/>
      <c r="B76" s="129"/>
      <c r="C76" s="128"/>
      <c r="D76" s="21"/>
      <c r="E76" s="130"/>
      <c r="F76" s="130"/>
      <c r="G76" s="130"/>
      <c r="H76" s="130"/>
      <c r="I76" s="130"/>
      <c r="J76" s="130"/>
      <c r="K76" s="130"/>
      <c r="L76" s="130"/>
      <c r="M76" s="130"/>
      <c r="N76" s="131"/>
      <c r="O76" s="131"/>
      <c r="P76" s="131"/>
      <c r="Q76" s="131"/>
      <c r="R76" s="131"/>
      <c r="S76" s="131"/>
      <c r="T76" s="91"/>
      <c r="U76" s="91"/>
      <c r="V76" s="131"/>
      <c r="W76" s="132"/>
      <c r="X76" s="133"/>
      <c r="Y76" s="134"/>
      <c r="Z76" s="134"/>
    </row>
    <row r="77" spans="1:26" s="89" customFormat="1" ht="12.75">
      <c r="A77" s="128"/>
      <c r="B77" s="129"/>
      <c r="C77" s="128"/>
      <c r="D77" s="21"/>
      <c r="E77" s="130"/>
      <c r="F77" s="130"/>
      <c r="G77" s="130"/>
      <c r="H77" s="130"/>
      <c r="I77" s="130"/>
      <c r="J77" s="130"/>
      <c r="K77" s="130"/>
      <c r="L77" s="130"/>
      <c r="M77" s="130"/>
      <c r="N77" s="131"/>
      <c r="O77" s="131"/>
      <c r="P77" s="131"/>
      <c r="Q77" s="131"/>
      <c r="R77" s="131"/>
      <c r="S77" s="131"/>
      <c r="T77" s="91"/>
      <c r="U77" s="91"/>
      <c r="V77" s="131"/>
      <c r="W77" s="132"/>
      <c r="X77" s="133"/>
      <c r="Y77" s="134"/>
      <c r="Z77" s="134"/>
    </row>
    <row r="78" spans="1:26" s="89" customFormat="1" ht="12.75">
      <c r="A78" s="128"/>
      <c r="B78" s="129"/>
      <c r="C78" s="128"/>
      <c r="D78" s="21"/>
      <c r="E78" s="130"/>
      <c r="F78" s="130"/>
      <c r="G78" s="130"/>
      <c r="H78" s="130"/>
      <c r="I78" s="130"/>
      <c r="J78" s="130"/>
      <c r="K78" s="130"/>
      <c r="L78" s="130"/>
      <c r="M78" s="130"/>
      <c r="N78" s="131"/>
      <c r="O78" s="131"/>
      <c r="P78" s="131"/>
      <c r="Q78" s="131"/>
      <c r="R78" s="131"/>
      <c r="S78" s="131"/>
      <c r="T78" s="91"/>
      <c r="U78" s="91"/>
      <c r="V78" s="131"/>
      <c r="W78" s="132"/>
      <c r="X78" s="133"/>
      <c r="Y78" s="134"/>
      <c r="Z78" s="134"/>
    </row>
    <row r="79" spans="1:26" s="89" customFormat="1" ht="12.75">
      <c r="A79" s="128"/>
      <c r="B79" s="129"/>
      <c r="C79" s="128"/>
      <c r="D79" s="21"/>
      <c r="E79" s="130"/>
      <c r="F79" s="130"/>
      <c r="G79" s="130"/>
      <c r="H79" s="130"/>
      <c r="I79" s="130"/>
      <c r="J79" s="130"/>
      <c r="K79" s="130"/>
      <c r="L79" s="130"/>
      <c r="M79" s="130"/>
      <c r="N79" s="131"/>
      <c r="O79" s="131"/>
      <c r="P79" s="131"/>
      <c r="Q79" s="131"/>
      <c r="R79" s="131"/>
      <c r="S79" s="131"/>
      <c r="T79" s="91"/>
      <c r="U79" s="91"/>
      <c r="V79" s="131"/>
      <c r="W79" s="132"/>
      <c r="X79" s="133"/>
      <c r="Y79" s="134"/>
      <c r="Z79" s="134"/>
    </row>
    <row r="80" spans="1:26" s="89" customFormat="1" ht="12.75">
      <c r="A80" s="128"/>
      <c r="B80" s="129"/>
      <c r="C80" s="128"/>
      <c r="D80" s="21"/>
      <c r="E80" s="130"/>
      <c r="F80" s="130"/>
      <c r="G80" s="130"/>
      <c r="H80" s="130"/>
      <c r="I80" s="130"/>
      <c r="J80" s="130"/>
      <c r="K80" s="130"/>
      <c r="L80" s="130"/>
      <c r="M80" s="130"/>
      <c r="N80" s="131"/>
      <c r="O80" s="131"/>
      <c r="P80" s="131"/>
      <c r="Q80" s="131"/>
      <c r="R80" s="131"/>
      <c r="S80" s="131"/>
      <c r="T80" s="91"/>
      <c r="U80" s="91"/>
      <c r="V80" s="131"/>
      <c r="W80" s="132"/>
      <c r="X80" s="133"/>
      <c r="Y80" s="134"/>
      <c r="Z80" s="134"/>
    </row>
    <row r="81" spans="1:26" s="89" customFormat="1" ht="12.75">
      <c r="A81" s="128"/>
      <c r="B81" s="129"/>
      <c r="C81" s="128"/>
      <c r="D81" s="21"/>
      <c r="E81" s="130"/>
      <c r="F81" s="130"/>
      <c r="G81" s="130"/>
      <c r="H81" s="130"/>
      <c r="I81" s="130"/>
      <c r="J81" s="130"/>
      <c r="K81" s="130"/>
      <c r="L81" s="130"/>
      <c r="M81" s="130"/>
      <c r="N81" s="131"/>
      <c r="O81" s="131"/>
      <c r="P81" s="131"/>
      <c r="Q81" s="131"/>
      <c r="R81" s="131"/>
      <c r="S81" s="131"/>
      <c r="T81" s="91"/>
      <c r="U81" s="91"/>
      <c r="V81" s="131"/>
      <c r="W81" s="132"/>
      <c r="X81" s="133"/>
      <c r="Y81" s="134"/>
      <c r="Z81" s="134"/>
    </row>
    <row r="82" spans="1:26" s="89" customFormat="1" ht="12.75">
      <c r="A82" s="128"/>
      <c r="B82" s="129"/>
      <c r="C82" s="128"/>
      <c r="D82" s="21"/>
      <c r="E82" s="130"/>
      <c r="F82" s="130"/>
      <c r="G82" s="130"/>
      <c r="H82" s="130"/>
      <c r="I82" s="130"/>
      <c r="J82" s="130"/>
      <c r="K82" s="130"/>
      <c r="L82" s="130"/>
      <c r="M82" s="130"/>
      <c r="N82" s="131"/>
      <c r="O82" s="131"/>
      <c r="P82" s="131"/>
      <c r="Q82" s="131"/>
      <c r="R82" s="131"/>
      <c r="S82" s="131"/>
      <c r="T82" s="91"/>
      <c r="U82" s="91"/>
      <c r="V82" s="131"/>
      <c r="W82" s="132"/>
      <c r="X82" s="133"/>
      <c r="Y82" s="134"/>
      <c r="Z82" s="134"/>
    </row>
    <row r="83" spans="1:26" s="89" customFormat="1" ht="12.75">
      <c r="A83" s="128"/>
      <c r="B83" s="129"/>
      <c r="C83" s="128"/>
      <c r="D83" s="21"/>
      <c r="E83" s="130"/>
      <c r="F83" s="130"/>
      <c r="G83" s="130"/>
      <c r="H83" s="130"/>
      <c r="I83" s="130"/>
      <c r="J83" s="130"/>
      <c r="K83" s="130"/>
      <c r="L83" s="130"/>
      <c r="M83" s="130"/>
      <c r="N83" s="131"/>
      <c r="O83" s="131"/>
      <c r="P83" s="131"/>
      <c r="Q83" s="131"/>
      <c r="R83" s="131"/>
      <c r="S83" s="131"/>
      <c r="T83" s="91"/>
      <c r="U83" s="91"/>
      <c r="V83" s="131"/>
      <c r="W83" s="132"/>
      <c r="X83" s="133"/>
      <c r="Y83" s="134"/>
      <c r="Z83" s="134"/>
    </row>
    <row r="84" spans="1:26" s="89" customFormat="1" ht="12.75">
      <c r="A84" s="128"/>
      <c r="B84" s="129"/>
      <c r="C84" s="128"/>
      <c r="D84" s="21"/>
      <c r="E84" s="130"/>
      <c r="F84" s="130"/>
      <c r="G84" s="130"/>
      <c r="H84" s="130"/>
      <c r="I84" s="130"/>
      <c r="J84" s="130"/>
      <c r="K84" s="130"/>
      <c r="L84" s="130"/>
      <c r="M84" s="130"/>
      <c r="N84" s="131"/>
      <c r="O84" s="131"/>
      <c r="P84" s="131"/>
      <c r="Q84" s="131"/>
      <c r="R84" s="131"/>
      <c r="S84" s="131"/>
      <c r="T84" s="91"/>
      <c r="U84" s="91"/>
      <c r="V84" s="131"/>
      <c r="W84" s="132"/>
      <c r="X84" s="133"/>
      <c r="Y84" s="134"/>
      <c r="Z84" s="134"/>
    </row>
    <row r="85" spans="1:26" s="89" customFormat="1" ht="12.75">
      <c r="A85" s="128"/>
      <c r="B85" s="129"/>
      <c r="C85" s="128"/>
      <c r="D85" s="21"/>
      <c r="E85" s="130"/>
      <c r="F85" s="130"/>
      <c r="G85" s="130"/>
      <c r="H85" s="130"/>
      <c r="I85" s="130"/>
      <c r="J85" s="130"/>
      <c r="K85" s="130"/>
      <c r="L85" s="130"/>
      <c r="M85" s="130"/>
      <c r="N85" s="131"/>
      <c r="O85" s="131"/>
      <c r="P85" s="131"/>
      <c r="Q85" s="131"/>
      <c r="R85" s="131"/>
      <c r="S85" s="131"/>
      <c r="T85" s="91"/>
      <c r="U85" s="91"/>
      <c r="V85" s="131"/>
      <c r="W85" s="132"/>
      <c r="X85" s="133"/>
      <c r="Y85" s="134"/>
      <c r="Z85" s="134"/>
    </row>
    <row r="86" spans="1:26" s="89" customFormat="1" ht="12.75">
      <c r="A86" s="128"/>
      <c r="B86" s="129"/>
      <c r="C86" s="128"/>
      <c r="D86" s="21"/>
      <c r="E86" s="130"/>
      <c r="F86" s="130"/>
      <c r="G86" s="130"/>
      <c r="H86" s="130"/>
      <c r="I86" s="130"/>
      <c r="J86" s="130"/>
      <c r="K86" s="130"/>
      <c r="L86" s="130"/>
      <c r="M86" s="130"/>
      <c r="N86" s="131"/>
      <c r="O86" s="131"/>
      <c r="P86" s="131"/>
      <c r="Q86" s="131"/>
      <c r="R86" s="131"/>
      <c r="S86" s="131"/>
      <c r="T86" s="91"/>
      <c r="U86" s="91"/>
      <c r="V86" s="131"/>
      <c r="W86" s="132"/>
      <c r="X86" s="133"/>
      <c r="Y86" s="134"/>
      <c r="Z86" s="134"/>
    </row>
    <row r="87" spans="1:26" s="89" customFormat="1" ht="12.75">
      <c r="A87" s="128"/>
      <c r="B87" s="129"/>
      <c r="C87" s="128"/>
      <c r="D87" s="21"/>
      <c r="E87" s="130"/>
      <c r="F87" s="130"/>
      <c r="G87" s="130"/>
      <c r="H87" s="130"/>
      <c r="I87" s="130"/>
      <c r="J87" s="130"/>
      <c r="K87" s="130"/>
      <c r="L87" s="130"/>
      <c r="M87" s="130"/>
      <c r="N87" s="131"/>
      <c r="O87" s="131"/>
      <c r="P87" s="131"/>
      <c r="Q87" s="131"/>
      <c r="R87" s="131"/>
      <c r="S87" s="131"/>
      <c r="T87" s="91"/>
      <c r="U87" s="91"/>
      <c r="V87" s="131"/>
      <c r="W87" s="132"/>
      <c r="X87" s="133"/>
      <c r="Y87" s="134"/>
      <c r="Z87" s="134"/>
    </row>
    <row r="88" spans="1:26" s="89" customFormat="1" ht="12.75">
      <c r="A88" s="128"/>
      <c r="B88" s="129"/>
      <c r="C88" s="128"/>
      <c r="D88" s="21"/>
      <c r="E88" s="130"/>
      <c r="F88" s="130"/>
      <c r="G88" s="130"/>
      <c r="H88" s="130"/>
      <c r="I88" s="130"/>
      <c r="J88" s="130"/>
      <c r="K88" s="130"/>
      <c r="L88" s="130"/>
      <c r="M88" s="130"/>
      <c r="N88" s="131"/>
      <c r="O88" s="131"/>
      <c r="P88" s="131"/>
      <c r="Q88" s="131"/>
      <c r="R88" s="131"/>
      <c r="S88" s="131"/>
      <c r="T88" s="91"/>
      <c r="U88" s="91"/>
      <c r="V88" s="131"/>
      <c r="W88" s="132"/>
      <c r="X88" s="133"/>
      <c r="Y88" s="134"/>
      <c r="Z88" s="134"/>
    </row>
    <row r="89" spans="1:26" s="89" customFormat="1" ht="12.75">
      <c r="A89" s="128"/>
      <c r="B89" s="129"/>
      <c r="C89" s="128"/>
      <c r="D89" s="21"/>
      <c r="E89" s="130"/>
      <c r="F89" s="130"/>
      <c r="G89" s="130"/>
      <c r="H89" s="130"/>
      <c r="I89" s="130"/>
      <c r="J89" s="130"/>
      <c r="K89" s="130"/>
      <c r="L89" s="130"/>
      <c r="M89" s="130"/>
      <c r="N89" s="131"/>
      <c r="O89" s="131"/>
      <c r="P89" s="131"/>
      <c r="Q89" s="131"/>
      <c r="R89" s="131"/>
      <c r="S89" s="131"/>
      <c r="T89" s="91"/>
      <c r="U89" s="91"/>
      <c r="V89" s="131"/>
      <c r="W89" s="132"/>
      <c r="X89" s="133"/>
      <c r="Y89" s="134"/>
      <c r="Z89" s="134"/>
    </row>
    <row r="90" spans="1:26" s="89" customFormat="1" ht="12.75">
      <c r="A90" s="128"/>
      <c r="B90" s="129"/>
      <c r="C90" s="128"/>
      <c r="D90" s="21"/>
      <c r="E90" s="130"/>
      <c r="F90" s="130"/>
      <c r="G90" s="130"/>
      <c r="H90" s="130"/>
      <c r="I90" s="130"/>
      <c r="J90" s="130"/>
      <c r="K90" s="130"/>
      <c r="L90" s="130"/>
      <c r="M90" s="130"/>
      <c r="N90" s="131"/>
      <c r="O90" s="131"/>
      <c r="P90" s="131"/>
      <c r="Q90" s="131"/>
      <c r="R90" s="131"/>
      <c r="S90" s="131"/>
      <c r="T90" s="91"/>
      <c r="U90" s="91"/>
      <c r="V90" s="131"/>
      <c r="W90" s="132"/>
      <c r="X90" s="133"/>
      <c r="Y90" s="134"/>
      <c r="Z90" s="134"/>
    </row>
    <row r="91" spans="1:26" s="89" customFormat="1" ht="12.75">
      <c r="A91" s="128"/>
      <c r="B91" s="129"/>
      <c r="C91" s="128"/>
      <c r="D91" s="21"/>
      <c r="E91" s="130"/>
      <c r="F91" s="130"/>
      <c r="G91" s="130"/>
      <c r="H91" s="130"/>
      <c r="I91" s="130"/>
      <c r="J91" s="130"/>
      <c r="K91" s="130"/>
      <c r="L91" s="130"/>
      <c r="M91" s="130"/>
      <c r="N91" s="131"/>
      <c r="O91" s="131"/>
      <c r="P91" s="131"/>
      <c r="Q91" s="131"/>
      <c r="R91" s="131"/>
      <c r="S91" s="131"/>
      <c r="T91" s="91"/>
      <c r="U91" s="91"/>
      <c r="V91" s="131"/>
      <c r="W91" s="132"/>
      <c r="X91" s="133"/>
      <c r="Y91" s="134"/>
      <c r="Z91" s="134"/>
    </row>
    <row r="92" spans="1:26" s="89" customFormat="1" ht="12.75">
      <c r="A92" s="128"/>
      <c r="B92" s="129"/>
      <c r="C92" s="128"/>
      <c r="D92" s="21"/>
      <c r="E92" s="130"/>
      <c r="F92" s="130"/>
      <c r="G92" s="130"/>
      <c r="H92" s="130"/>
      <c r="I92" s="130"/>
      <c r="J92" s="130"/>
      <c r="K92" s="130"/>
      <c r="L92" s="130"/>
      <c r="M92" s="130"/>
      <c r="N92" s="131"/>
      <c r="O92" s="131"/>
      <c r="P92" s="131"/>
      <c r="Q92" s="131"/>
      <c r="R92" s="131"/>
      <c r="S92" s="131"/>
      <c r="T92" s="91"/>
      <c r="U92" s="91"/>
      <c r="V92" s="131"/>
      <c r="W92" s="132"/>
      <c r="X92" s="133"/>
      <c r="Y92" s="134"/>
      <c r="Z92" s="134"/>
    </row>
    <row r="93" spans="1:26" s="89" customFormat="1" ht="12.75">
      <c r="A93" s="128"/>
      <c r="B93" s="129"/>
      <c r="C93" s="128"/>
      <c r="D93" s="21"/>
      <c r="E93" s="130"/>
      <c r="F93" s="130"/>
      <c r="G93" s="130"/>
      <c r="H93" s="130"/>
      <c r="I93" s="130"/>
      <c r="J93" s="130"/>
      <c r="K93" s="130"/>
      <c r="L93" s="130"/>
      <c r="M93" s="130"/>
      <c r="N93" s="131"/>
      <c r="O93" s="131"/>
      <c r="P93" s="131"/>
      <c r="Q93" s="131"/>
      <c r="R93" s="131"/>
      <c r="S93" s="131"/>
      <c r="T93" s="91"/>
      <c r="U93" s="91"/>
      <c r="V93" s="131"/>
      <c r="W93" s="132"/>
      <c r="X93" s="133"/>
      <c r="Y93" s="134"/>
      <c r="Z93" s="134"/>
    </row>
    <row r="94" spans="1:26" s="89" customFormat="1" ht="12.75">
      <c r="A94" s="128"/>
      <c r="B94" s="129"/>
      <c r="C94" s="128"/>
      <c r="D94" s="21"/>
      <c r="E94" s="130"/>
      <c r="F94" s="130"/>
      <c r="G94" s="130"/>
      <c r="H94" s="130"/>
      <c r="I94" s="130"/>
      <c r="J94" s="130"/>
      <c r="K94" s="130"/>
      <c r="L94" s="130"/>
      <c r="M94" s="130"/>
      <c r="N94" s="131"/>
      <c r="O94" s="131"/>
      <c r="P94" s="131"/>
      <c r="Q94" s="131"/>
      <c r="R94" s="131"/>
      <c r="S94" s="131"/>
      <c r="T94" s="91"/>
      <c r="U94" s="91"/>
      <c r="V94" s="131"/>
      <c r="W94" s="132"/>
      <c r="X94" s="133"/>
      <c r="Y94" s="134"/>
      <c r="Z94" s="134"/>
    </row>
    <row r="95" spans="1:26" s="89" customFormat="1" ht="12.75">
      <c r="A95" s="128"/>
      <c r="B95" s="129"/>
      <c r="C95" s="128"/>
      <c r="D95" s="21"/>
      <c r="E95" s="130"/>
      <c r="F95" s="130"/>
      <c r="G95" s="130"/>
      <c r="H95" s="130"/>
      <c r="I95" s="130"/>
      <c r="J95" s="130"/>
      <c r="K95" s="130"/>
      <c r="L95" s="130"/>
      <c r="M95" s="130"/>
      <c r="N95" s="131"/>
      <c r="O95" s="131"/>
      <c r="P95" s="131"/>
      <c r="Q95" s="131"/>
      <c r="R95" s="131"/>
      <c r="S95" s="131"/>
      <c r="T95" s="91"/>
      <c r="U95" s="91"/>
      <c r="V95" s="131"/>
      <c r="W95" s="132"/>
      <c r="X95" s="133"/>
      <c r="Y95" s="134"/>
      <c r="Z95" s="134"/>
    </row>
    <row r="96" spans="1:26" s="89" customFormat="1" ht="12.75">
      <c r="A96" s="128"/>
      <c r="B96" s="129"/>
      <c r="C96" s="128"/>
      <c r="D96" s="21"/>
      <c r="E96" s="130"/>
      <c r="F96" s="130"/>
      <c r="G96" s="130"/>
      <c r="H96" s="130"/>
      <c r="I96" s="130"/>
      <c r="J96" s="130"/>
      <c r="K96" s="130"/>
      <c r="L96" s="130"/>
      <c r="M96" s="130"/>
      <c r="N96" s="131"/>
      <c r="O96" s="131"/>
      <c r="P96" s="131"/>
      <c r="Q96" s="131"/>
      <c r="R96" s="131"/>
      <c r="S96" s="131"/>
      <c r="T96" s="91"/>
      <c r="U96" s="91"/>
      <c r="V96" s="131"/>
      <c r="W96" s="132"/>
      <c r="X96" s="133"/>
      <c r="Y96" s="134"/>
      <c r="Z96" s="134"/>
    </row>
    <row r="97" spans="1:26" s="89" customFormat="1" ht="12.75">
      <c r="A97" s="128"/>
      <c r="B97" s="129"/>
      <c r="C97" s="128"/>
      <c r="D97" s="21"/>
      <c r="E97" s="130"/>
      <c r="F97" s="130"/>
      <c r="G97" s="130"/>
      <c r="H97" s="130"/>
      <c r="I97" s="130"/>
      <c r="J97" s="130"/>
      <c r="K97" s="130"/>
      <c r="L97" s="130"/>
      <c r="M97" s="130"/>
      <c r="N97" s="131"/>
      <c r="O97" s="131"/>
      <c r="P97" s="131"/>
      <c r="Q97" s="131"/>
      <c r="R97" s="131"/>
      <c r="S97" s="131"/>
      <c r="T97" s="91"/>
      <c r="U97" s="91"/>
      <c r="V97" s="131"/>
      <c r="W97" s="132"/>
      <c r="X97" s="133"/>
      <c r="Y97" s="134"/>
      <c r="Z97" s="134"/>
    </row>
    <row r="98" spans="1:26" s="89" customFormat="1" ht="12.75">
      <c r="A98" s="128"/>
      <c r="B98" s="129"/>
      <c r="C98" s="128"/>
      <c r="D98" s="21"/>
      <c r="E98" s="130"/>
      <c r="F98" s="130"/>
      <c r="G98" s="130"/>
      <c r="H98" s="130"/>
      <c r="I98" s="130"/>
      <c r="J98" s="130"/>
      <c r="K98" s="130"/>
      <c r="L98" s="130"/>
      <c r="M98" s="130"/>
      <c r="N98" s="131"/>
      <c r="O98" s="131"/>
      <c r="P98" s="131"/>
      <c r="Q98" s="131"/>
      <c r="R98" s="131"/>
      <c r="S98" s="131"/>
      <c r="T98" s="91"/>
      <c r="U98" s="91"/>
      <c r="V98" s="131"/>
      <c r="W98" s="132"/>
      <c r="X98" s="133"/>
      <c r="Y98" s="134"/>
      <c r="Z98" s="134"/>
    </row>
    <row r="99" spans="1:26" s="89" customFormat="1" ht="12.75">
      <c r="A99" s="128"/>
      <c r="B99" s="129"/>
      <c r="C99" s="128"/>
      <c r="D99" s="21"/>
      <c r="E99" s="130"/>
      <c r="F99" s="130"/>
      <c r="G99" s="130"/>
      <c r="H99" s="130"/>
      <c r="I99" s="130"/>
      <c r="J99" s="130"/>
      <c r="K99" s="130"/>
      <c r="L99" s="130"/>
      <c r="M99" s="130"/>
      <c r="N99" s="131"/>
      <c r="O99" s="131"/>
      <c r="P99" s="131"/>
      <c r="Q99" s="131"/>
      <c r="R99" s="131"/>
      <c r="S99" s="131"/>
      <c r="T99" s="91"/>
      <c r="U99" s="91"/>
      <c r="V99" s="131"/>
      <c r="W99" s="132"/>
      <c r="X99" s="133"/>
      <c r="Y99" s="134"/>
      <c r="Z99" s="134"/>
    </row>
    <row r="100" spans="1:26" s="89" customFormat="1" ht="12.75">
      <c r="A100" s="128"/>
      <c r="B100" s="129"/>
      <c r="C100" s="128"/>
      <c r="D100" s="21"/>
      <c r="E100" s="130"/>
      <c r="F100" s="130"/>
      <c r="G100" s="130"/>
      <c r="H100" s="130"/>
      <c r="I100" s="130"/>
      <c r="J100" s="130"/>
      <c r="K100" s="130"/>
      <c r="L100" s="130"/>
      <c r="M100" s="130"/>
      <c r="N100" s="131"/>
      <c r="O100" s="131"/>
      <c r="P100" s="131"/>
      <c r="Q100" s="131"/>
      <c r="R100" s="131"/>
      <c r="S100" s="131"/>
      <c r="T100" s="91"/>
      <c r="U100" s="91"/>
      <c r="V100" s="131"/>
      <c r="W100" s="132"/>
      <c r="X100" s="133"/>
      <c r="Y100" s="134"/>
      <c r="Z100" s="134"/>
    </row>
    <row r="101" spans="1:26" s="89" customFormat="1" ht="12.75">
      <c r="A101" s="128"/>
      <c r="B101" s="129"/>
      <c r="C101" s="128"/>
      <c r="D101" s="21"/>
      <c r="E101" s="130"/>
      <c r="F101" s="130"/>
      <c r="G101" s="130"/>
      <c r="H101" s="130"/>
      <c r="I101" s="130"/>
      <c r="J101" s="130"/>
      <c r="K101" s="130"/>
      <c r="L101" s="130"/>
      <c r="M101" s="130"/>
      <c r="N101" s="131"/>
      <c r="O101" s="131"/>
      <c r="P101" s="131"/>
      <c r="Q101" s="131"/>
      <c r="R101" s="131"/>
      <c r="S101" s="131"/>
      <c r="T101" s="91"/>
      <c r="U101" s="91"/>
      <c r="V101" s="131"/>
      <c r="W101" s="132"/>
      <c r="X101" s="133"/>
      <c r="Y101" s="134"/>
      <c r="Z101" s="134"/>
    </row>
    <row r="102" spans="1:26" s="89" customFormat="1" ht="12.75">
      <c r="A102" s="128"/>
      <c r="B102" s="129"/>
      <c r="C102" s="128"/>
      <c r="D102" s="21"/>
      <c r="E102" s="130"/>
      <c r="F102" s="130"/>
      <c r="G102" s="130"/>
      <c r="H102" s="130"/>
      <c r="I102" s="130"/>
      <c r="J102" s="130"/>
      <c r="K102" s="130"/>
      <c r="L102" s="130"/>
      <c r="M102" s="130"/>
      <c r="N102" s="131"/>
      <c r="O102" s="131"/>
      <c r="P102" s="131"/>
      <c r="Q102" s="131"/>
      <c r="R102" s="131"/>
      <c r="S102" s="131"/>
      <c r="T102" s="91"/>
      <c r="U102" s="91"/>
      <c r="V102" s="131"/>
      <c r="W102" s="132"/>
      <c r="X102" s="133"/>
      <c r="Y102" s="134"/>
      <c r="Z102" s="134"/>
    </row>
    <row r="103" spans="1:26" s="89" customFormat="1" ht="12.75">
      <c r="A103" s="128"/>
      <c r="B103" s="129"/>
      <c r="C103" s="128"/>
      <c r="D103" s="21"/>
      <c r="E103" s="130"/>
      <c r="F103" s="130"/>
      <c r="G103" s="130"/>
      <c r="H103" s="130"/>
      <c r="I103" s="130"/>
      <c r="J103" s="130"/>
      <c r="K103" s="130"/>
      <c r="L103" s="130"/>
      <c r="M103" s="130"/>
      <c r="N103" s="131"/>
      <c r="O103" s="131"/>
      <c r="P103" s="131"/>
      <c r="Q103" s="131"/>
      <c r="R103" s="131"/>
      <c r="S103" s="131"/>
      <c r="T103" s="91"/>
      <c r="U103" s="91"/>
      <c r="V103" s="131"/>
      <c r="W103" s="132"/>
      <c r="X103" s="133"/>
      <c r="Y103" s="134"/>
      <c r="Z103" s="134"/>
    </row>
    <row r="104" spans="1:26" s="89" customFormat="1" ht="12.75">
      <c r="A104" s="128"/>
      <c r="B104" s="129"/>
      <c r="C104" s="128"/>
      <c r="D104" s="21"/>
      <c r="E104" s="130"/>
      <c r="F104" s="130"/>
      <c r="G104" s="130"/>
      <c r="H104" s="130"/>
      <c r="I104" s="130"/>
      <c r="J104" s="130"/>
      <c r="K104" s="130"/>
      <c r="L104" s="130"/>
      <c r="M104" s="130"/>
      <c r="N104" s="131"/>
      <c r="O104" s="131"/>
      <c r="P104" s="131"/>
      <c r="Q104" s="131"/>
      <c r="R104" s="131"/>
      <c r="S104" s="131"/>
      <c r="T104" s="91"/>
      <c r="U104" s="91"/>
      <c r="V104" s="131"/>
      <c r="W104" s="132"/>
      <c r="X104" s="133"/>
      <c r="Y104" s="134"/>
      <c r="Z104" s="134"/>
    </row>
    <row r="105" spans="25:26" ht="12.75">
      <c r="Y105" s="103"/>
      <c r="Z105" s="103"/>
    </row>
    <row r="106" spans="25:26" ht="12.75">
      <c r="Y106" s="103"/>
      <c r="Z106" s="103"/>
    </row>
    <row r="107" spans="25:26" ht="12.75">
      <c r="Y107" s="103"/>
      <c r="Z107" s="103"/>
    </row>
    <row r="108" spans="25:26" ht="12.75">
      <c r="Y108" s="103"/>
      <c r="Z108" s="103"/>
    </row>
    <row r="109" spans="25:26" ht="12.75">
      <c r="Y109" s="103"/>
      <c r="Z109" s="103"/>
    </row>
    <row r="110" spans="25:26" ht="12.75">
      <c r="Y110" s="103"/>
      <c r="Z110" s="103"/>
    </row>
    <row r="111" spans="25:26" ht="12.75">
      <c r="Y111" s="103"/>
      <c r="Z111" s="103"/>
    </row>
    <row r="112" ht="12.75">
      <c r="Z112" s="103"/>
    </row>
    <row r="113" ht="12.75">
      <c r="Z113" s="103"/>
    </row>
    <row r="114" ht="12.75">
      <c r="Z114" s="103"/>
    </row>
    <row r="115" ht="12.75">
      <c r="Z115" s="103"/>
    </row>
    <row r="116" ht="12.75">
      <c r="Z116" s="103"/>
    </row>
    <row r="117" ht="12.75">
      <c r="Z117" s="103"/>
    </row>
    <row r="118" ht="12.75">
      <c r="Z118" s="103"/>
    </row>
    <row r="119" ht="12.75">
      <c r="Z119" s="103"/>
    </row>
    <row r="120" ht="12.75">
      <c r="Z120" s="103"/>
    </row>
    <row r="121" ht="12.75">
      <c r="Z121" s="103"/>
    </row>
    <row r="122" spans="25:26" ht="12.75">
      <c r="Y122" s="103"/>
      <c r="Z122" s="103"/>
    </row>
    <row r="123" spans="25:26" ht="12.75">
      <c r="Y123" s="103"/>
      <c r="Z123" s="103"/>
    </row>
    <row r="124" spans="25:26" ht="12.75">
      <c r="Y124" s="103"/>
      <c r="Z124" s="103"/>
    </row>
    <row r="125" spans="25:26" ht="12.75">
      <c r="Y125" s="103"/>
      <c r="Z125" s="103"/>
    </row>
    <row r="126" spans="25:26" ht="12.75">
      <c r="Y126" s="103"/>
      <c r="Z126" s="103"/>
    </row>
    <row r="127" spans="25:26" ht="12.75">
      <c r="Y127" s="103"/>
      <c r="Z127" s="103"/>
    </row>
    <row r="128" spans="25:26" ht="12.75">
      <c r="Y128" s="103"/>
      <c r="Z128" s="103"/>
    </row>
    <row r="129" spans="25:26" ht="12.75">
      <c r="Y129" s="103"/>
      <c r="Z129" s="103"/>
    </row>
    <row r="130" spans="25:26" ht="12.75">
      <c r="Y130" s="103"/>
      <c r="Z130" s="103"/>
    </row>
    <row r="131" spans="25:26" ht="12.75">
      <c r="Y131" s="103"/>
      <c r="Z131" s="103"/>
    </row>
    <row r="132" spans="25:26" ht="12.75">
      <c r="Y132" s="103"/>
      <c r="Z132" s="103"/>
    </row>
    <row r="133" spans="25:26" ht="12.75">
      <c r="Y133" s="103"/>
      <c r="Z133" s="103"/>
    </row>
    <row r="134" spans="25:26" ht="12.75">
      <c r="Y134" s="103"/>
      <c r="Z134" s="103"/>
    </row>
    <row r="135" spans="25:26" ht="12.75">
      <c r="Y135" s="103"/>
      <c r="Z135" s="103"/>
    </row>
    <row r="136" spans="25:26" ht="12.75">
      <c r="Y136" s="103"/>
      <c r="Z136" s="103"/>
    </row>
    <row r="137" spans="25:26" ht="12.75">
      <c r="Y137" s="103"/>
      <c r="Z137" s="103"/>
    </row>
    <row r="138" spans="25:26" ht="12.75">
      <c r="Y138" s="103"/>
      <c r="Z138" s="103"/>
    </row>
    <row r="139" spans="25:26" ht="12.75">
      <c r="Y139" s="103"/>
      <c r="Z139" s="103"/>
    </row>
    <row r="140" spans="25:26" ht="12.75">
      <c r="Y140" s="103"/>
      <c r="Z140" s="103"/>
    </row>
    <row r="141" spans="25:26" ht="12.75">
      <c r="Y141" s="103"/>
      <c r="Z141" s="103"/>
    </row>
    <row r="142" spans="25:26" ht="12.75">
      <c r="Y142" s="103"/>
      <c r="Z142" s="103"/>
    </row>
    <row r="143" spans="25:26" ht="12.75">
      <c r="Y143" s="103"/>
      <c r="Z143" s="103"/>
    </row>
    <row r="144" spans="25:26" ht="12.75">
      <c r="Y144" s="103"/>
      <c r="Z144" s="103"/>
    </row>
    <row r="145" spans="25:26" ht="12.75">
      <c r="Y145" s="103"/>
      <c r="Z145" s="103"/>
    </row>
    <row r="146" spans="25:26" ht="12.75">
      <c r="Y146" s="103"/>
      <c r="Z146" s="103"/>
    </row>
    <row r="147" spans="25:26" ht="12.75">
      <c r="Y147" s="103"/>
      <c r="Z147" s="103"/>
    </row>
    <row r="148" spans="25:26" ht="12.75">
      <c r="Y148" s="103"/>
      <c r="Z148" s="103"/>
    </row>
    <row r="149" spans="25:26" ht="12.75">
      <c r="Y149" s="103"/>
      <c r="Z149" s="103"/>
    </row>
    <row r="150" spans="25:26" ht="12.75">
      <c r="Y150" s="103"/>
      <c r="Z150" s="103"/>
    </row>
    <row r="151" spans="25:26" ht="12.75">
      <c r="Y151" s="103"/>
      <c r="Z151" s="103"/>
    </row>
    <row r="152" spans="25:26" ht="12.75">
      <c r="Y152" s="103"/>
      <c r="Z152" s="103"/>
    </row>
    <row r="153" spans="25:26" ht="12.75">
      <c r="Y153" s="103"/>
      <c r="Z153" s="103"/>
    </row>
    <row r="154" spans="25:26" ht="12.75">
      <c r="Y154" s="103"/>
      <c r="Z154" s="103"/>
    </row>
    <row r="155" spans="25:26" ht="12.75">
      <c r="Y155" s="103"/>
      <c r="Z155" s="103"/>
    </row>
    <row r="156" spans="25:26" ht="12.75">
      <c r="Y156" s="103"/>
      <c r="Z156" s="103"/>
    </row>
    <row r="157" spans="25:26" ht="12.75">
      <c r="Y157" s="103"/>
      <c r="Z157" s="103"/>
    </row>
    <row r="158" spans="25:26" ht="12.75">
      <c r="Y158" s="103"/>
      <c r="Z158" s="103"/>
    </row>
    <row r="159" spans="25:26" ht="12.75">
      <c r="Y159" s="103"/>
      <c r="Z159" s="103"/>
    </row>
    <row r="160" spans="25:26" ht="12.75">
      <c r="Y160" s="103"/>
      <c r="Z160" s="103"/>
    </row>
    <row r="161" spans="25:26" ht="12.75">
      <c r="Y161" s="103"/>
      <c r="Z161" s="103"/>
    </row>
    <row r="162" spans="25:26" ht="12.75">
      <c r="Y162" s="103"/>
      <c r="Z162" s="103"/>
    </row>
    <row r="163" spans="25:26" ht="12.75">
      <c r="Y163" s="103"/>
      <c r="Z163" s="103"/>
    </row>
    <row r="164" spans="25:26" ht="12.75">
      <c r="Y164" s="103"/>
      <c r="Z164" s="103"/>
    </row>
    <row r="165" spans="25:26" ht="12.75">
      <c r="Y165" s="103"/>
      <c r="Z165" s="103"/>
    </row>
    <row r="166" spans="25:26" ht="12.75">
      <c r="Y166" s="103"/>
      <c r="Z166" s="103"/>
    </row>
    <row r="167" spans="25:26" ht="12.75">
      <c r="Y167" s="103"/>
      <c r="Z167" s="103"/>
    </row>
    <row r="168" spans="25:26" ht="12.75">
      <c r="Y168" s="103"/>
      <c r="Z168" s="103"/>
    </row>
    <row r="169" spans="25:26" ht="12.75">
      <c r="Y169" s="103"/>
      <c r="Z169" s="103"/>
    </row>
    <row r="170" spans="25:26" ht="12.75">
      <c r="Y170" s="103"/>
      <c r="Z170" s="103"/>
    </row>
    <row r="171" spans="25:26" ht="12.75">
      <c r="Y171" s="103"/>
      <c r="Z171" s="103"/>
    </row>
    <row r="172" spans="25:26" ht="12.75">
      <c r="Y172" s="103"/>
      <c r="Z172" s="103"/>
    </row>
    <row r="173" spans="25:26" ht="12.75">
      <c r="Y173" s="103"/>
      <c r="Z173" s="103"/>
    </row>
    <row r="174" spans="25:26" ht="12.75">
      <c r="Y174" s="103"/>
      <c r="Z174" s="103"/>
    </row>
    <row r="175" spans="25:26" ht="12.75">
      <c r="Y175" s="103"/>
      <c r="Z175" s="103"/>
    </row>
    <row r="176" spans="25:26" ht="12.75">
      <c r="Y176" s="103"/>
      <c r="Z176" s="103"/>
    </row>
    <row r="177" spans="25:26" ht="12.75">
      <c r="Y177" s="103"/>
      <c r="Z177" s="103"/>
    </row>
    <row r="178" spans="25:26" ht="12.75">
      <c r="Y178" s="103"/>
      <c r="Z178" s="103"/>
    </row>
    <row r="179" spans="25:26" ht="12.75">
      <c r="Y179" s="103"/>
      <c r="Z179" s="103"/>
    </row>
    <row r="180" spans="25:26" ht="12.75">
      <c r="Y180" s="103"/>
      <c r="Z180" s="103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</sheetData>
  <sheetProtection/>
  <mergeCells count="2">
    <mergeCell ref="E49:H50"/>
    <mergeCell ref="E54:H55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W17" sqref="W17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1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89" customWidth="1"/>
    <col min="22" max="16384" width="9.140625" style="2" customWidth="1"/>
  </cols>
  <sheetData>
    <row r="1" spans="1:3" ht="15.75">
      <c r="A1" s="31" t="s">
        <v>79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136</v>
      </c>
      <c r="B3" s="32"/>
      <c r="C3" s="32"/>
    </row>
    <row r="4" spans="1:3" ht="1.5" customHeight="1">
      <c r="A4" s="33"/>
      <c r="B4" s="32"/>
      <c r="C4" s="32"/>
    </row>
    <row r="5" spans="1:9" ht="15.75">
      <c r="A5" s="158" t="s">
        <v>27</v>
      </c>
      <c r="B5" s="158"/>
      <c r="C5" s="33" t="s">
        <v>137</v>
      </c>
      <c r="G5" s="62" t="s">
        <v>72</v>
      </c>
      <c r="I5" s="61" t="s">
        <v>73</v>
      </c>
    </row>
    <row r="6" spans="1:3" ht="3" customHeight="1">
      <c r="A6" s="32"/>
      <c r="B6" s="32"/>
      <c r="C6" s="32"/>
    </row>
    <row r="7" spans="1:17" ht="15.75">
      <c r="A7" s="158" t="s">
        <v>28</v>
      </c>
      <c r="B7" s="158"/>
      <c r="C7" s="33" t="s">
        <v>135</v>
      </c>
      <c r="P7" s="43" t="s">
        <v>29</v>
      </c>
      <c r="Q7" s="92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59" t="s">
        <v>30</v>
      </c>
      <c r="B9" s="152" t="s">
        <v>31</v>
      </c>
      <c r="C9" s="152" t="s">
        <v>32</v>
      </c>
      <c r="D9" s="152" t="s">
        <v>33</v>
      </c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 t="s">
        <v>34</v>
      </c>
      <c r="S9" s="152" t="s">
        <v>35</v>
      </c>
      <c r="T9" s="155"/>
      <c r="U9" s="90"/>
    </row>
    <row r="10" spans="1:21" s="44" customFormat="1" ht="12.75">
      <c r="A10" s="160"/>
      <c r="B10" s="153"/>
      <c r="C10" s="153"/>
      <c r="D10" s="153" t="s">
        <v>74</v>
      </c>
      <c r="E10" s="153"/>
      <c r="F10" s="153"/>
      <c r="G10" s="153"/>
      <c r="H10" s="153"/>
      <c r="I10" s="153" t="s">
        <v>43</v>
      </c>
      <c r="J10" s="153"/>
      <c r="K10" s="153"/>
      <c r="L10" s="153"/>
      <c r="M10" s="153"/>
      <c r="N10" s="153" t="s">
        <v>42</v>
      </c>
      <c r="O10" s="153"/>
      <c r="P10" s="153" t="s">
        <v>145</v>
      </c>
      <c r="Q10" s="153"/>
      <c r="R10" s="153"/>
      <c r="S10" s="153"/>
      <c r="T10" s="156"/>
      <c r="U10" s="90"/>
    </row>
    <row r="11" spans="1:21" s="44" customFormat="1" ht="21" customHeight="1" thickBot="1">
      <c r="A11" s="161"/>
      <c r="B11" s="154"/>
      <c r="C11" s="154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93" t="s">
        <v>21</v>
      </c>
      <c r="R11" s="154"/>
      <c r="S11" s="154"/>
      <c r="T11" s="157"/>
      <c r="U11" s="90"/>
    </row>
    <row r="12" spans="1:20" s="21" customFormat="1" ht="12.75">
      <c r="A12" s="36">
        <v>1</v>
      </c>
      <c r="B12" s="37" t="str">
        <f>Spisak!A2</f>
        <v>29/14</v>
      </c>
      <c r="C12" s="50" t="str">
        <f>Spisak!D2</f>
        <v>Nikola Nišavić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32</v>
      </c>
      <c r="O12" s="39">
        <f>Spisak!S2</f>
        <v>25.5</v>
      </c>
      <c r="P12" s="40">
        <f>Spisak!T2</f>
        <v>0</v>
      </c>
      <c r="Q12" s="41">
        <f>Spisak!U2</f>
        <v>0</v>
      </c>
      <c r="R12" s="42">
        <f>Spisak!W2</f>
        <v>57.5</v>
      </c>
      <c r="S12" s="73" t="str">
        <f>Spisak!X2</f>
        <v>E</v>
      </c>
      <c r="T12" s="74" t="str">
        <f>IF(S12=0,"-",VLOOKUP(S12,Tocjene,2,TRUE))</f>
        <v>(dovoljan)</v>
      </c>
    </row>
    <row r="13" spans="1:21" s="21" customFormat="1" ht="12.75">
      <c r="A13" s="36">
        <v>2</v>
      </c>
      <c r="B13" s="37" t="str">
        <f>Spisak!A3</f>
        <v>37/14</v>
      </c>
      <c r="C13" s="50" t="str">
        <f>Spisak!D3</f>
        <v>Aleksandra Pupavac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26</v>
      </c>
      <c r="O13" s="39">
        <f>Spisak!S3</f>
        <v>19</v>
      </c>
      <c r="P13" s="40">
        <f>Spisak!T3</f>
        <v>0</v>
      </c>
      <c r="Q13" s="41">
        <f>Spisak!U3</f>
        <v>0</v>
      </c>
      <c r="R13" s="42">
        <f>Spisak!W3</f>
        <v>45</v>
      </c>
      <c r="S13" s="73" t="str">
        <f>Spisak!X3</f>
        <v>F</v>
      </c>
      <c r="T13" s="74" t="str">
        <f aca="true" t="shared" si="0" ref="T13:T36">IF(S13=0,"-",VLOOKUP(S13,Tocjene,2,TRUE))</f>
        <v>(nedovoljan)</v>
      </c>
      <c r="U13" s="89"/>
    </row>
    <row r="14" spans="1:20" s="21" customFormat="1" ht="12.75">
      <c r="A14" s="36">
        <v>3</v>
      </c>
      <c r="B14" s="37" t="str">
        <f>Spisak!A4</f>
        <v>51/14</v>
      </c>
      <c r="C14" s="50" t="str">
        <f>Spisak!D4</f>
        <v>Jovan Šćekić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29</v>
      </c>
      <c r="O14" s="39">
        <f>Spisak!S4</f>
        <v>33</v>
      </c>
      <c r="P14" s="40">
        <f>Spisak!T4</f>
        <v>0</v>
      </c>
      <c r="Q14" s="41">
        <f>Spisak!U4</f>
        <v>0</v>
      </c>
      <c r="R14" s="42">
        <f>Spisak!W4</f>
        <v>62</v>
      </c>
      <c r="S14" s="73" t="str">
        <f>Spisak!X4</f>
        <v>D</v>
      </c>
      <c r="T14" s="74" t="str">
        <f t="shared" si="0"/>
        <v>(zadovoljava)</v>
      </c>
    </row>
    <row r="15" spans="1:20" s="21" customFormat="1" ht="12.75">
      <c r="A15" s="36">
        <v>4</v>
      </c>
      <c r="B15" s="37" t="str">
        <f>Spisak!A5</f>
        <v>69/14</v>
      </c>
      <c r="C15" s="50" t="str">
        <f>Spisak!D5</f>
        <v>Ana Eraković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13</v>
      </c>
      <c r="O15" s="39">
        <f>Spisak!S5</f>
        <v>24</v>
      </c>
      <c r="P15" s="40">
        <f>Spisak!T5</f>
        <v>0</v>
      </c>
      <c r="Q15" s="41">
        <f>Spisak!U5</f>
        <v>0</v>
      </c>
      <c r="R15" s="42">
        <f>Spisak!W5</f>
        <v>37</v>
      </c>
      <c r="S15" s="73" t="str">
        <f>Spisak!X5</f>
        <v>F</v>
      </c>
      <c r="T15" s="74" t="str">
        <f t="shared" si="0"/>
        <v>(nedovoljan)</v>
      </c>
    </row>
    <row r="16" spans="1:20" s="21" customFormat="1" ht="12.75">
      <c r="A16" s="36">
        <v>5</v>
      </c>
      <c r="B16" s="37" t="str">
        <f>Spisak!A6</f>
        <v>71/14</v>
      </c>
      <c r="C16" s="50" t="str">
        <f>Spisak!D6</f>
        <v>Lazar Jauković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24.5</v>
      </c>
      <c r="O16" s="39">
        <f>Spisak!S6</f>
        <v>28.5</v>
      </c>
      <c r="P16" s="40">
        <f>Spisak!T6</f>
        <v>0</v>
      </c>
      <c r="Q16" s="41">
        <f>Spisak!U6</f>
        <v>0</v>
      </c>
      <c r="R16" s="42">
        <f>Spisak!W6</f>
        <v>53</v>
      </c>
      <c r="S16" s="73" t="str">
        <f>Spisak!X6</f>
        <v>E</v>
      </c>
      <c r="T16" s="74" t="str">
        <f t="shared" si="0"/>
        <v>(dovoljan)</v>
      </c>
    </row>
    <row r="17" spans="1:20" s="21" customFormat="1" ht="12.75">
      <c r="A17" s="36">
        <v>6</v>
      </c>
      <c r="B17" s="37" t="str">
        <f>Spisak!A7</f>
        <v>9033/14</v>
      </c>
      <c r="C17" s="50" t="str">
        <f>Spisak!D7</f>
        <v>Anđela Amanović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22</v>
      </c>
      <c r="O17" s="39">
        <f>Spisak!S7</f>
        <v>32</v>
      </c>
      <c r="P17" s="40">
        <f>Spisak!T7</f>
        <v>0</v>
      </c>
      <c r="Q17" s="41">
        <f>Spisak!U7</f>
        <v>0</v>
      </c>
      <c r="R17" s="42">
        <f>Spisak!W7</f>
        <v>54</v>
      </c>
      <c r="S17" s="73" t="str">
        <f>Spisak!X7</f>
        <v>E</v>
      </c>
      <c r="T17" s="74" t="str">
        <f t="shared" si="0"/>
        <v>(dovoljan)</v>
      </c>
    </row>
    <row r="18" spans="1:20" s="21" customFormat="1" ht="12.75">
      <c r="A18" s="36">
        <v>7</v>
      </c>
      <c r="B18" s="37" t="str">
        <f>Spisak!A8</f>
        <v>9087/14</v>
      </c>
      <c r="C18" s="50" t="str">
        <f>Spisak!D8</f>
        <v>Adrijana Halimić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22</v>
      </c>
      <c r="O18" s="39">
        <f>Spisak!S8</f>
        <v>10</v>
      </c>
      <c r="P18" s="40">
        <f>Spisak!T8</f>
        <v>0</v>
      </c>
      <c r="Q18" s="41">
        <f>Spisak!U8</f>
        <v>0</v>
      </c>
      <c r="R18" s="42">
        <f>Spisak!W8</f>
        <v>32</v>
      </c>
      <c r="S18" s="73" t="str">
        <f>Spisak!X8</f>
        <v>F</v>
      </c>
      <c r="T18" s="74" t="str">
        <f t="shared" si="0"/>
        <v>(nedovoljan)</v>
      </c>
    </row>
    <row r="19" spans="1:20" s="21" customFormat="1" ht="12.75">
      <c r="A19" s="36">
        <v>8</v>
      </c>
      <c r="B19" s="37" t="str">
        <f>Spisak!A9</f>
        <v>52/13</v>
      </c>
      <c r="C19" s="50" t="str">
        <f>Spisak!D9</f>
        <v>Radisav Brajković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19</v>
      </c>
      <c r="O19" s="39">
        <f>Spisak!S9</f>
        <v>0</v>
      </c>
      <c r="P19" s="40">
        <f>Spisak!T9</f>
        <v>0</v>
      </c>
      <c r="Q19" s="41">
        <f>Spisak!U9</f>
        <v>10</v>
      </c>
      <c r="R19" s="42">
        <f>Spisak!W9</f>
        <v>10</v>
      </c>
      <c r="S19" s="73" t="str">
        <f>Spisak!X9</f>
        <v>F</v>
      </c>
      <c r="T19" s="74" t="str">
        <f t="shared" si="0"/>
        <v>(nedovoljan)</v>
      </c>
    </row>
    <row r="20" spans="1:20" s="21" customFormat="1" ht="12.75">
      <c r="A20" s="36">
        <v>9</v>
      </c>
      <c r="B20" s="37" t="str">
        <f>Spisak!A10</f>
        <v>68/13</v>
      </c>
      <c r="C20" s="50" t="str">
        <f>Spisak!D10</f>
        <v>Maksim Vučinić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24</v>
      </c>
      <c r="O20" s="39">
        <f>Spisak!S10</f>
        <v>21.5</v>
      </c>
      <c r="P20" s="40">
        <f>Spisak!T10</f>
        <v>0</v>
      </c>
      <c r="Q20" s="41">
        <f>Spisak!U10</f>
        <v>0</v>
      </c>
      <c r="R20" s="42">
        <f>Spisak!W10</f>
        <v>45.5</v>
      </c>
      <c r="S20" s="73" t="str">
        <f>Spisak!X10</f>
        <v>F</v>
      </c>
      <c r="T20" s="74" t="str">
        <f t="shared" si="0"/>
        <v>(nedovoljan)</v>
      </c>
    </row>
    <row r="21" spans="1:20" s="21" customFormat="1" ht="12.75">
      <c r="A21" s="36">
        <v>10</v>
      </c>
      <c r="B21" s="37" t="str">
        <f>Spisak!A11</f>
        <v>94/13</v>
      </c>
      <c r="C21" s="50" t="str">
        <f>Spisak!D11</f>
        <v>Andrej Matović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21</v>
      </c>
      <c r="O21" s="39">
        <f>Spisak!S11</f>
        <v>23.5</v>
      </c>
      <c r="P21" s="40">
        <f>Spisak!T11</f>
        <v>0</v>
      </c>
      <c r="Q21" s="41">
        <f>Spisak!U11</f>
        <v>0</v>
      </c>
      <c r="R21" s="42">
        <f>Spisak!W11</f>
        <v>44.5</v>
      </c>
      <c r="S21" s="73" t="str">
        <f>Spisak!X11</f>
        <v>F</v>
      </c>
      <c r="T21" s="74" t="str">
        <f t="shared" si="0"/>
        <v>(nedovoljan)</v>
      </c>
    </row>
    <row r="22" spans="1:21" s="21" customFormat="1" ht="12.75">
      <c r="A22" s="36">
        <v>11</v>
      </c>
      <c r="B22" s="37" t="str">
        <f>Spisak!A12</f>
        <v>15/12</v>
      </c>
      <c r="C22" s="50" t="str">
        <f>Spisak!D12</f>
        <v>Dejan Dendić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24</v>
      </c>
      <c r="O22" s="39">
        <f>Spisak!S12</f>
        <v>12</v>
      </c>
      <c r="P22" s="40">
        <f>Spisak!T12</f>
        <v>0</v>
      </c>
      <c r="Q22" s="41">
        <f>Spisak!U12</f>
        <v>0</v>
      </c>
      <c r="R22" s="42">
        <f>Spisak!W12</f>
        <v>36</v>
      </c>
      <c r="S22" s="73" t="str">
        <f>Spisak!X12</f>
        <v>F</v>
      </c>
      <c r="T22" s="74" t="str">
        <f t="shared" si="0"/>
        <v>(nedovoljan)</v>
      </c>
      <c r="U22" s="89"/>
    </row>
    <row r="23" spans="1:20" s="21" customFormat="1" ht="12.75">
      <c r="A23" s="36">
        <v>12</v>
      </c>
      <c r="B23" s="37" t="str">
        <f>Spisak!A13</f>
        <v>26/12</v>
      </c>
      <c r="C23" s="50" t="str">
        <f>Spisak!D13</f>
        <v>Sara Dragoslavić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25</v>
      </c>
      <c r="O23" s="39">
        <f>Spisak!S13</f>
        <v>11</v>
      </c>
      <c r="P23" s="40">
        <f>Spisak!T13</f>
        <v>0</v>
      </c>
      <c r="Q23" s="41">
        <f>Spisak!U13</f>
        <v>0</v>
      </c>
      <c r="R23" s="42">
        <f>Spisak!W13</f>
        <v>36</v>
      </c>
      <c r="S23" s="73" t="str">
        <f>Spisak!X13</f>
        <v>F</v>
      </c>
      <c r="T23" s="74" t="str">
        <f t="shared" si="0"/>
        <v>(nedovoljan)</v>
      </c>
    </row>
    <row r="24" spans="1:20" s="21" customFormat="1" ht="12.75">
      <c r="A24" s="36">
        <v>13</v>
      </c>
      <c r="B24" s="37" t="str">
        <f>Spisak!A14</f>
        <v>48/12</v>
      </c>
      <c r="C24" s="50" t="str">
        <f>Spisak!D14</f>
        <v>Igor Perović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23</v>
      </c>
      <c r="O24" s="39">
        <f>Spisak!S14</f>
        <v>29.5</v>
      </c>
      <c r="P24" s="40">
        <f>Spisak!T14</f>
        <v>0</v>
      </c>
      <c r="Q24" s="41">
        <f>Spisak!U14</f>
        <v>0</v>
      </c>
      <c r="R24" s="42">
        <f>Spisak!W14</f>
        <v>52.5</v>
      </c>
      <c r="S24" s="73" t="str">
        <f>Spisak!X14</f>
        <v>E</v>
      </c>
      <c r="T24" s="74" t="str">
        <f t="shared" si="0"/>
        <v>(dovoljan)</v>
      </c>
    </row>
    <row r="25" spans="1:20" s="21" customFormat="1" ht="12.75">
      <c r="A25" s="36">
        <v>14</v>
      </c>
      <c r="B25" s="37" t="str">
        <f>Spisak!A15</f>
        <v>51/12</v>
      </c>
      <c r="C25" s="50" t="str">
        <f>Spisak!D15</f>
        <v>Nikola Vujković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21</v>
      </c>
      <c r="O25" s="39">
        <f>Spisak!S15</f>
        <v>12</v>
      </c>
      <c r="P25" s="40">
        <f>Spisak!T15</f>
        <v>0</v>
      </c>
      <c r="Q25" s="41">
        <f>Spisak!U15</f>
        <v>30</v>
      </c>
      <c r="R25" s="42">
        <f>Spisak!W15</f>
        <v>30</v>
      </c>
      <c r="S25" s="73" t="str">
        <f>Spisak!X15</f>
        <v>F</v>
      </c>
      <c r="T25" s="74" t="str">
        <f t="shared" si="0"/>
        <v>(nedovoljan)</v>
      </c>
    </row>
    <row r="26" spans="1:20" s="21" customFormat="1" ht="12.75">
      <c r="A26" s="36">
        <v>15</v>
      </c>
      <c r="B26" s="37" t="str">
        <f>Spisak!A16</f>
        <v>9045/12</v>
      </c>
      <c r="C26" s="50" t="str">
        <f>Spisak!D16</f>
        <v>Milan Čolović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23</v>
      </c>
      <c r="O26" s="39">
        <f>Spisak!S16</f>
        <v>19</v>
      </c>
      <c r="P26" s="40">
        <f>Spisak!T16</f>
        <v>0</v>
      </c>
      <c r="Q26" s="41">
        <f>Spisak!U16</f>
        <v>0</v>
      </c>
      <c r="R26" s="42">
        <f>Spisak!W16</f>
        <v>42</v>
      </c>
      <c r="S26" s="73" t="str">
        <f>Spisak!X16</f>
        <v>F</v>
      </c>
      <c r="T26" s="74" t="str">
        <f t="shared" si="0"/>
        <v>(nedovoljan)</v>
      </c>
    </row>
    <row r="27" spans="1:20" s="21" customFormat="1" ht="12.75">
      <c r="A27" s="36">
        <v>16</v>
      </c>
      <c r="B27" s="37" t="str">
        <f>Spisak!A17</f>
        <v>7/11</v>
      </c>
      <c r="C27" s="50" t="str">
        <f>Spisak!D17</f>
        <v>Živko Vojvodić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18</v>
      </c>
      <c r="O27" s="39">
        <f>Spisak!S17</f>
        <v>15</v>
      </c>
      <c r="P27" s="40">
        <f>Spisak!T17</f>
        <v>0</v>
      </c>
      <c r="Q27" s="41">
        <f>Spisak!U17</f>
        <v>0</v>
      </c>
      <c r="R27" s="42">
        <f>Spisak!W17</f>
        <v>33</v>
      </c>
      <c r="S27" s="73" t="str">
        <f>Spisak!X17</f>
        <v>F</v>
      </c>
      <c r="T27" s="74" t="str">
        <f t="shared" si="0"/>
        <v>(nedovoljan)</v>
      </c>
    </row>
    <row r="28" spans="1:20" s="21" customFormat="1" ht="12.75">
      <c r="A28" s="36">
        <v>17</v>
      </c>
      <c r="B28" s="37" t="str">
        <f>Spisak!A18</f>
        <v>20/11</v>
      </c>
      <c r="C28" s="50" t="str">
        <f>Spisak!D18</f>
        <v>Nebojsa Maras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0</v>
      </c>
      <c r="O28" s="39">
        <f>Spisak!S18</f>
        <v>27</v>
      </c>
      <c r="P28" s="40">
        <f>Spisak!T18</f>
        <v>0</v>
      </c>
      <c r="Q28" s="41">
        <f>Spisak!U18</f>
        <v>0</v>
      </c>
      <c r="R28" s="42">
        <f>Spisak!W18</f>
        <v>27</v>
      </c>
      <c r="S28" s="73" t="str">
        <f>Spisak!X18</f>
        <v>F</v>
      </c>
      <c r="T28" s="74" t="str">
        <f t="shared" si="0"/>
        <v>(nedovoljan)</v>
      </c>
    </row>
    <row r="29" spans="1:20" s="21" customFormat="1" ht="12.75">
      <c r="A29" s="36">
        <v>18</v>
      </c>
      <c r="B29" s="37" t="str">
        <f>Spisak!A19</f>
        <v>25/11</v>
      </c>
      <c r="C29" s="50" t="str">
        <f>Spisak!D19</f>
        <v>Braim Alibašić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17</v>
      </c>
      <c r="O29" s="39">
        <f>Spisak!S19</f>
        <v>1</v>
      </c>
      <c r="P29" s="40">
        <f>Spisak!T19</f>
        <v>0</v>
      </c>
      <c r="Q29" s="41">
        <f>Spisak!U19</f>
        <v>7</v>
      </c>
      <c r="R29" s="42">
        <f>Spisak!W19</f>
        <v>7</v>
      </c>
      <c r="S29" s="73" t="str">
        <f>Spisak!X19</f>
        <v>F</v>
      </c>
      <c r="T29" s="74" t="str">
        <f t="shared" si="0"/>
        <v>(nedovoljan)</v>
      </c>
    </row>
    <row r="30" spans="1:20" s="21" customFormat="1" ht="12.75">
      <c r="A30" s="36">
        <v>19</v>
      </c>
      <c r="B30" s="37" t="str">
        <f>Spisak!A20</f>
        <v>68/11</v>
      </c>
      <c r="C30" s="50" t="str">
        <f>Spisak!D20</f>
        <v>Nemanja Konatar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20</v>
      </c>
      <c r="O30" s="39">
        <f>Spisak!S20</f>
        <v>5</v>
      </c>
      <c r="P30" s="40">
        <f>Spisak!T20</f>
        <v>0</v>
      </c>
      <c r="Q30" s="41">
        <f>Spisak!U20</f>
        <v>0</v>
      </c>
      <c r="R30" s="42">
        <f>Spisak!W20</f>
        <v>25</v>
      </c>
      <c r="S30" s="73" t="str">
        <f>Spisak!X20</f>
        <v>F</v>
      </c>
      <c r="T30" s="74" t="str">
        <f t="shared" si="0"/>
        <v>(nedovoljan)</v>
      </c>
    </row>
    <row r="31" spans="1:20" s="21" customFormat="1" ht="12.75">
      <c r="A31" s="36">
        <v>20</v>
      </c>
      <c r="B31" s="37" t="str">
        <f>Spisak!A21</f>
        <v>4/10</v>
      </c>
      <c r="C31" s="50" t="str">
        <f>Spisak!D21</f>
        <v>Jovan Šarović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0</v>
      </c>
      <c r="O31" s="39">
        <f>Spisak!S21</f>
        <v>0</v>
      </c>
      <c r="P31" s="40">
        <f>Spisak!T21</f>
        <v>0</v>
      </c>
      <c r="Q31" s="41">
        <f>Spisak!U21</f>
        <v>36</v>
      </c>
      <c r="R31" s="42">
        <f>Spisak!W21</f>
        <v>36</v>
      </c>
      <c r="S31" s="73" t="str">
        <f>Spisak!X21</f>
        <v>F</v>
      </c>
      <c r="T31" s="74" t="str">
        <f t="shared" si="0"/>
        <v>(nedovoljan)</v>
      </c>
    </row>
    <row r="32" spans="1:20" s="21" customFormat="1" ht="12.75">
      <c r="A32" s="36">
        <v>21</v>
      </c>
      <c r="B32" s="37" t="str">
        <f>Spisak!A22</f>
        <v>12/10</v>
      </c>
      <c r="C32" s="50" t="str">
        <f>Spisak!D22</f>
        <v>Nebojša Pejović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25</v>
      </c>
      <c r="O32" s="39">
        <f>Spisak!S22</f>
        <v>25</v>
      </c>
      <c r="P32" s="40">
        <f>Spisak!T22</f>
        <v>0</v>
      </c>
      <c r="Q32" s="41">
        <f>Spisak!U22</f>
        <v>0</v>
      </c>
      <c r="R32" s="42">
        <f>Spisak!W22</f>
        <v>50</v>
      </c>
      <c r="S32" s="73" t="str">
        <f>Spisak!X22</f>
        <v>E</v>
      </c>
      <c r="T32" s="74" t="str">
        <f t="shared" si="0"/>
        <v>(dovoljan)</v>
      </c>
    </row>
    <row r="33" spans="1:20" s="21" customFormat="1" ht="12.75">
      <c r="A33" s="36">
        <v>22</v>
      </c>
      <c r="B33" s="37" t="str">
        <f>Spisak!A23</f>
        <v>28/10</v>
      </c>
      <c r="C33" s="50" t="str">
        <f>Spisak!D23</f>
        <v>Mensur Dizdarević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20</v>
      </c>
      <c r="O33" s="39">
        <f>Spisak!S23</f>
        <v>20</v>
      </c>
      <c r="P33" s="40">
        <f>Spisak!T23</f>
        <v>0</v>
      </c>
      <c r="Q33" s="41">
        <f>Spisak!U23</f>
        <v>0</v>
      </c>
      <c r="R33" s="42">
        <f>Spisak!W23</f>
        <v>40</v>
      </c>
      <c r="S33" s="73" t="str">
        <f>Spisak!X23</f>
        <v>F</v>
      </c>
      <c r="T33" s="74" t="str">
        <f t="shared" si="0"/>
        <v>(nedovoljan)</v>
      </c>
    </row>
    <row r="34" spans="1:20" s="21" customFormat="1" ht="12.75">
      <c r="A34" s="36">
        <v>23</v>
      </c>
      <c r="B34" s="37" t="str">
        <f>Spisak!A24</f>
        <v>28/09</v>
      </c>
      <c r="C34" s="50" t="str">
        <f>Spisak!D24</f>
        <v>Đuro Velaš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30</v>
      </c>
      <c r="O34" s="39">
        <f>Spisak!S24</f>
        <v>20</v>
      </c>
      <c r="P34" s="40">
        <f>Spisak!T24</f>
        <v>0</v>
      </c>
      <c r="Q34" s="41">
        <f>Spisak!U24</f>
        <v>0</v>
      </c>
      <c r="R34" s="42">
        <f>Spisak!W24</f>
        <v>50</v>
      </c>
      <c r="S34" s="73" t="str">
        <f>Spisak!X24</f>
        <v>E</v>
      </c>
      <c r="T34" s="74" t="str">
        <f t="shared" si="0"/>
        <v>(dovoljan)</v>
      </c>
    </row>
    <row r="35" spans="1:20" s="21" customFormat="1" ht="12.75">
      <c r="A35" s="36">
        <v>24</v>
      </c>
      <c r="B35" s="37" t="str">
        <f>Spisak!A25</f>
        <v>37/08</v>
      </c>
      <c r="C35" s="50" t="str">
        <f>Spisak!D25</f>
        <v>Darko Brnović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25</v>
      </c>
      <c r="O35" s="39">
        <f>Spisak!S25</f>
        <v>18</v>
      </c>
      <c r="P35" s="40">
        <f>Spisak!T25</f>
        <v>0</v>
      </c>
      <c r="Q35" s="41">
        <f>Spisak!U25</f>
        <v>0</v>
      </c>
      <c r="R35" s="42">
        <f>Spisak!W25</f>
        <v>43</v>
      </c>
      <c r="S35" s="73" t="str">
        <f>Spisak!X25</f>
        <v>F</v>
      </c>
      <c r="T35" s="74" t="str">
        <f t="shared" si="0"/>
        <v>(nedovoljan)</v>
      </c>
    </row>
    <row r="36" spans="1:20" s="21" customFormat="1" ht="12.75">
      <c r="A36" s="36">
        <v>25</v>
      </c>
      <c r="B36" s="37" t="str">
        <f>Spisak!A26</f>
        <v>9087/07</v>
      </c>
      <c r="C36" s="50" t="str">
        <f>Spisak!D26</f>
        <v>Srdjan Šavelić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24</v>
      </c>
      <c r="O36" s="39">
        <f>Spisak!S26</f>
        <v>22</v>
      </c>
      <c r="P36" s="40">
        <f>Spisak!T26</f>
        <v>0</v>
      </c>
      <c r="Q36" s="41">
        <f>Spisak!U26</f>
        <v>0</v>
      </c>
      <c r="R36" s="42">
        <f>Spisak!W26</f>
        <v>46</v>
      </c>
      <c r="S36" s="73" t="str">
        <f>Spisak!X26</f>
        <v>F</v>
      </c>
      <c r="T36" s="74" t="str">
        <f t="shared" si="0"/>
        <v>(nedovoljan)</v>
      </c>
    </row>
    <row r="37" spans="1:17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91"/>
    </row>
    <row r="38" spans="1:17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91"/>
    </row>
    <row r="39" spans="1:17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91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91"/>
      <c r="R40" s="5"/>
      <c r="S40" s="7" t="s">
        <v>46</v>
      </c>
      <c r="T40" s="25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91"/>
      <c r="R41" s="5"/>
      <c r="S41" s="148" t="s">
        <v>147</v>
      </c>
      <c r="T41" s="25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91"/>
      <c r="R42" s="5"/>
      <c r="S42" s="4"/>
      <c r="T42" s="25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91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91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91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91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9"/>
  <sheetViews>
    <sheetView showZeros="0" zoomScalePageLayoutView="0" workbookViewId="0" topLeftCell="A7">
      <selection activeCell="M12" sqref="M12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78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136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62" t="s">
        <v>27</v>
      </c>
      <c r="B5" s="162"/>
      <c r="C5" s="47" t="s">
        <v>137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62" t="s">
        <v>28</v>
      </c>
      <c r="B7" s="162"/>
      <c r="C7" s="47" t="s">
        <v>135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59" t="s">
        <v>30</v>
      </c>
      <c r="B9" s="152" t="s">
        <v>31</v>
      </c>
      <c r="C9" s="152" t="s">
        <v>32</v>
      </c>
      <c r="D9" s="163" t="s">
        <v>45</v>
      </c>
      <c r="E9" s="164"/>
      <c r="F9" s="152" t="s">
        <v>34</v>
      </c>
      <c r="G9" s="152" t="s">
        <v>35</v>
      </c>
      <c r="H9" s="155"/>
    </row>
    <row r="10" spans="1:8" s="46" customFormat="1" ht="0.75" customHeight="1">
      <c r="A10" s="160"/>
      <c r="B10" s="153"/>
      <c r="C10" s="153"/>
      <c r="D10" s="165"/>
      <c r="E10" s="166"/>
      <c r="F10" s="153"/>
      <c r="G10" s="153"/>
      <c r="H10" s="156"/>
    </row>
    <row r="11" spans="1:8" s="46" customFormat="1" ht="39" customHeight="1" thickBot="1">
      <c r="A11" s="161"/>
      <c r="B11" s="154"/>
      <c r="C11" s="154"/>
      <c r="D11" s="45" t="s">
        <v>44</v>
      </c>
      <c r="E11" s="45" t="s">
        <v>144</v>
      </c>
      <c r="F11" s="154"/>
      <c r="G11" s="154"/>
      <c r="H11" s="157"/>
    </row>
    <row r="12" spans="1:8" s="59" customFormat="1" ht="16.5" customHeight="1">
      <c r="A12" s="53">
        <v>1</v>
      </c>
      <c r="B12" s="54" t="str">
        <f>Spisak!A2</f>
        <v>29/14</v>
      </c>
      <c r="C12" s="55" t="str">
        <f>Spisak!D2</f>
        <v>Nikola Nišavić</v>
      </c>
      <c r="D12" s="56">
        <f>Spisak!V2</f>
        <v>57.5</v>
      </c>
      <c r="E12" s="57">
        <f>Spisak!T2</f>
        <v>0</v>
      </c>
      <c r="F12" s="57">
        <f>Spisak!W2</f>
        <v>57.5</v>
      </c>
      <c r="G12" s="72" t="str">
        <f>Spisak!X2</f>
        <v>E</v>
      </c>
      <c r="H12" s="58" t="str">
        <f>IF(G12=0,"-",VLOOKUP(G12,Tocjene,2,TRUE))</f>
        <v>(dovoljan)</v>
      </c>
    </row>
    <row r="13" spans="1:8" s="59" customFormat="1" ht="16.5" customHeight="1">
      <c r="A13" s="53">
        <v>2</v>
      </c>
      <c r="B13" s="54" t="str">
        <f>Spisak!A3</f>
        <v>37/14</v>
      </c>
      <c r="C13" s="55" t="str">
        <f>Spisak!D3</f>
        <v>Aleksandra Pupavac</v>
      </c>
      <c r="D13" s="56">
        <f>Spisak!V3</f>
        <v>45</v>
      </c>
      <c r="E13" s="57">
        <f>Spisak!T3</f>
        <v>0</v>
      </c>
      <c r="F13" s="57">
        <f>Spisak!W3</f>
        <v>45</v>
      </c>
      <c r="G13" s="72" t="str">
        <f>Spisak!X3</f>
        <v>F</v>
      </c>
      <c r="H13" s="58" t="str">
        <f aca="true" t="shared" si="0" ref="H13:H36">IF(G13=0,"-",VLOOKUP(G13,Tocjene,2,TRUE))</f>
        <v>(nedovoljan)</v>
      </c>
    </row>
    <row r="14" spans="1:8" s="59" customFormat="1" ht="16.5" customHeight="1">
      <c r="A14" s="53">
        <v>3</v>
      </c>
      <c r="B14" s="54" t="str">
        <f>Spisak!A4</f>
        <v>51/14</v>
      </c>
      <c r="C14" s="55" t="str">
        <f>Spisak!D4</f>
        <v>Jovan Šćekić</v>
      </c>
      <c r="D14" s="56">
        <f>Spisak!V4</f>
        <v>62</v>
      </c>
      <c r="E14" s="57">
        <f>Spisak!T4</f>
        <v>0</v>
      </c>
      <c r="F14" s="57">
        <f>Spisak!W4</f>
        <v>62</v>
      </c>
      <c r="G14" s="72" t="str">
        <f>Spisak!X4</f>
        <v>D</v>
      </c>
      <c r="H14" s="58" t="str">
        <f t="shared" si="0"/>
        <v>(zadovoljava)</v>
      </c>
    </row>
    <row r="15" spans="1:8" s="59" customFormat="1" ht="16.5" customHeight="1">
      <c r="A15" s="53">
        <v>4</v>
      </c>
      <c r="B15" s="54" t="str">
        <f>Spisak!A5</f>
        <v>69/14</v>
      </c>
      <c r="C15" s="55" t="str">
        <f>Spisak!D5</f>
        <v>Ana Eraković</v>
      </c>
      <c r="D15" s="56">
        <f>Spisak!V5</f>
        <v>37</v>
      </c>
      <c r="E15" s="57">
        <f>Spisak!T5</f>
        <v>0</v>
      </c>
      <c r="F15" s="57">
        <f>Spisak!W5</f>
        <v>37</v>
      </c>
      <c r="G15" s="72" t="str">
        <f>Spisak!X5</f>
        <v>F</v>
      </c>
      <c r="H15" s="58" t="str">
        <f t="shared" si="0"/>
        <v>(nedovoljan)</v>
      </c>
    </row>
    <row r="16" spans="1:8" s="59" customFormat="1" ht="16.5" customHeight="1">
      <c r="A16" s="53">
        <v>5</v>
      </c>
      <c r="B16" s="54" t="str">
        <f>Spisak!A6</f>
        <v>71/14</v>
      </c>
      <c r="C16" s="55" t="str">
        <f>Spisak!D6</f>
        <v>Lazar Jauković</v>
      </c>
      <c r="D16" s="56">
        <f>Spisak!V6</f>
        <v>53</v>
      </c>
      <c r="E16" s="57">
        <f>Spisak!T6</f>
        <v>0</v>
      </c>
      <c r="F16" s="57">
        <f>Spisak!W6</f>
        <v>53</v>
      </c>
      <c r="G16" s="72" t="str">
        <f>Spisak!X6</f>
        <v>E</v>
      </c>
      <c r="H16" s="58" t="str">
        <f t="shared" si="0"/>
        <v>(dovoljan)</v>
      </c>
    </row>
    <row r="17" spans="1:8" s="59" customFormat="1" ht="16.5" customHeight="1">
      <c r="A17" s="53">
        <v>6</v>
      </c>
      <c r="B17" s="54" t="str">
        <f>Spisak!A7</f>
        <v>9033/14</v>
      </c>
      <c r="C17" s="55" t="str">
        <f>Spisak!D7</f>
        <v>Anđela Amanović</v>
      </c>
      <c r="D17" s="56">
        <f>Spisak!V7</f>
        <v>54</v>
      </c>
      <c r="E17" s="57">
        <f>Spisak!T7</f>
        <v>0</v>
      </c>
      <c r="F17" s="57">
        <f>Spisak!W7</f>
        <v>54</v>
      </c>
      <c r="G17" s="72" t="str">
        <f>Spisak!X7</f>
        <v>E</v>
      </c>
      <c r="H17" s="58" t="str">
        <f t="shared" si="0"/>
        <v>(dovoljan)</v>
      </c>
    </row>
    <row r="18" spans="1:8" s="59" customFormat="1" ht="16.5" customHeight="1">
      <c r="A18" s="53">
        <v>7</v>
      </c>
      <c r="B18" s="54" t="str">
        <f>Spisak!A8</f>
        <v>9087/14</v>
      </c>
      <c r="C18" s="55" t="str">
        <f>Spisak!D8</f>
        <v>Adrijana Halimić</v>
      </c>
      <c r="D18" s="56">
        <f>Spisak!V8</f>
        <v>32</v>
      </c>
      <c r="E18" s="57">
        <f>Spisak!T8</f>
        <v>0</v>
      </c>
      <c r="F18" s="57">
        <f>Spisak!W8</f>
        <v>32</v>
      </c>
      <c r="G18" s="72" t="str">
        <f>Spisak!X8</f>
        <v>F</v>
      </c>
      <c r="H18" s="58" t="str">
        <f t="shared" si="0"/>
        <v>(nedovoljan)</v>
      </c>
    </row>
    <row r="19" spans="1:8" s="59" customFormat="1" ht="16.5" customHeight="1">
      <c r="A19" s="53">
        <v>8</v>
      </c>
      <c r="B19" s="54" t="str">
        <f>Spisak!A9</f>
        <v>52/13</v>
      </c>
      <c r="C19" s="55" t="str">
        <f>Spisak!D9</f>
        <v>Radisav Brajković</v>
      </c>
      <c r="D19" s="56">
        <f>Spisak!V9</f>
        <v>19</v>
      </c>
      <c r="E19" s="57">
        <f>Spisak!T9</f>
        <v>0</v>
      </c>
      <c r="F19" s="57">
        <f>Spisak!W9</f>
        <v>10</v>
      </c>
      <c r="G19" s="72" t="str">
        <f>Spisak!X9</f>
        <v>F</v>
      </c>
      <c r="H19" s="58" t="str">
        <f t="shared" si="0"/>
        <v>(nedovoljan)</v>
      </c>
    </row>
    <row r="20" spans="1:8" s="59" customFormat="1" ht="16.5" customHeight="1">
      <c r="A20" s="53">
        <v>9</v>
      </c>
      <c r="B20" s="54" t="str">
        <f>Spisak!A10</f>
        <v>68/13</v>
      </c>
      <c r="C20" s="55" t="str">
        <f>Spisak!D10</f>
        <v>Maksim Vučinić</v>
      </c>
      <c r="D20" s="56">
        <f>Spisak!V10</f>
        <v>45.5</v>
      </c>
      <c r="E20" s="57">
        <f>Spisak!T10</f>
        <v>0</v>
      </c>
      <c r="F20" s="57">
        <f>Spisak!W10</f>
        <v>45.5</v>
      </c>
      <c r="G20" s="72" t="str">
        <f>Spisak!X10</f>
        <v>F</v>
      </c>
      <c r="H20" s="58" t="str">
        <f t="shared" si="0"/>
        <v>(nedovoljan)</v>
      </c>
    </row>
    <row r="21" spans="1:8" s="59" customFormat="1" ht="16.5" customHeight="1">
      <c r="A21" s="53">
        <v>10</v>
      </c>
      <c r="B21" s="54" t="str">
        <f>Spisak!A11</f>
        <v>94/13</v>
      </c>
      <c r="C21" s="55" t="str">
        <f>Spisak!D11</f>
        <v>Andrej Matović</v>
      </c>
      <c r="D21" s="56">
        <f>Spisak!V11</f>
        <v>44.5</v>
      </c>
      <c r="E21" s="57">
        <f>Spisak!T11</f>
        <v>0</v>
      </c>
      <c r="F21" s="57">
        <f>Spisak!W11</f>
        <v>44.5</v>
      </c>
      <c r="G21" s="72" t="str">
        <f>Spisak!X11</f>
        <v>F</v>
      </c>
      <c r="H21" s="58" t="str">
        <f t="shared" si="0"/>
        <v>(nedovoljan)</v>
      </c>
    </row>
    <row r="22" spans="1:8" s="59" customFormat="1" ht="16.5" customHeight="1">
      <c r="A22" s="53">
        <v>11</v>
      </c>
      <c r="B22" s="54" t="str">
        <f>Spisak!A12</f>
        <v>15/12</v>
      </c>
      <c r="C22" s="55" t="str">
        <f>Spisak!D12</f>
        <v>Dejan Dendić</v>
      </c>
      <c r="D22" s="56">
        <f>Spisak!V12</f>
        <v>36</v>
      </c>
      <c r="E22" s="57">
        <f>Spisak!T12</f>
        <v>0</v>
      </c>
      <c r="F22" s="57">
        <f>Spisak!W12</f>
        <v>36</v>
      </c>
      <c r="G22" s="72" t="str">
        <f>Spisak!X12</f>
        <v>F</v>
      </c>
      <c r="H22" s="58" t="str">
        <f t="shared" si="0"/>
        <v>(nedovoljan)</v>
      </c>
    </row>
    <row r="23" spans="1:8" s="59" customFormat="1" ht="16.5" customHeight="1">
      <c r="A23" s="53">
        <v>12</v>
      </c>
      <c r="B23" s="54" t="str">
        <f>Spisak!A13</f>
        <v>26/12</v>
      </c>
      <c r="C23" s="55" t="str">
        <f>Spisak!D13</f>
        <v>Sara Dragoslavić</v>
      </c>
      <c r="D23" s="56">
        <f>Spisak!V13</f>
        <v>36</v>
      </c>
      <c r="E23" s="57">
        <f>Spisak!T13</f>
        <v>0</v>
      </c>
      <c r="F23" s="57">
        <f>Spisak!W13</f>
        <v>36</v>
      </c>
      <c r="G23" s="72" t="str">
        <f>Spisak!X13</f>
        <v>F</v>
      </c>
      <c r="H23" s="58" t="str">
        <f t="shared" si="0"/>
        <v>(nedovoljan)</v>
      </c>
    </row>
    <row r="24" spans="1:8" s="59" customFormat="1" ht="16.5" customHeight="1">
      <c r="A24" s="53">
        <v>13</v>
      </c>
      <c r="B24" s="54" t="str">
        <f>Spisak!A14</f>
        <v>48/12</v>
      </c>
      <c r="C24" s="55" t="str">
        <f>Spisak!D14</f>
        <v>Igor Perović</v>
      </c>
      <c r="D24" s="56">
        <f>Spisak!V14</f>
        <v>52.5</v>
      </c>
      <c r="E24" s="57">
        <f>Spisak!T14</f>
        <v>0</v>
      </c>
      <c r="F24" s="57">
        <f>Spisak!W14</f>
        <v>52.5</v>
      </c>
      <c r="G24" s="72" t="str">
        <f>Spisak!X14</f>
        <v>E</v>
      </c>
      <c r="H24" s="58" t="str">
        <f t="shared" si="0"/>
        <v>(dovoljan)</v>
      </c>
    </row>
    <row r="25" spans="1:8" s="59" customFormat="1" ht="16.5" customHeight="1">
      <c r="A25" s="53">
        <v>14</v>
      </c>
      <c r="B25" s="54" t="str">
        <f>Spisak!A15</f>
        <v>51/12</v>
      </c>
      <c r="C25" s="55" t="str">
        <f>Spisak!D15</f>
        <v>Nikola Vujković</v>
      </c>
      <c r="D25" s="56">
        <f>Spisak!V15</f>
        <v>33</v>
      </c>
      <c r="E25" s="57">
        <f>Spisak!T15</f>
        <v>0</v>
      </c>
      <c r="F25" s="57">
        <f>Spisak!W15</f>
        <v>30</v>
      </c>
      <c r="G25" s="72" t="str">
        <f>Spisak!X15</f>
        <v>F</v>
      </c>
      <c r="H25" s="58" t="str">
        <f t="shared" si="0"/>
        <v>(nedovoljan)</v>
      </c>
    </row>
    <row r="26" spans="1:8" s="59" customFormat="1" ht="16.5" customHeight="1">
      <c r="A26" s="53">
        <v>15</v>
      </c>
      <c r="B26" s="54" t="str">
        <f>Spisak!A16</f>
        <v>9045/12</v>
      </c>
      <c r="C26" s="55" t="str">
        <f>Spisak!D16</f>
        <v>Milan Čolović</v>
      </c>
      <c r="D26" s="56">
        <f>Spisak!V16</f>
        <v>42</v>
      </c>
      <c r="E26" s="57">
        <f>Spisak!T16</f>
        <v>0</v>
      </c>
      <c r="F26" s="57">
        <f>Spisak!W16</f>
        <v>42</v>
      </c>
      <c r="G26" s="72" t="str">
        <f>Spisak!X16</f>
        <v>F</v>
      </c>
      <c r="H26" s="58" t="str">
        <f t="shared" si="0"/>
        <v>(nedovoljan)</v>
      </c>
    </row>
    <row r="27" spans="1:8" s="59" customFormat="1" ht="16.5" customHeight="1">
      <c r="A27" s="53">
        <v>16</v>
      </c>
      <c r="B27" s="54" t="str">
        <f>Spisak!A17</f>
        <v>7/11</v>
      </c>
      <c r="C27" s="55" t="str">
        <f>Spisak!D17</f>
        <v>Živko Vojvodić</v>
      </c>
      <c r="D27" s="56">
        <f>Spisak!V17</f>
        <v>33</v>
      </c>
      <c r="E27" s="57">
        <f>Spisak!T17</f>
        <v>0</v>
      </c>
      <c r="F27" s="57">
        <f>Spisak!W17</f>
        <v>33</v>
      </c>
      <c r="G27" s="72" t="str">
        <f>Spisak!X17</f>
        <v>F</v>
      </c>
      <c r="H27" s="58" t="str">
        <f t="shared" si="0"/>
        <v>(nedovoljan)</v>
      </c>
    </row>
    <row r="28" spans="1:8" s="59" customFormat="1" ht="16.5" customHeight="1">
      <c r="A28" s="53">
        <v>17</v>
      </c>
      <c r="B28" s="54" t="str">
        <f>Spisak!A18</f>
        <v>20/11</v>
      </c>
      <c r="C28" s="55" t="str">
        <f>Spisak!D18</f>
        <v>Nebojsa Maras</v>
      </c>
      <c r="D28" s="56">
        <f>Spisak!V18</f>
        <v>27</v>
      </c>
      <c r="E28" s="57">
        <f>Spisak!T18</f>
        <v>0</v>
      </c>
      <c r="F28" s="57">
        <f>Spisak!W18</f>
        <v>27</v>
      </c>
      <c r="G28" s="72" t="str">
        <f>Spisak!X18</f>
        <v>F</v>
      </c>
      <c r="H28" s="58" t="str">
        <f t="shared" si="0"/>
        <v>(nedovoljan)</v>
      </c>
    </row>
    <row r="29" spans="1:8" s="59" customFormat="1" ht="16.5" customHeight="1">
      <c r="A29" s="53">
        <v>18</v>
      </c>
      <c r="B29" s="54" t="str">
        <f>Spisak!A19</f>
        <v>25/11</v>
      </c>
      <c r="C29" s="55" t="str">
        <f>Spisak!D19</f>
        <v>Braim Alibašić</v>
      </c>
      <c r="D29" s="56">
        <f>Spisak!V19</f>
        <v>18</v>
      </c>
      <c r="E29" s="57">
        <f>Spisak!T19</f>
        <v>0</v>
      </c>
      <c r="F29" s="57">
        <f>Spisak!W19</f>
        <v>7</v>
      </c>
      <c r="G29" s="72" t="str">
        <f>Spisak!X19</f>
        <v>F</v>
      </c>
      <c r="H29" s="58" t="str">
        <f t="shared" si="0"/>
        <v>(nedovoljan)</v>
      </c>
    </row>
    <row r="30" spans="1:8" s="59" customFormat="1" ht="16.5" customHeight="1">
      <c r="A30" s="53">
        <v>19</v>
      </c>
      <c r="B30" s="54" t="str">
        <f>Spisak!A20</f>
        <v>68/11</v>
      </c>
      <c r="C30" s="55" t="str">
        <f>Spisak!D20</f>
        <v>Nemanja Konatar</v>
      </c>
      <c r="D30" s="56">
        <f>Spisak!V20</f>
        <v>25</v>
      </c>
      <c r="E30" s="57">
        <f>Spisak!T20</f>
        <v>0</v>
      </c>
      <c r="F30" s="57">
        <f>Spisak!W20</f>
        <v>25</v>
      </c>
      <c r="G30" s="72" t="str">
        <f>Spisak!X20</f>
        <v>F</v>
      </c>
      <c r="H30" s="58" t="str">
        <f t="shared" si="0"/>
        <v>(nedovoljan)</v>
      </c>
    </row>
    <row r="31" spans="1:8" s="59" customFormat="1" ht="16.5" customHeight="1">
      <c r="A31" s="53">
        <v>20</v>
      </c>
      <c r="B31" s="54" t="str">
        <f>Spisak!A21</f>
        <v>4/10</v>
      </c>
      <c r="C31" s="55" t="str">
        <f>Spisak!D21</f>
        <v>Jovan Šarović</v>
      </c>
      <c r="D31" s="56">
        <f>Spisak!V21</f>
        <v>0</v>
      </c>
      <c r="E31" s="57">
        <f>Spisak!T21</f>
        <v>0</v>
      </c>
      <c r="F31" s="57">
        <f>Spisak!W21</f>
        <v>36</v>
      </c>
      <c r="G31" s="72" t="str">
        <f>Spisak!X21</f>
        <v>F</v>
      </c>
      <c r="H31" s="58" t="str">
        <f t="shared" si="0"/>
        <v>(nedovoljan)</v>
      </c>
    </row>
    <row r="32" spans="1:8" s="59" customFormat="1" ht="16.5" customHeight="1">
      <c r="A32" s="53">
        <v>21</v>
      </c>
      <c r="B32" s="54" t="str">
        <f>Spisak!A22</f>
        <v>12/10</v>
      </c>
      <c r="C32" s="55" t="str">
        <f>Spisak!D22</f>
        <v>Nebojša Pejović</v>
      </c>
      <c r="D32" s="56">
        <f>Spisak!V22</f>
        <v>50</v>
      </c>
      <c r="E32" s="57">
        <f>Spisak!T22</f>
        <v>0</v>
      </c>
      <c r="F32" s="57">
        <f>Spisak!W22</f>
        <v>50</v>
      </c>
      <c r="G32" s="72" t="str">
        <f>Spisak!X22</f>
        <v>E</v>
      </c>
      <c r="H32" s="58" t="str">
        <f t="shared" si="0"/>
        <v>(dovoljan)</v>
      </c>
    </row>
    <row r="33" spans="1:8" s="59" customFormat="1" ht="16.5" customHeight="1">
      <c r="A33" s="53">
        <v>22</v>
      </c>
      <c r="B33" s="54" t="str">
        <f>Spisak!A23</f>
        <v>28/10</v>
      </c>
      <c r="C33" s="55" t="str">
        <f>Spisak!D23</f>
        <v>Mensur Dizdarević</v>
      </c>
      <c r="D33" s="56">
        <f>Spisak!V23</f>
        <v>40</v>
      </c>
      <c r="E33" s="57">
        <f>Spisak!T23</f>
        <v>0</v>
      </c>
      <c r="F33" s="57">
        <f>Spisak!W23</f>
        <v>40</v>
      </c>
      <c r="G33" s="72" t="str">
        <f>Spisak!X23</f>
        <v>F</v>
      </c>
      <c r="H33" s="58" t="str">
        <f t="shared" si="0"/>
        <v>(nedovoljan)</v>
      </c>
    </row>
    <row r="34" spans="1:8" s="59" customFormat="1" ht="16.5" customHeight="1">
      <c r="A34" s="53">
        <v>23</v>
      </c>
      <c r="B34" s="54" t="str">
        <f>Spisak!A24</f>
        <v>28/09</v>
      </c>
      <c r="C34" s="55" t="str">
        <f>Spisak!D24</f>
        <v>Đuro Velaš</v>
      </c>
      <c r="D34" s="56">
        <f>Spisak!V24</f>
        <v>50</v>
      </c>
      <c r="E34" s="57">
        <f>Spisak!T24</f>
        <v>0</v>
      </c>
      <c r="F34" s="57">
        <f>Spisak!W24</f>
        <v>50</v>
      </c>
      <c r="G34" s="72" t="str">
        <f>Spisak!X24</f>
        <v>E</v>
      </c>
      <c r="H34" s="58" t="str">
        <f t="shared" si="0"/>
        <v>(dovoljan)</v>
      </c>
    </row>
    <row r="35" spans="1:8" s="59" customFormat="1" ht="16.5" customHeight="1">
      <c r="A35" s="53">
        <v>24</v>
      </c>
      <c r="B35" s="54" t="str">
        <f>Spisak!A25</f>
        <v>37/08</v>
      </c>
      <c r="C35" s="55" t="str">
        <f>Spisak!D25</f>
        <v>Darko Brnović</v>
      </c>
      <c r="D35" s="56">
        <f>Spisak!V25</f>
        <v>43</v>
      </c>
      <c r="E35" s="57">
        <f>Spisak!T25</f>
        <v>0</v>
      </c>
      <c r="F35" s="57">
        <f>Spisak!W25</f>
        <v>43</v>
      </c>
      <c r="G35" s="72" t="str">
        <f>Spisak!X25</f>
        <v>F</v>
      </c>
      <c r="H35" s="58" t="str">
        <f t="shared" si="0"/>
        <v>(nedovoljan)</v>
      </c>
    </row>
    <row r="36" spans="1:8" s="59" customFormat="1" ht="16.5" customHeight="1">
      <c r="A36" s="53">
        <v>25</v>
      </c>
      <c r="B36" s="54" t="str">
        <f>Spisak!A26</f>
        <v>9087/07</v>
      </c>
      <c r="C36" s="55" t="str">
        <f>Spisak!D26</f>
        <v>Srdjan Šavelić</v>
      </c>
      <c r="D36" s="56">
        <f>Spisak!V26</f>
        <v>46</v>
      </c>
      <c r="E36" s="57">
        <f>Spisak!T26</f>
        <v>0</v>
      </c>
      <c r="F36" s="57">
        <f>Spisak!W26</f>
        <v>46</v>
      </c>
      <c r="G36" s="72" t="str">
        <f>Spisak!X26</f>
        <v>F</v>
      </c>
      <c r="H36" s="58" t="str">
        <f t="shared" si="0"/>
        <v>(nedovoljan)</v>
      </c>
    </row>
    <row r="37" spans="1:8" s="59" customFormat="1" ht="16.5" customHeight="1">
      <c r="A37" s="6"/>
      <c r="B37" s="3"/>
      <c r="C37" s="22"/>
      <c r="D37" s="28"/>
      <c r="E37" s="7"/>
      <c r="F37" s="28"/>
      <c r="G37" s="28"/>
      <c r="H37" s="28"/>
    </row>
    <row r="38" spans="1:8" s="59" customFormat="1" ht="16.5" customHeight="1">
      <c r="A38" s="6"/>
      <c r="B38" s="3"/>
      <c r="C38" s="22"/>
      <c r="D38" s="28"/>
      <c r="E38" s="28"/>
      <c r="F38" s="7"/>
      <c r="G38" s="7" t="s">
        <v>47</v>
      </c>
      <c r="H38" s="28"/>
    </row>
    <row r="39" spans="1:8" s="59" customFormat="1" ht="16.5" customHeight="1">
      <c r="A39" s="6"/>
      <c r="B39" s="3"/>
      <c r="C39" s="22"/>
      <c r="D39" s="28"/>
      <c r="E39" s="28"/>
      <c r="F39" s="28"/>
      <c r="G39" s="28"/>
      <c r="H39" s="28"/>
    </row>
    <row r="40" spans="1:8" s="59" customFormat="1" ht="16.5" customHeight="1">
      <c r="A40" s="6"/>
      <c r="B40" s="3"/>
      <c r="C40" s="22"/>
      <c r="D40" s="28"/>
      <c r="E40" s="28"/>
      <c r="F40" s="28"/>
      <c r="G40" s="28"/>
      <c r="H40" s="28"/>
    </row>
    <row r="41" spans="1:8" s="59" customFormat="1" ht="16.5" customHeight="1">
      <c r="A41" s="6"/>
      <c r="B41" s="3"/>
      <c r="C41" s="22"/>
      <c r="D41" s="28"/>
      <c r="E41" s="28"/>
      <c r="F41" s="28"/>
      <c r="G41" s="28"/>
      <c r="H41" s="28"/>
    </row>
    <row r="42" spans="1:8" s="59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59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59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59" customFormat="1" ht="16.5" customHeight="1">
      <c r="A45" s="6"/>
      <c r="B45" s="3"/>
      <c r="C45" s="22"/>
      <c r="D45" s="28"/>
      <c r="E45" s="85"/>
      <c r="F45" s="86"/>
      <c r="G45" s="87"/>
      <c r="H45" s="88"/>
    </row>
    <row r="46" spans="1:8" s="59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59" customFormat="1" ht="16.5" customHeight="1">
      <c r="A47" s="6"/>
      <c r="B47" s="3"/>
      <c r="C47" s="22"/>
      <c r="D47" s="28"/>
      <c r="E47" s="28"/>
      <c r="F47" s="28"/>
      <c r="G47" s="7"/>
      <c r="H47" s="28"/>
    </row>
    <row r="48" ht="12.75">
      <c r="G48" s="4"/>
    </row>
    <row r="49" ht="12.75">
      <c r="G49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2017-09-15T15:28:08Z</cp:lastPrinted>
  <dcterms:created xsi:type="dcterms:W3CDTF">1999-11-01T09:35:38Z</dcterms:created>
  <dcterms:modified xsi:type="dcterms:W3CDTF">2017-09-17T20:29:34Z</dcterms:modified>
  <cp:category/>
  <cp:version/>
  <cp:contentType/>
  <cp:contentStatus/>
</cp:coreProperties>
</file>