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160" windowHeight="9024" activeTab="4"/>
  </bookViews>
  <sheets>
    <sheet name="Sheet1" sheetId="1" r:id="rId1"/>
    <sheet name="Sheet10" sheetId="10" r:id="rId2"/>
    <sheet name="Sheet11" sheetId="11" r:id="rId3"/>
    <sheet name="Sheet12" sheetId="12" r:id="rId4"/>
    <sheet name="Sheet9" sheetId="9" r:id="rId5"/>
    <sheet name="Sheet3" sheetId="3" r:id="rId6"/>
    <sheet name="Sheet5" sheetId="5" r:id="rId7"/>
    <sheet name="Sheet6" sheetId="6" r:id="rId8"/>
    <sheet name="Sheet7" sheetId="7" r:id="rId9"/>
    <sheet name="Sheet8" sheetId="8" r:id="rId10"/>
    <sheet name="Sheet4" sheetId="4" r:id="rId11"/>
    <sheet name="Sheet2" sheetId="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2" l="1"/>
  <c r="S5" i="9" l="1"/>
  <c r="R5" i="9"/>
  <c r="Q5" i="9"/>
  <c r="P5" i="9"/>
  <c r="O5" i="9"/>
  <c r="N5" i="9"/>
  <c r="M5" i="9"/>
  <c r="L5" i="9"/>
  <c r="S3" i="9"/>
  <c r="R3" i="9"/>
  <c r="Q3" i="9"/>
  <c r="P3" i="9"/>
  <c r="O3" i="9"/>
  <c r="N3" i="9"/>
  <c r="M3" i="9"/>
  <c r="L3" i="9"/>
  <c r="S4" i="9"/>
  <c r="R4" i="9"/>
  <c r="Q4" i="9"/>
  <c r="P4" i="9"/>
  <c r="O4" i="9"/>
  <c r="N4" i="9"/>
  <c r="M4" i="9"/>
  <c r="L4" i="9"/>
  <c r="G19" i="9"/>
  <c r="G13" i="9"/>
  <c r="G14" i="9" s="1"/>
  <c r="G15" i="9" s="1"/>
  <c r="G16" i="9" s="1"/>
  <c r="G17" i="9" s="1"/>
  <c r="G18" i="9" s="1"/>
  <c r="G12" i="9"/>
  <c r="G8" i="9"/>
  <c r="G4" i="9"/>
  <c r="G5" i="9" s="1"/>
  <c r="E10" i="9"/>
  <c r="E6" i="9"/>
  <c r="E3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P5" i="4" l="1"/>
  <c r="O5" i="4"/>
  <c r="N5" i="4"/>
  <c r="M5" i="4"/>
  <c r="L5" i="4"/>
  <c r="K5" i="4"/>
  <c r="J5" i="4"/>
  <c r="P4" i="4"/>
  <c r="O4" i="4"/>
  <c r="N4" i="4"/>
  <c r="M4" i="4"/>
  <c r="L4" i="4"/>
  <c r="K4" i="4"/>
  <c r="J4" i="4"/>
  <c r="P3" i="4"/>
  <c r="O3" i="4"/>
  <c r="N3" i="4"/>
  <c r="M3" i="4"/>
  <c r="L3" i="4"/>
  <c r="K3" i="4"/>
  <c r="J3" i="4"/>
  <c r="G15" i="4"/>
  <c r="G16" i="4" s="1"/>
  <c r="G17" i="4" s="1"/>
  <c r="G18" i="4" s="1"/>
  <c r="G19" i="4" s="1"/>
  <c r="G14" i="4"/>
  <c r="G13" i="4"/>
  <c r="G9" i="4"/>
  <c r="H6" i="4"/>
  <c r="G5" i="4"/>
  <c r="E10" i="4"/>
  <c r="E7" i="4"/>
  <c r="E4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S7" i="3" l="1"/>
  <c r="R7" i="3"/>
  <c r="Q7" i="3"/>
  <c r="P7" i="3"/>
  <c r="O7" i="3"/>
  <c r="N7" i="3"/>
  <c r="M7" i="3"/>
  <c r="L7" i="3"/>
  <c r="S6" i="3"/>
  <c r="R6" i="3"/>
  <c r="Q6" i="3"/>
  <c r="P6" i="3"/>
  <c r="O6" i="3"/>
  <c r="N6" i="3"/>
  <c r="M6" i="3"/>
  <c r="L6" i="3"/>
  <c r="T5" i="3"/>
  <c r="S5" i="3"/>
  <c r="R5" i="3"/>
  <c r="Q5" i="3"/>
  <c r="P5" i="3"/>
  <c r="O5" i="3"/>
  <c r="N5" i="3"/>
  <c r="M5" i="3"/>
  <c r="L5" i="3"/>
  <c r="H14" i="3"/>
  <c r="H15" i="3" s="1"/>
  <c r="H16" i="3" s="1"/>
  <c r="H17" i="3" s="1"/>
  <c r="H18" i="3" s="1"/>
  <c r="H19" i="3" s="1"/>
  <c r="H13" i="3"/>
  <c r="H12" i="3"/>
  <c r="H8" i="3"/>
  <c r="H5" i="3"/>
  <c r="H4" i="3"/>
  <c r="E10" i="3"/>
  <c r="E7" i="3"/>
  <c r="E4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A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V4" i="1" l="1"/>
  <c r="U4" i="1"/>
  <c r="T4" i="1"/>
  <c r="S4" i="1"/>
  <c r="R4" i="1"/>
  <c r="Q4" i="1"/>
  <c r="P4" i="1"/>
  <c r="V3" i="1"/>
  <c r="U3" i="1"/>
  <c r="T3" i="1"/>
  <c r="S3" i="1"/>
  <c r="R3" i="1"/>
  <c r="Q3" i="1"/>
  <c r="P3" i="1"/>
  <c r="W2" i="1"/>
  <c r="V2" i="1"/>
  <c r="U2" i="1"/>
  <c r="T2" i="1"/>
  <c r="S2" i="1"/>
  <c r="P2" i="1"/>
  <c r="R2" i="1"/>
  <c r="Q2" i="1"/>
  <c r="L16" i="1"/>
  <c r="L17" i="1" s="1"/>
  <c r="L18" i="1" s="1"/>
  <c r="L19" i="1" s="1"/>
  <c r="L20" i="1" s="1"/>
  <c r="L21" i="1" s="1"/>
  <c r="L15" i="1"/>
  <c r="L10" i="1"/>
  <c r="L6" i="1"/>
  <c r="L7" i="1"/>
  <c r="J89" i="1"/>
  <c r="I89" i="1"/>
  <c r="H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F15" i="1"/>
  <c r="F14" i="1"/>
  <c r="E11" i="1"/>
  <c r="E7" i="1"/>
  <c r="E4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<sst xmlns="http://schemas.openxmlformats.org/spreadsheetml/2006/main" count="206" uniqueCount="126">
  <si>
    <t>varijansa</t>
  </si>
  <si>
    <t>st.dev.</t>
  </si>
  <si>
    <t>b)</t>
  </si>
  <si>
    <t>suma</t>
  </si>
  <si>
    <t>A.S.</t>
  </si>
  <si>
    <t>generisani br</t>
  </si>
  <si>
    <t>fiksirani</t>
  </si>
  <si>
    <t>zaokruzivanje na 2 decimale</t>
  </si>
  <si>
    <t>lijevi kraj</t>
  </si>
  <si>
    <t>desni kraj</t>
  </si>
  <si>
    <t>interval (A.S.-s,A.S+s)</t>
  </si>
  <si>
    <t>brojevi manji od l.k.</t>
  </si>
  <si>
    <t>brojevi veci od DK</t>
  </si>
  <si>
    <t>ukupno</t>
  </si>
  <si>
    <t>40 brojeva je van intervala (A.S.-s,A.S.+s)</t>
  </si>
  <si>
    <t xml:space="preserve">c) </t>
  </si>
  <si>
    <t>min</t>
  </si>
  <si>
    <t>max</t>
  </si>
  <si>
    <t>broj intervala</t>
  </si>
  <si>
    <t>krajevi intervala</t>
  </si>
  <si>
    <t>duzina intervala</t>
  </si>
  <si>
    <t>intervali</t>
  </si>
  <si>
    <t>23&lt;x&lt;27.714</t>
  </si>
  <si>
    <t>27.714&lt;x&lt;32.429</t>
  </si>
  <si>
    <t>32.429&lt;x&lt;37.143</t>
  </si>
  <si>
    <t>37.143&lt;x&lt;41.857</t>
  </si>
  <si>
    <t>41.857&lt;x&lt;46.571</t>
  </si>
  <si>
    <t>46.571&lt;x&lt;51.286</t>
  </si>
  <si>
    <t>51.286&lt;x&lt;56</t>
  </si>
  <si>
    <t>frekvencija</t>
  </si>
  <si>
    <t>stubasti dijagram</t>
  </si>
  <si>
    <t>sr.vr.</t>
  </si>
  <si>
    <t>broj grupa</t>
  </si>
  <si>
    <t>duzina grupe</t>
  </si>
  <si>
    <t>frekv</t>
  </si>
  <si>
    <t>FREKV</t>
  </si>
  <si>
    <t>Generisati 90 brojeva izmedju 37 I 56</t>
  </si>
  <si>
    <t>G</t>
  </si>
  <si>
    <t>F</t>
  </si>
  <si>
    <t>Z</t>
  </si>
  <si>
    <t>SR.VR.</t>
  </si>
  <si>
    <t>VAR</t>
  </si>
  <si>
    <t>ST.DEV.</t>
  </si>
  <si>
    <t>Rasporediti podatke po Sturgesovom pravilu</t>
  </si>
  <si>
    <t>krajevi grupe</t>
  </si>
  <si>
    <t>SUMA</t>
  </si>
  <si>
    <t>a.s.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</si>
  <si>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</si>
  <si>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</si>
  <si>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</si>
  <si>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</si>
  <si>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</si>
  <si>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</si>
  <si>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</si>
  <si>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</si>
  <si>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</si>
  <si>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</si>
  <si>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</si>
  <si>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</si>
  <si>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</si>
  <si>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</si>
  <si>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Largest(3)</t>
  </si>
  <si>
    <t>Smallest(5)</t>
  </si>
  <si>
    <t>Confidence Level(95.0%)</t>
  </si>
  <si>
    <t>MEDIJANA</t>
  </si>
  <si>
    <t>VARIJANSA</t>
  </si>
  <si>
    <t>RASPON</t>
  </si>
  <si>
    <t>TRECI NAJVECI</t>
  </si>
  <si>
    <t>PETI NAJMANJI</t>
  </si>
  <si>
    <t>30</t>
  </si>
  <si>
    <t>More</t>
  </si>
  <si>
    <t>Frequency</t>
  </si>
  <si>
    <t>Cumulative %</t>
  </si>
  <si>
    <t>SUMMARY OUTPUT</t>
  </si>
  <si>
    <t>Regression Statistics</t>
  </si>
  <si>
    <t>Multiple R</t>
  </si>
  <si>
    <t>R Square</t>
  </si>
  <si>
    <t>Adjusted R Square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</si>
  <si>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</si>
  <si>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</si>
  <si>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</si>
  <si>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</si>
  <si>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</si>
  <si>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</si>
  <si>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</si>
  <si>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</si>
  <si>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</si>
  <si>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</si>
  <si>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</si>
  <si>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</si>
  <si>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</si>
  <si>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</si>
  <si>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</si>
  <si>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</si>
  <si>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</si>
  <si>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</si>
  <si>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RESIDUAL OUTPUT</t>
  </si>
  <si>
    <t>Observation</t>
  </si>
  <si>
    <t>Predicted Y</t>
  </si>
  <si>
    <t>Residuals</t>
  </si>
  <si>
    <t>generisati 85 brojeva izmedju 24 I 76. Zaokruziti ih na 3 decimale…</t>
  </si>
  <si>
    <t>generator</t>
  </si>
  <si>
    <t>fix</t>
  </si>
  <si>
    <t>zaokruzivanje</t>
  </si>
  <si>
    <t>osnovni statisticki parametri</t>
  </si>
  <si>
    <t>b) Stugesovo pravilo</t>
  </si>
  <si>
    <t>k=</t>
  </si>
  <si>
    <t>Frekv</t>
  </si>
  <si>
    <t>gener</t>
  </si>
  <si>
    <t>zaokr</t>
  </si>
  <si>
    <t>b) Sturges</t>
  </si>
  <si>
    <t>Bin</t>
  </si>
  <si>
    <t>Largest(5)</t>
  </si>
  <si>
    <t>Smallest(7)</t>
  </si>
  <si>
    <t>Confidence Level(98.0%)</t>
  </si>
  <si>
    <t>medijan (vrijednost koja dijeli skup na dva priblizno jednaka dijela)</t>
  </si>
  <si>
    <t>modus (vrijednost koja senajcesce pojavljuje)</t>
  </si>
  <si>
    <t>st.dev. (prosjecno odstupanje od srednje vrijednosti)</t>
  </si>
  <si>
    <t>varijansa (st.dev. Na kvadrat)</t>
  </si>
  <si>
    <t>raspon</t>
  </si>
  <si>
    <t>minimum</t>
  </si>
  <si>
    <t>maksimum</t>
  </si>
  <si>
    <t>ukupan broj podataka</t>
  </si>
  <si>
    <t>5. najveci podatak)</t>
  </si>
  <si>
    <t>7.najmanji podatak)</t>
  </si>
  <si>
    <t>98% interval povjerenja je (A.S.-1.83*st.dev,A.S.+1.83*ST.DEV)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</si>
</sst>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Continuous"/>
    </xf>
    <xf numFmtId="0" fontId="0" fillId="0" borderId="0" xfId="0" applyNumberFormat="1" applyFill="1" applyBorder="1" applyAlignment="1"/>
    <xf numFmtId="10" fontId="0" fillId="0" borderId="0" xfId="0" applyNumberFormat="1" applyFill="1" applyBorder="1" applyAlignment="1"/>
    <xf numFmtId="10" fontId="0" fillId="0" borderId="1" xfId="0" applyNumberFormat="1" applyFill="1" applyBorder="1" applyAlignment="1"/>
    <xf numFmtId="0" fontId="0" fillId="0" borderId="1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Sheet1!$S$8</c:f>
              <c:strCache>
                <c:ptCount val="1"/>
                <c:pt idx="0">
                  <c:v>stubasti dijagram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Sheet1!$R$9:$R$15</c:f>
              <c:numCache>
                <c:formatCode>General</c:formatCode>
                <c:ptCount val="7"/>
                <c:pt idx="0">
                  <c:v>25.579166666666577</c:v>
                </c:pt>
                <c:pt idx="1">
                  <c:v>30.018888888888924</c:v>
                </c:pt>
                <c:pt idx="2">
                  <c:v>34.420909090909142</c:v>
                </c:pt>
                <c:pt idx="3">
                  <c:v>39.065000000000055</c:v>
                </c:pt>
                <c:pt idx="4">
                  <c:v>44.047857142857133</c:v>
                </c:pt>
                <c:pt idx="5">
                  <c:v>48.746428571428567</c:v>
                </c:pt>
                <c:pt idx="6">
                  <c:v>53.673999999999992</c:v>
                </c:pt>
              </c:numCache>
            </c:numRef>
          </c:cat>
          <c:val>
            <c:numRef>
              <c:f>Sheet1!$S$9:$S$15</c:f>
              <c:numCache>
                <c:formatCode>General</c:formatCode>
                <c:ptCount val="7"/>
                <c:pt idx="0">
                  <c:v>12</c:v>
                </c:pt>
                <c:pt idx="1">
                  <c:v>18</c:v>
                </c:pt>
                <c:pt idx="2">
                  <c:v>11</c:v>
                </c:pt>
                <c:pt idx="3">
                  <c:v>8</c:v>
                </c:pt>
                <c:pt idx="4">
                  <c:v>14</c:v>
                </c:pt>
                <c:pt idx="5">
                  <c:v>14</c:v>
                </c:pt>
                <c:pt idx="6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421632"/>
        <c:axId val="1910424352"/>
      </c:barChart>
      <c:catAx>
        <c:axId val="191042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424352"/>
        <c:crosses val="autoZero"/>
        <c:auto val="1"/>
        <c:lblAlgn val="ctr"/>
        <c:lblOffset val="100"/>
        <c:noMultiLvlLbl val="0"/>
      </c:catAx>
      <c:valAx>
        <c:axId val="191042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42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Sheet10!$A$2:$A$11</c:f>
              <c:strCache>
                <c:ptCount val="10"/>
                <c:pt idx="0">
                  <c:v>70</c:v>
                </c:pt>
                <c:pt idx="1">
                  <c:v>73.75</c:v>
                </c:pt>
                <c:pt idx="2">
                  <c:v>77.5</c:v>
                </c:pt>
                <c:pt idx="3">
                  <c:v>81.25</c:v>
                </c:pt>
                <c:pt idx="4">
                  <c:v>85</c:v>
                </c:pt>
                <c:pt idx="5">
                  <c:v>88.75</c:v>
                </c:pt>
                <c:pt idx="6">
                  <c:v>92.5</c:v>
                </c:pt>
                <c:pt idx="7">
                  <c:v>96.25</c:v>
                </c:pt>
                <c:pt idx="8">
                  <c:v>100</c:v>
                </c:pt>
                <c:pt idx="9">
                  <c:v>More</c:v>
                </c:pt>
              </c:strCache>
            </c:strRef>
          </c:cat>
          <c:val>
            <c:numRef>
              <c:f>Sheet10!$B$2:$B$11</c:f>
              <c:numCache>
                <c:formatCode>General</c:formatCode>
                <c:ptCount val="10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17</c:v>
                </c:pt>
                <c:pt idx="5">
                  <c:v>17</c:v>
                </c:pt>
                <c:pt idx="6">
                  <c:v>18</c:v>
                </c:pt>
                <c:pt idx="7">
                  <c:v>13</c:v>
                </c:pt>
                <c:pt idx="8">
                  <c:v>16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74416"/>
        <c:axId val="2022273328"/>
      </c:barChart>
      <c:lineChart>
        <c:grouping val="standard"/>
        <c:varyColors val="0"/>
        <c:ser>
          <c:idx val="1"/>
          <c:order val="1"/>
          <c:tx>
            <c:v>Cumulative %</c:v>
          </c:tx>
          <c:cat>
            <c:strRef>
              <c:f>Sheet10!$A$2:$A$11</c:f>
              <c:strCache>
                <c:ptCount val="10"/>
                <c:pt idx="0">
                  <c:v>70</c:v>
                </c:pt>
                <c:pt idx="1">
                  <c:v>73.75</c:v>
                </c:pt>
                <c:pt idx="2">
                  <c:v>77.5</c:v>
                </c:pt>
                <c:pt idx="3">
                  <c:v>81.25</c:v>
                </c:pt>
                <c:pt idx="4">
                  <c:v>85</c:v>
                </c:pt>
                <c:pt idx="5">
                  <c:v>88.75</c:v>
                </c:pt>
                <c:pt idx="6">
                  <c:v>92.5</c:v>
                </c:pt>
                <c:pt idx="7">
                  <c:v>96.25</c:v>
                </c:pt>
                <c:pt idx="8">
                  <c:v>100</c:v>
                </c:pt>
                <c:pt idx="9">
                  <c:v>More</c:v>
                </c:pt>
              </c:strCache>
            </c:strRef>
          </c:cat>
          <c:val>
            <c:numRef>
              <c:f>Sheet10!$C$2:$C$11</c:f>
              <c:numCache>
                <c:formatCode>0.00%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0.22500000000000001</c:v>
                </c:pt>
                <c:pt idx="3">
                  <c:v>0.32500000000000001</c:v>
                </c:pt>
                <c:pt idx="4">
                  <c:v>0.46666666666666667</c:v>
                </c:pt>
                <c:pt idx="5">
                  <c:v>0.60833333333333328</c:v>
                </c:pt>
                <c:pt idx="6">
                  <c:v>0.7583333333333333</c:v>
                </c:pt>
                <c:pt idx="7">
                  <c:v>0.8666666666666667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79312"/>
        <c:axId val="2022286384"/>
      </c:lineChart>
      <c:catAx>
        <c:axId val="202227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22273328"/>
        <c:crosses val="autoZero"/>
        <c:auto val="1"/>
        <c:lblAlgn val="ctr"/>
        <c:lblOffset val="100"/>
        <c:noMultiLvlLbl val="0"/>
      </c:catAx>
      <c:valAx>
        <c:axId val="2022273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22274416"/>
        <c:crosses val="autoZero"/>
        <c:crossBetween val="between"/>
      </c:valAx>
      <c:valAx>
        <c:axId val="202228638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2022279312"/>
        <c:crosses val="max"/>
        <c:crossBetween val="between"/>
      </c:valAx>
      <c:catAx>
        <c:axId val="202227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2286384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Sheet9!$O$7</c:f>
              <c:strCache>
                <c:ptCount val="1"/>
                <c:pt idx="0">
                  <c:v>frekvencija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Sheet9!$N$8:$N$15</c:f>
              <c:numCache>
                <c:formatCode>General</c:formatCode>
                <c:ptCount val="8"/>
                <c:pt idx="0">
                  <c:v>71.915583333333259</c:v>
                </c:pt>
                <c:pt idx="1">
                  <c:v>75.593266666666509</c:v>
                </c:pt>
                <c:pt idx="2">
                  <c:v>79.122166666666701</c:v>
                </c:pt>
                <c:pt idx="3">
                  <c:v>82.900999999999996</c:v>
                </c:pt>
                <c:pt idx="4">
                  <c:v>86.791882352941144</c:v>
                </c:pt>
                <c:pt idx="5">
                  <c:v>90.644500000000036</c:v>
                </c:pt>
                <c:pt idx="6">
                  <c:v>94.452999999999975</c:v>
                </c:pt>
                <c:pt idx="7">
                  <c:v>98.359312500000016</c:v>
                </c:pt>
              </c:numCache>
            </c:numRef>
          </c:cat>
          <c:val>
            <c:numRef>
              <c:f>Sheet9!$O$8:$O$15</c:f>
              <c:numCache>
                <c:formatCode>General</c:formatCode>
                <c:ptCount val="8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17</c:v>
                </c:pt>
                <c:pt idx="4">
                  <c:v>17</c:v>
                </c:pt>
                <c:pt idx="5">
                  <c:v>18</c:v>
                </c:pt>
                <c:pt idx="6">
                  <c:v>13</c:v>
                </c:pt>
                <c:pt idx="7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417280"/>
        <c:axId val="1910418912"/>
      </c:barChart>
      <c:catAx>
        <c:axId val="191041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418912"/>
        <c:crosses val="autoZero"/>
        <c:auto val="1"/>
        <c:lblAlgn val="ctr"/>
        <c:lblOffset val="100"/>
        <c:noMultiLvlLbl val="0"/>
      </c:catAx>
      <c:valAx>
        <c:axId val="191041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41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Sheet3!$O$9</c:f>
              <c:strCache>
                <c:ptCount val="1"/>
                <c:pt idx="0">
                  <c:v>FREKV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Sheet3!$N$10:$N$17</c:f>
              <c:numCache>
                <c:formatCode>General</c:formatCode>
                <c:ptCount val="8"/>
                <c:pt idx="0">
                  <c:v>38.101111111111045</c:v>
                </c:pt>
                <c:pt idx="1">
                  <c:v>40.678999999999903</c:v>
                </c:pt>
                <c:pt idx="2">
                  <c:v>43.22454545454552</c:v>
                </c:pt>
                <c:pt idx="3">
                  <c:v>45.363846153846225</c:v>
                </c:pt>
                <c:pt idx="4">
                  <c:v>47.587500000000055</c:v>
                </c:pt>
                <c:pt idx="5">
                  <c:v>49.784999999999968</c:v>
                </c:pt>
                <c:pt idx="6">
                  <c:v>52.480624999999989</c:v>
                </c:pt>
                <c:pt idx="7">
                  <c:v>55.224545454545456</c:v>
                </c:pt>
              </c:numCache>
            </c:numRef>
          </c:cat>
          <c:val>
            <c:numRef>
              <c:f>Sheet3!$O$10:$O$17</c:f>
              <c:numCache>
                <c:formatCode>General</c:formatCode>
                <c:ptCount val="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  <c:pt idx="4">
                  <c:v>12</c:v>
                </c:pt>
                <c:pt idx="5">
                  <c:v>8</c:v>
                </c:pt>
                <c:pt idx="6">
                  <c:v>16</c:v>
                </c:pt>
                <c:pt idx="7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423808"/>
        <c:axId val="1910419456"/>
      </c:barChart>
      <c:catAx>
        <c:axId val="191042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419456"/>
        <c:crosses val="autoZero"/>
        <c:auto val="1"/>
        <c:lblAlgn val="ctr"/>
        <c:lblOffset val="100"/>
        <c:noMultiLvlLbl val="0"/>
      </c:catAx>
      <c:valAx>
        <c:axId val="191041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42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Sheet6!$D$2:$D$9</c:f>
              <c:strCache>
                <c:ptCount val="8"/>
                <c:pt idx="0">
                  <c:v>90</c:v>
                </c:pt>
                <c:pt idx="1">
                  <c:v>72.85714286</c:v>
                </c:pt>
                <c:pt idx="2">
                  <c:v>55.71428571</c:v>
                </c:pt>
                <c:pt idx="3">
                  <c:v>64.28571429</c:v>
                </c:pt>
                <c:pt idx="4">
                  <c:v>47.14285714</c:v>
                </c:pt>
                <c:pt idx="5">
                  <c:v>81.42857143</c:v>
                </c:pt>
                <c:pt idx="6">
                  <c:v>38.57142857</c:v>
                </c:pt>
                <c:pt idx="7">
                  <c:v>More</c:v>
                </c:pt>
              </c:strCache>
            </c:strRef>
          </c:cat>
          <c:val>
            <c:numRef>
              <c:f>Sheet6!$E$2:$E$9</c:f>
              <c:numCache>
                <c:formatCode>General</c:formatCode>
                <c:ptCount val="8"/>
                <c:pt idx="0">
                  <c:v>15</c:v>
                </c:pt>
                <c:pt idx="1">
                  <c:v>14</c:v>
                </c:pt>
                <c:pt idx="2">
                  <c:v>11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422720"/>
        <c:axId val="1910425440"/>
      </c:barChart>
      <c:lineChart>
        <c:grouping val="standard"/>
        <c:varyColors val="0"/>
        <c:ser>
          <c:idx val="1"/>
          <c:order val="1"/>
          <c:tx>
            <c:v>Cumulative %</c:v>
          </c:tx>
          <c:cat>
            <c:strRef>
              <c:f>Sheet6!$D$2:$D$9</c:f>
              <c:strCache>
                <c:ptCount val="8"/>
                <c:pt idx="0">
                  <c:v>90</c:v>
                </c:pt>
                <c:pt idx="1">
                  <c:v>72.85714286</c:v>
                </c:pt>
                <c:pt idx="2">
                  <c:v>55.71428571</c:v>
                </c:pt>
                <c:pt idx="3">
                  <c:v>64.28571429</c:v>
                </c:pt>
                <c:pt idx="4">
                  <c:v>47.14285714</c:v>
                </c:pt>
                <c:pt idx="5">
                  <c:v>81.42857143</c:v>
                </c:pt>
                <c:pt idx="6">
                  <c:v>38.57142857</c:v>
                </c:pt>
                <c:pt idx="7">
                  <c:v>More</c:v>
                </c:pt>
              </c:strCache>
            </c:strRef>
          </c:cat>
          <c:val>
            <c:numRef>
              <c:f>Sheet6!$F$2:$F$9</c:f>
              <c:numCache>
                <c:formatCode>0.00%</c:formatCode>
                <c:ptCount val="8"/>
                <c:pt idx="0">
                  <c:v>0.20270270270270271</c:v>
                </c:pt>
                <c:pt idx="1">
                  <c:v>0.39189189189189189</c:v>
                </c:pt>
                <c:pt idx="2">
                  <c:v>0.54054054054054057</c:v>
                </c:pt>
                <c:pt idx="3">
                  <c:v>0.67567567567567566</c:v>
                </c:pt>
                <c:pt idx="4">
                  <c:v>0.79729729729729726</c:v>
                </c:pt>
                <c:pt idx="5">
                  <c:v>0.90540540540540537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0411840"/>
        <c:axId val="1910425984"/>
      </c:lineChart>
      <c:catAx>
        <c:axId val="191042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30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0425440"/>
        <c:crosses val="autoZero"/>
        <c:auto val="1"/>
        <c:lblAlgn val="ctr"/>
        <c:lblOffset val="100"/>
        <c:noMultiLvlLbl val="0"/>
      </c:catAx>
      <c:valAx>
        <c:axId val="19104254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0422720"/>
        <c:crosses val="autoZero"/>
        <c:crossBetween val="between"/>
      </c:valAx>
      <c:valAx>
        <c:axId val="191042598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910411840"/>
        <c:crosses val="max"/>
        <c:crossBetween val="between"/>
      </c:valAx>
      <c:catAx>
        <c:axId val="1910411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1042598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Sheet4!$B$3:$B$77</c:f>
              <c:numCache>
                <c:formatCode>General</c:formatCode>
                <c:ptCount val="75"/>
                <c:pt idx="0">
                  <c:v>29.010026774118572</c:v>
                </c:pt>
                <c:pt idx="1">
                  <c:v>67.629807776889464</c:v>
                </c:pt>
                <c:pt idx="2">
                  <c:v>28.134344575245734</c:v>
                </c:pt>
                <c:pt idx="3">
                  <c:v>26.20049677062282</c:v>
                </c:pt>
                <c:pt idx="4">
                  <c:v>57.900424780912466</c:v>
                </c:pt>
                <c:pt idx="5">
                  <c:v>25.136811384780074</c:v>
                </c:pt>
                <c:pt idx="6">
                  <c:v>41.72014097175493</c:v>
                </c:pt>
                <c:pt idx="7">
                  <c:v>42.903196696812515</c:v>
                </c:pt>
                <c:pt idx="8">
                  <c:v>40.365686196237945</c:v>
                </c:pt>
                <c:pt idx="9">
                  <c:v>29.027824627787357</c:v>
                </c:pt>
                <c:pt idx="10">
                  <c:v>28.779573750221527</c:v>
                </c:pt>
                <c:pt idx="11">
                  <c:v>63.527669896122411</c:v>
                </c:pt>
                <c:pt idx="12">
                  <c:v>37.150246743383846</c:v>
                </c:pt>
                <c:pt idx="13">
                  <c:v>29.22116582591039</c:v>
                </c:pt>
                <c:pt idx="14">
                  <c:v>27.190936578733314</c:v>
                </c:pt>
                <c:pt idx="15">
                  <c:v>46.061106523185252</c:v>
                </c:pt>
                <c:pt idx="16">
                  <c:v>39.762003960639419</c:v>
                </c:pt>
                <c:pt idx="17">
                  <c:v>30.005045748004516</c:v>
                </c:pt>
                <c:pt idx="18">
                  <c:v>38.334045032087005</c:v>
                </c:pt>
                <c:pt idx="19">
                  <c:v>43.783708131223428</c:v>
                </c:pt>
                <c:pt idx="20">
                  <c:v>40.191855112670375</c:v>
                </c:pt>
                <c:pt idx="21">
                  <c:v>46.998861065378115</c:v>
                </c:pt>
                <c:pt idx="22">
                  <c:v>40.388871807545428</c:v>
                </c:pt>
                <c:pt idx="23">
                  <c:v>31.125546672731453</c:v>
                </c:pt>
                <c:pt idx="24">
                  <c:v>55.559264356016229</c:v>
                </c:pt>
                <c:pt idx="25">
                  <c:v>72.48263430084998</c:v>
                </c:pt>
                <c:pt idx="26">
                  <c:v>39.207238009604751</c:v>
                </c:pt>
                <c:pt idx="27">
                  <c:v>73.692366568165909</c:v>
                </c:pt>
                <c:pt idx="28">
                  <c:v>62.139285797474187</c:v>
                </c:pt>
                <c:pt idx="29">
                  <c:v>46.690179722331337</c:v>
                </c:pt>
                <c:pt idx="30">
                  <c:v>46.626288516879612</c:v>
                </c:pt>
                <c:pt idx="31">
                  <c:v>69.199041926000447</c:v>
                </c:pt>
                <c:pt idx="32">
                  <c:v>34.8940909980615</c:v>
                </c:pt>
                <c:pt idx="33">
                  <c:v>62.430130240932307</c:v>
                </c:pt>
                <c:pt idx="34">
                  <c:v>27.250684697066049</c:v>
                </c:pt>
                <c:pt idx="35">
                  <c:v>42.281843100008459</c:v>
                </c:pt>
                <c:pt idx="36">
                  <c:v>40.976752353316385</c:v>
                </c:pt>
                <c:pt idx="37">
                  <c:v>33.602757413698903</c:v>
                </c:pt>
                <c:pt idx="38">
                  <c:v>26.761148419561735</c:v>
                </c:pt>
                <c:pt idx="39">
                  <c:v>34.169538313189413</c:v>
                </c:pt>
                <c:pt idx="40">
                  <c:v>33.498571648760958</c:v>
                </c:pt>
                <c:pt idx="41">
                  <c:v>29.04923498297779</c:v>
                </c:pt>
                <c:pt idx="42">
                  <c:v>27.547567009387947</c:v>
                </c:pt>
                <c:pt idx="43">
                  <c:v>72.679147919691161</c:v>
                </c:pt>
                <c:pt idx="44">
                  <c:v>58.353572199614369</c:v>
                </c:pt>
                <c:pt idx="45">
                  <c:v>27.499515297953543</c:v>
                </c:pt>
                <c:pt idx="46">
                  <c:v>54.398478175238665</c:v>
                </c:pt>
                <c:pt idx="47">
                  <c:v>70.002952573627255</c:v>
                </c:pt>
                <c:pt idx="48">
                  <c:v>44.007332949828431</c:v>
                </c:pt>
                <c:pt idx="49">
                  <c:v>46.332920021844181</c:v>
                </c:pt>
                <c:pt idx="50">
                  <c:v>74.794173864187286</c:v>
                </c:pt>
                <c:pt idx="51">
                  <c:v>46.744865719543512</c:v>
                </c:pt>
                <c:pt idx="52">
                  <c:v>34.761200865367996</c:v>
                </c:pt>
                <c:pt idx="53">
                  <c:v>24.892688578730734</c:v>
                </c:pt>
                <c:pt idx="54">
                  <c:v>69.012289420597028</c:v>
                </c:pt>
                <c:pt idx="55">
                  <c:v>24.192428878663044</c:v>
                </c:pt>
                <c:pt idx="56">
                  <c:v>54.590519399572386</c:v>
                </c:pt>
                <c:pt idx="57">
                  <c:v>37.368449496134872</c:v>
                </c:pt>
                <c:pt idx="58">
                  <c:v>43.908911868580986</c:v>
                </c:pt>
                <c:pt idx="59">
                  <c:v>31.828568923747785</c:v>
                </c:pt>
                <c:pt idx="60">
                  <c:v>74.560130702972202</c:v>
                </c:pt>
                <c:pt idx="61">
                  <c:v>28.63175267184203</c:v>
                </c:pt>
                <c:pt idx="62">
                  <c:v>41.638959403538067</c:v>
                </c:pt>
                <c:pt idx="63">
                  <c:v>40.105437735509987</c:v>
                </c:pt>
                <c:pt idx="64">
                  <c:v>46.4079809194182</c:v>
                </c:pt>
                <c:pt idx="65">
                  <c:v>41.216362714327076</c:v>
                </c:pt>
                <c:pt idx="66">
                  <c:v>54.760316277108167</c:v>
                </c:pt>
                <c:pt idx="67">
                  <c:v>28.441785003988336</c:v>
                </c:pt>
                <c:pt idx="68">
                  <c:v>61.188949130508682</c:v>
                </c:pt>
                <c:pt idx="69">
                  <c:v>67.289468696782848</c:v>
                </c:pt>
                <c:pt idx="70">
                  <c:v>54.117041095710057</c:v>
                </c:pt>
                <c:pt idx="71">
                  <c:v>59.542104564937631</c:v>
                </c:pt>
                <c:pt idx="72">
                  <c:v>36.964173767333783</c:v>
                </c:pt>
                <c:pt idx="73">
                  <c:v>65.989392216199491</c:v>
                </c:pt>
                <c:pt idx="74">
                  <c:v>61.722683534976561</c:v>
                </c:pt>
              </c:numCache>
            </c:numRef>
          </c:xVal>
          <c:yVal>
            <c:numRef>
              <c:f>Sheet4!$I$3:$I$77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xVal>
            <c:numRef>
              <c:f>Sheet4!$B$3:$B$77</c:f>
              <c:numCache>
                <c:formatCode>General</c:formatCode>
                <c:ptCount val="75"/>
                <c:pt idx="0">
                  <c:v>29.010026774118572</c:v>
                </c:pt>
                <c:pt idx="1">
                  <c:v>67.629807776889464</c:v>
                </c:pt>
                <c:pt idx="2">
                  <c:v>28.134344575245734</c:v>
                </c:pt>
                <c:pt idx="3">
                  <c:v>26.20049677062282</c:v>
                </c:pt>
                <c:pt idx="4">
                  <c:v>57.900424780912466</c:v>
                </c:pt>
                <c:pt idx="5">
                  <c:v>25.136811384780074</c:v>
                </c:pt>
                <c:pt idx="6">
                  <c:v>41.72014097175493</c:v>
                </c:pt>
                <c:pt idx="7">
                  <c:v>42.903196696812515</c:v>
                </c:pt>
                <c:pt idx="8">
                  <c:v>40.365686196237945</c:v>
                </c:pt>
                <c:pt idx="9">
                  <c:v>29.027824627787357</c:v>
                </c:pt>
                <c:pt idx="10">
                  <c:v>28.779573750221527</c:v>
                </c:pt>
                <c:pt idx="11">
                  <c:v>63.527669896122411</c:v>
                </c:pt>
                <c:pt idx="12">
                  <c:v>37.150246743383846</c:v>
                </c:pt>
                <c:pt idx="13">
                  <c:v>29.22116582591039</c:v>
                </c:pt>
                <c:pt idx="14">
                  <c:v>27.190936578733314</c:v>
                </c:pt>
                <c:pt idx="15">
                  <c:v>46.061106523185252</c:v>
                </c:pt>
                <c:pt idx="16">
                  <c:v>39.762003960639419</c:v>
                </c:pt>
                <c:pt idx="17">
                  <c:v>30.005045748004516</c:v>
                </c:pt>
                <c:pt idx="18">
                  <c:v>38.334045032087005</c:v>
                </c:pt>
                <c:pt idx="19">
                  <c:v>43.783708131223428</c:v>
                </c:pt>
                <c:pt idx="20">
                  <c:v>40.191855112670375</c:v>
                </c:pt>
                <c:pt idx="21">
                  <c:v>46.998861065378115</c:v>
                </c:pt>
                <c:pt idx="22">
                  <c:v>40.388871807545428</c:v>
                </c:pt>
                <c:pt idx="23">
                  <c:v>31.125546672731453</c:v>
                </c:pt>
                <c:pt idx="24">
                  <c:v>55.559264356016229</c:v>
                </c:pt>
                <c:pt idx="25">
                  <c:v>72.48263430084998</c:v>
                </c:pt>
                <c:pt idx="26">
                  <c:v>39.207238009604751</c:v>
                </c:pt>
                <c:pt idx="27">
                  <c:v>73.692366568165909</c:v>
                </c:pt>
                <c:pt idx="28">
                  <c:v>62.139285797474187</c:v>
                </c:pt>
                <c:pt idx="29">
                  <c:v>46.690179722331337</c:v>
                </c:pt>
                <c:pt idx="30">
                  <c:v>46.626288516879612</c:v>
                </c:pt>
                <c:pt idx="31">
                  <c:v>69.199041926000447</c:v>
                </c:pt>
                <c:pt idx="32">
                  <c:v>34.8940909980615</c:v>
                </c:pt>
                <c:pt idx="33">
                  <c:v>62.430130240932307</c:v>
                </c:pt>
                <c:pt idx="34">
                  <c:v>27.250684697066049</c:v>
                </c:pt>
                <c:pt idx="35">
                  <c:v>42.281843100008459</c:v>
                </c:pt>
                <c:pt idx="36">
                  <c:v>40.976752353316385</c:v>
                </c:pt>
                <c:pt idx="37">
                  <c:v>33.602757413698903</c:v>
                </c:pt>
                <c:pt idx="38">
                  <c:v>26.761148419561735</c:v>
                </c:pt>
                <c:pt idx="39">
                  <c:v>34.169538313189413</c:v>
                </c:pt>
                <c:pt idx="40">
                  <c:v>33.498571648760958</c:v>
                </c:pt>
                <c:pt idx="41">
                  <c:v>29.04923498297779</c:v>
                </c:pt>
                <c:pt idx="42">
                  <c:v>27.547567009387947</c:v>
                </c:pt>
                <c:pt idx="43">
                  <c:v>72.679147919691161</c:v>
                </c:pt>
                <c:pt idx="44">
                  <c:v>58.353572199614369</c:v>
                </c:pt>
                <c:pt idx="45">
                  <c:v>27.499515297953543</c:v>
                </c:pt>
                <c:pt idx="46">
                  <c:v>54.398478175238665</c:v>
                </c:pt>
                <c:pt idx="47">
                  <c:v>70.002952573627255</c:v>
                </c:pt>
                <c:pt idx="48">
                  <c:v>44.007332949828431</c:v>
                </c:pt>
                <c:pt idx="49">
                  <c:v>46.332920021844181</c:v>
                </c:pt>
                <c:pt idx="50">
                  <c:v>74.794173864187286</c:v>
                </c:pt>
                <c:pt idx="51">
                  <c:v>46.744865719543512</c:v>
                </c:pt>
                <c:pt idx="52">
                  <c:v>34.761200865367996</c:v>
                </c:pt>
                <c:pt idx="53">
                  <c:v>24.892688578730734</c:v>
                </c:pt>
                <c:pt idx="54">
                  <c:v>69.012289420597028</c:v>
                </c:pt>
                <c:pt idx="55">
                  <c:v>24.192428878663044</c:v>
                </c:pt>
                <c:pt idx="56">
                  <c:v>54.590519399572386</c:v>
                </c:pt>
                <c:pt idx="57">
                  <c:v>37.368449496134872</c:v>
                </c:pt>
                <c:pt idx="58">
                  <c:v>43.908911868580986</c:v>
                </c:pt>
                <c:pt idx="59">
                  <c:v>31.828568923747785</c:v>
                </c:pt>
                <c:pt idx="60">
                  <c:v>74.560130702972202</c:v>
                </c:pt>
                <c:pt idx="61">
                  <c:v>28.63175267184203</c:v>
                </c:pt>
                <c:pt idx="62">
                  <c:v>41.638959403538067</c:v>
                </c:pt>
                <c:pt idx="63">
                  <c:v>40.105437735509987</c:v>
                </c:pt>
                <c:pt idx="64">
                  <c:v>46.4079809194182</c:v>
                </c:pt>
                <c:pt idx="65">
                  <c:v>41.216362714327076</c:v>
                </c:pt>
                <c:pt idx="66">
                  <c:v>54.760316277108167</c:v>
                </c:pt>
                <c:pt idx="67">
                  <c:v>28.441785003988336</c:v>
                </c:pt>
                <c:pt idx="68">
                  <c:v>61.188949130508682</c:v>
                </c:pt>
                <c:pt idx="69">
                  <c:v>67.289468696782848</c:v>
                </c:pt>
                <c:pt idx="70">
                  <c:v>54.117041095710057</c:v>
                </c:pt>
                <c:pt idx="71">
                  <c:v>59.542104564937631</c:v>
                </c:pt>
                <c:pt idx="72">
                  <c:v>36.964173767333783</c:v>
                </c:pt>
                <c:pt idx="73">
                  <c:v>65.989392216199491</c:v>
                </c:pt>
                <c:pt idx="74">
                  <c:v>61.722683534976561</c:v>
                </c:pt>
              </c:numCache>
            </c:numRef>
          </c:xVal>
          <c:yVal>
            <c:numRef>
              <c:f>Sheet7!$B$25:$B$99</c:f>
              <c:numCache>
                <c:formatCode>General</c:formatCode>
                <c:ptCount val="75"/>
                <c:pt idx="0">
                  <c:v>60.717146170427966</c:v>
                </c:pt>
                <c:pt idx="1">
                  <c:v>60.904957057379477</c:v>
                </c:pt>
                <c:pt idx="2">
                  <c:v>60.331479285434185</c:v>
                </c:pt>
                <c:pt idx="3">
                  <c:v>61.094348976185913</c:v>
                </c:pt>
                <c:pt idx="4">
                  <c:v>60.328060379434277</c:v>
                </c:pt>
                <c:pt idx="5">
                  <c:v>60.315867642150884</c:v>
                </c:pt>
                <c:pt idx="6">
                  <c:v>60.347570020019099</c:v>
                </c:pt>
                <c:pt idx="7">
                  <c:v>59.945734674345594</c:v>
                </c:pt>
                <c:pt idx="8">
                  <c:v>60.092821977820016</c:v>
                </c:pt>
                <c:pt idx="9">
                  <c:v>60.081160194555643</c:v>
                </c:pt>
                <c:pt idx="10">
                  <c:v>60.557874034371302</c:v>
                </c:pt>
                <c:pt idx="11">
                  <c:v>59.977541598246013</c:v>
                </c:pt>
                <c:pt idx="12">
                  <c:v>60.826671455915196</c:v>
                </c:pt>
                <c:pt idx="13">
                  <c:v>60.611827549523987</c:v>
                </c:pt>
                <c:pt idx="14">
                  <c:v>60.934746451687502</c:v>
                </c:pt>
                <c:pt idx="15">
                  <c:v>61.091186922077334</c:v>
                </c:pt>
                <c:pt idx="16">
                  <c:v>60.968544618693613</c:v>
                </c:pt>
                <c:pt idx="17">
                  <c:v>60.958977967028304</c:v>
                </c:pt>
                <c:pt idx="18">
                  <c:v>60.437724047836582</c:v>
                </c:pt>
                <c:pt idx="19">
                  <c:v>60.39503996606512</c:v>
                </c:pt>
                <c:pt idx="20">
                  <c:v>60.002409915528013</c:v>
                </c:pt>
                <c:pt idx="21">
                  <c:v>60.138246737275665</c:v>
                </c:pt>
                <c:pt idx="22">
                  <c:v>60.768982434330454</c:v>
                </c:pt>
                <c:pt idx="23">
                  <c:v>60.763113314698877</c:v>
                </c:pt>
                <c:pt idx="24">
                  <c:v>61.078542291073319</c:v>
                </c:pt>
                <c:pt idx="25">
                  <c:v>60.658738727144751</c:v>
                </c:pt>
                <c:pt idx="26">
                  <c:v>60.674083668780952</c:v>
                </c:pt>
                <c:pt idx="27">
                  <c:v>60.590925643315629</c:v>
                </c:pt>
                <c:pt idx="28">
                  <c:v>60.187184415706163</c:v>
                </c:pt>
                <c:pt idx="29">
                  <c:v>61.008710845613237</c:v>
                </c:pt>
                <c:pt idx="30">
                  <c:v>60.382914263801489</c:v>
                </c:pt>
                <c:pt idx="31">
                  <c:v>60.454110805506332</c:v>
                </c:pt>
                <c:pt idx="32">
                  <c:v>60.719090532729481</c:v>
                </c:pt>
                <c:pt idx="33">
                  <c:v>60.670910509439516</c:v>
                </c:pt>
                <c:pt idx="34">
                  <c:v>61.081214484161777</c:v>
                </c:pt>
                <c:pt idx="35">
                  <c:v>60.739065223993961</c:v>
                </c:pt>
                <c:pt idx="36">
                  <c:v>60.966501131016351</c:v>
                </c:pt>
                <c:pt idx="37">
                  <c:v>60.437292716794303</c:v>
                </c:pt>
                <c:pt idx="38">
                  <c:v>60.608866315349609</c:v>
                </c:pt>
                <c:pt idx="39">
                  <c:v>60.973533289283303</c:v>
                </c:pt>
                <c:pt idx="40">
                  <c:v>60.816925184166479</c:v>
                </c:pt>
                <c:pt idx="41">
                  <c:v>60.506353248514465</c:v>
                </c:pt>
                <c:pt idx="42">
                  <c:v>60.541405038967909</c:v>
                </c:pt>
                <c:pt idx="43">
                  <c:v>60.336374754891381</c:v>
                </c:pt>
                <c:pt idx="44">
                  <c:v>60.107963227412057</c:v>
                </c:pt>
                <c:pt idx="45">
                  <c:v>60.328081686926751</c:v>
                </c:pt>
                <c:pt idx="46">
                  <c:v>60.630714783393174</c:v>
                </c:pt>
                <c:pt idx="47">
                  <c:v>60.460873704782536</c:v>
                </c:pt>
                <c:pt idx="48">
                  <c:v>60.973338894332066</c:v>
                </c:pt>
                <c:pt idx="49">
                  <c:v>60.316562602512185</c:v>
                </c:pt>
                <c:pt idx="50">
                  <c:v>59.901498909688591</c:v>
                </c:pt>
                <c:pt idx="51">
                  <c:v>60.240888606785091</c:v>
                </c:pt>
                <c:pt idx="52">
                  <c:v>60.675844499447734</c:v>
                </c:pt>
                <c:pt idx="53">
                  <c:v>59.952706241544206</c:v>
                </c:pt>
                <c:pt idx="54">
                  <c:v>60.064332553629932</c:v>
                </c:pt>
                <c:pt idx="55">
                  <c:v>61.061031079775447</c:v>
                </c:pt>
                <c:pt idx="56">
                  <c:v>60.835534855929751</c:v>
                </c:pt>
                <c:pt idx="57">
                  <c:v>60.681896389329303</c:v>
                </c:pt>
                <c:pt idx="58">
                  <c:v>60.109696005119588</c:v>
                </c:pt>
                <c:pt idx="59">
                  <c:v>60.448085135323211</c:v>
                </c:pt>
                <c:pt idx="60">
                  <c:v>60.457632877861514</c:v>
                </c:pt>
                <c:pt idx="61">
                  <c:v>60.920971129657261</c:v>
                </c:pt>
                <c:pt idx="62">
                  <c:v>60.335446987851277</c:v>
                </c:pt>
                <c:pt idx="63">
                  <c:v>61.006070050223578</c:v>
                </c:pt>
                <c:pt idx="64">
                  <c:v>60.594745599170757</c:v>
                </c:pt>
                <c:pt idx="65">
                  <c:v>60.88896495068871</c:v>
                </c:pt>
                <c:pt idx="66">
                  <c:v>61.082125991499552</c:v>
                </c:pt>
                <c:pt idx="67">
                  <c:v>60.648972803346396</c:v>
                </c:pt>
                <c:pt idx="68">
                  <c:v>60.10639991066644</c:v>
                </c:pt>
                <c:pt idx="69">
                  <c:v>60.559479409829322</c:v>
                </c:pt>
                <c:pt idx="70">
                  <c:v>61.093166827312295</c:v>
                </c:pt>
                <c:pt idx="71">
                  <c:v>60.005565159111079</c:v>
                </c:pt>
                <c:pt idx="72">
                  <c:v>60.151166407539684</c:v>
                </c:pt>
                <c:pt idx="73">
                  <c:v>60.6400478007141</c:v>
                </c:pt>
                <c:pt idx="74">
                  <c:v>60.117915286834602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0420544"/>
        <c:axId val="1910412384"/>
      </c:scatterChart>
      <c:valAx>
        <c:axId val="191042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0412384"/>
        <c:crosses val="autoZero"/>
        <c:crossBetween val="midCat"/>
      </c:valAx>
      <c:valAx>
        <c:axId val="19104123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04205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Sheet4!$B$3:$B$77</c:f>
              <c:numCache>
                <c:formatCode>General</c:formatCode>
                <c:ptCount val="75"/>
                <c:pt idx="0">
                  <c:v>29.010026774118572</c:v>
                </c:pt>
                <c:pt idx="1">
                  <c:v>67.629807776889464</c:v>
                </c:pt>
                <c:pt idx="2">
                  <c:v>28.134344575245734</c:v>
                </c:pt>
                <c:pt idx="3">
                  <c:v>26.20049677062282</c:v>
                </c:pt>
                <c:pt idx="4">
                  <c:v>57.900424780912466</c:v>
                </c:pt>
                <c:pt idx="5">
                  <c:v>25.136811384780074</c:v>
                </c:pt>
                <c:pt idx="6">
                  <c:v>41.72014097175493</c:v>
                </c:pt>
                <c:pt idx="7">
                  <c:v>42.903196696812515</c:v>
                </c:pt>
                <c:pt idx="8">
                  <c:v>40.365686196237945</c:v>
                </c:pt>
                <c:pt idx="9">
                  <c:v>29.027824627787357</c:v>
                </c:pt>
                <c:pt idx="10">
                  <c:v>28.779573750221527</c:v>
                </c:pt>
                <c:pt idx="11">
                  <c:v>63.527669896122411</c:v>
                </c:pt>
                <c:pt idx="12">
                  <c:v>37.150246743383846</c:v>
                </c:pt>
                <c:pt idx="13">
                  <c:v>29.22116582591039</c:v>
                </c:pt>
                <c:pt idx="14">
                  <c:v>27.190936578733314</c:v>
                </c:pt>
                <c:pt idx="15">
                  <c:v>46.061106523185252</c:v>
                </c:pt>
                <c:pt idx="16">
                  <c:v>39.762003960639419</c:v>
                </c:pt>
                <c:pt idx="17">
                  <c:v>30.005045748004516</c:v>
                </c:pt>
                <c:pt idx="18">
                  <c:v>38.334045032087005</c:v>
                </c:pt>
                <c:pt idx="19">
                  <c:v>43.783708131223428</c:v>
                </c:pt>
                <c:pt idx="20">
                  <c:v>40.191855112670375</c:v>
                </c:pt>
                <c:pt idx="21">
                  <c:v>46.998861065378115</c:v>
                </c:pt>
                <c:pt idx="22">
                  <c:v>40.388871807545428</c:v>
                </c:pt>
                <c:pt idx="23">
                  <c:v>31.125546672731453</c:v>
                </c:pt>
                <c:pt idx="24">
                  <c:v>55.559264356016229</c:v>
                </c:pt>
                <c:pt idx="25">
                  <c:v>72.48263430084998</c:v>
                </c:pt>
                <c:pt idx="26">
                  <c:v>39.207238009604751</c:v>
                </c:pt>
                <c:pt idx="27">
                  <c:v>73.692366568165909</c:v>
                </c:pt>
                <c:pt idx="28">
                  <c:v>62.139285797474187</c:v>
                </c:pt>
                <c:pt idx="29">
                  <c:v>46.690179722331337</c:v>
                </c:pt>
                <c:pt idx="30">
                  <c:v>46.626288516879612</c:v>
                </c:pt>
                <c:pt idx="31">
                  <c:v>69.199041926000447</c:v>
                </c:pt>
                <c:pt idx="32">
                  <c:v>34.8940909980615</c:v>
                </c:pt>
                <c:pt idx="33">
                  <c:v>62.430130240932307</c:v>
                </c:pt>
                <c:pt idx="34">
                  <c:v>27.250684697066049</c:v>
                </c:pt>
                <c:pt idx="35">
                  <c:v>42.281843100008459</c:v>
                </c:pt>
                <c:pt idx="36">
                  <c:v>40.976752353316385</c:v>
                </c:pt>
                <c:pt idx="37">
                  <c:v>33.602757413698903</c:v>
                </c:pt>
                <c:pt idx="38">
                  <c:v>26.761148419561735</c:v>
                </c:pt>
                <c:pt idx="39">
                  <c:v>34.169538313189413</c:v>
                </c:pt>
                <c:pt idx="40">
                  <c:v>33.498571648760958</c:v>
                </c:pt>
                <c:pt idx="41">
                  <c:v>29.04923498297779</c:v>
                </c:pt>
                <c:pt idx="42">
                  <c:v>27.547567009387947</c:v>
                </c:pt>
                <c:pt idx="43">
                  <c:v>72.679147919691161</c:v>
                </c:pt>
                <c:pt idx="44">
                  <c:v>58.353572199614369</c:v>
                </c:pt>
                <c:pt idx="45">
                  <c:v>27.499515297953543</c:v>
                </c:pt>
                <c:pt idx="46">
                  <c:v>54.398478175238665</c:v>
                </c:pt>
                <c:pt idx="47">
                  <c:v>70.002952573627255</c:v>
                </c:pt>
                <c:pt idx="48">
                  <c:v>44.007332949828431</c:v>
                </c:pt>
                <c:pt idx="49">
                  <c:v>46.332920021844181</c:v>
                </c:pt>
                <c:pt idx="50">
                  <c:v>74.794173864187286</c:v>
                </c:pt>
                <c:pt idx="51">
                  <c:v>46.744865719543512</c:v>
                </c:pt>
                <c:pt idx="52">
                  <c:v>34.761200865367996</c:v>
                </c:pt>
                <c:pt idx="53">
                  <c:v>24.892688578730734</c:v>
                </c:pt>
                <c:pt idx="54">
                  <c:v>69.012289420597028</c:v>
                </c:pt>
                <c:pt idx="55">
                  <c:v>24.192428878663044</c:v>
                </c:pt>
                <c:pt idx="56">
                  <c:v>54.590519399572386</c:v>
                </c:pt>
                <c:pt idx="57">
                  <c:v>37.368449496134872</c:v>
                </c:pt>
                <c:pt idx="58">
                  <c:v>43.908911868580986</c:v>
                </c:pt>
                <c:pt idx="59">
                  <c:v>31.828568923747785</c:v>
                </c:pt>
                <c:pt idx="60">
                  <c:v>74.560130702972202</c:v>
                </c:pt>
                <c:pt idx="61">
                  <c:v>28.63175267184203</c:v>
                </c:pt>
                <c:pt idx="62">
                  <c:v>41.638959403538067</c:v>
                </c:pt>
                <c:pt idx="63">
                  <c:v>40.105437735509987</c:v>
                </c:pt>
                <c:pt idx="64">
                  <c:v>46.4079809194182</c:v>
                </c:pt>
                <c:pt idx="65">
                  <c:v>41.216362714327076</c:v>
                </c:pt>
                <c:pt idx="66">
                  <c:v>54.760316277108167</c:v>
                </c:pt>
                <c:pt idx="67">
                  <c:v>28.441785003988336</c:v>
                </c:pt>
                <c:pt idx="68">
                  <c:v>61.188949130508682</c:v>
                </c:pt>
                <c:pt idx="69">
                  <c:v>67.289468696782848</c:v>
                </c:pt>
                <c:pt idx="70">
                  <c:v>54.117041095710057</c:v>
                </c:pt>
                <c:pt idx="71">
                  <c:v>59.542104564937631</c:v>
                </c:pt>
                <c:pt idx="72">
                  <c:v>36.964173767333783</c:v>
                </c:pt>
                <c:pt idx="73">
                  <c:v>65.989392216199491</c:v>
                </c:pt>
                <c:pt idx="74">
                  <c:v>61.722683534976561</c:v>
                </c:pt>
              </c:numCache>
            </c:numRef>
          </c:xVal>
          <c:yVal>
            <c:numRef>
              <c:f>Sheet4!$I$3:$I$77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xVal>
            <c:numRef>
              <c:f>Sheet4!$B$3:$B$77</c:f>
              <c:numCache>
                <c:formatCode>General</c:formatCode>
                <c:ptCount val="75"/>
                <c:pt idx="0">
                  <c:v>29.010026774118572</c:v>
                </c:pt>
                <c:pt idx="1">
                  <c:v>67.629807776889464</c:v>
                </c:pt>
                <c:pt idx="2">
                  <c:v>28.134344575245734</c:v>
                </c:pt>
                <c:pt idx="3">
                  <c:v>26.20049677062282</c:v>
                </c:pt>
                <c:pt idx="4">
                  <c:v>57.900424780912466</c:v>
                </c:pt>
                <c:pt idx="5">
                  <c:v>25.136811384780074</c:v>
                </c:pt>
                <c:pt idx="6">
                  <c:v>41.72014097175493</c:v>
                </c:pt>
                <c:pt idx="7">
                  <c:v>42.903196696812515</c:v>
                </c:pt>
                <c:pt idx="8">
                  <c:v>40.365686196237945</c:v>
                </c:pt>
                <c:pt idx="9">
                  <c:v>29.027824627787357</c:v>
                </c:pt>
                <c:pt idx="10">
                  <c:v>28.779573750221527</c:v>
                </c:pt>
                <c:pt idx="11">
                  <c:v>63.527669896122411</c:v>
                </c:pt>
                <c:pt idx="12">
                  <c:v>37.150246743383846</c:v>
                </c:pt>
                <c:pt idx="13">
                  <c:v>29.22116582591039</c:v>
                </c:pt>
                <c:pt idx="14">
                  <c:v>27.190936578733314</c:v>
                </c:pt>
                <c:pt idx="15">
                  <c:v>46.061106523185252</c:v>
                </c:pt>
                <c:pt idx="16">
                  <c:v>39.762003960639419</c:v>
                </c:pt>
                <c:pt idx="17">
                  <c:v>30.005045748004516</c:v>
                </c:pt>
                <c:pt idx="18">
                  <c:v>38.334045032087005</c:v>
                </c:pt>
                <c:pt idx="19">
                  <c:v>43.783708131223428</c:v>
                </c:pt>
                <c:pt idx="20">
                  <c:v>40.191855112670375</c:v>
                </c:pt>
                <c:pt idx="21">
                  <c:v>46.998861065378115</c:v>
                </c:pt>
                <c:pt idx="22">
                  <c:v>40.388871807545428</c:v>
                </c:pt>
                <c:pt idx="23">
                  <c:v>31.125546672731453</c:v>
                </c:pt>
                <c:pt idx="24">
                  <c:v>55.559264356016229</c:v>
                </c:pt>
                <c:pt idx="25">
                  <c:v>72.48263430084998</c:v>
                </c:pt>
                <c:pt idx="26">
                  <c:v>39.207238009604751</c:v>
                </c:pt>
                <c:pt idx="27">
                  <c:v>73.692366568165909</c:v>
                </c:pt>
                <c:pt idx="28">
                  <c:v>62.139285797474187</c:v>
                </c:pt>
                <c:pt idx="29">
                  <c:v>46.690179722331337</c:v>
                </c:pt>
                <c:pt idx="30">
                  <c:v>46.626288516879612</c:v>
                </c:pt>
                <c:pt idx="31">
                  <c:v>69.199041926000447</c:v>
                </c:pt>
                <c:pt idx="32">
                  <c:v>34.8940909980615</c:v>
                </c:pt>
                <c:pt idx="33">
                  <c:v>62.430130240932307</c:v>
                </c:pt>
                <c:pt idx="34">
                  <c:v>27.250684697066049</c:v>
                </c:pt>
                <c:pt idx="35">
                  <c:v>42.281843100008459</c:v>
                </c:pt>
                <c:pt idx="36">
                  <c:v>40.976752353316385</c:v>
                </c:pt>
                <c:pt idx="37">
                  <c:v>33.602757413698903</c:v>
                </c:pt>
                <c:pt idx="38">
                  <c:v>26.761148419561735</c:v>
                </c:pt>
                <c:pt idx="39">
                  <c:v>34.169538313189413</c:v>
                </c:pt>
                <c:pt idx="40">
                  <c:v>33.498571648760958</c:v>
                </c:pt>
                <c:pt idx="41">
                  <c:v>29.04923498297779</c:v>
                </c:pt>
                <c:pt idx="42">
                  <c:v>27.547567009387947</c:v>
                </c:pt>
                <c:pt idx="43">
                  <c:v>72.679147919691161</c:v>
                </c:pt>
                <c:pt idx="44">
                  <c:v>58.353572199614369</c:v>
                </c:pt>
                <c:pt idx="45">
                  <c:v>27.499515297953543</c:v>
                </c:pt>
                <c:pt idx="46">
                  <c:v>54.398478175238665</c:v>
                </c:pt>
                <c:pt idx="47">
                  <c:v>70.002952573627255</c:v>
                </c:pt>
                <c:pt idx="48">
                  <c:v>44.007332949828431</c:v>
                </c:pt>
                <c:pt idx="49">
                  <c:v>46.332920021844181</c:v>
                </c:pt>
                <c:pt idx="50">
                  <c:v>74.794173864187286</c:v>
                </c:pt>
                <c:pt idx="51">
                  <c:v>46.744865719543512</c:v>
                </c:pt>
                <c:pt idx="52">
                  <c:v>34.761200865367996</c:v>
                </c:pt>
                <c:pt idx="53">
                  <c:v>24.892688578730734</c:v>
                </c:pt>
                <c:pt idx="54">
                  <c:v>69.012289420597028</c:v>
                </c:pt>
                <c:pt idx="55">
                  <c:v>24.192428878663044</c:v>
                </c:pt>
                <c:pt idx="56">
                  <c:v>54.590519399572386</c:v>
                </c:pt>
                <c:pt idx="57">
                  <c:v>37.368449496134872</c:v>
                </c:pt>
                <c:pt idx="58">
                  <c:v>43.908911868580986</c:v>
                </c:pt>
                <c:pt idx="59">
                  <c:v>31.828568923747785</c:v>
                </c:pt>
                <c:pt idx="60">
                  <c:v>74.560130702972202</c:v>
                </c:pt>
                <c:pt idx="61">
                  <c:v>28.63175267184203</c:v>
                </c:pt>
                <c:pt idx="62">
                  <c:v>41.638959403538067</c:v>
                </c:pt>
                <c:pt idx="63">
                  <c:v>40.105437735509987</c:v>
                </c:pt>
                <c:pt idx="64">
                  <c:v>46.4079809194182</c:v>
                </c:pt>
                <c:pt idx="65">
                  <c:v>41.216362714327076</c:v>
                </c:pt>
                <c:pt idx="66">
                  <c:v>54.760316277108167</c:v>
                </c:pt>
                <c:pt idx="67">
                  <c:v>28.441785003988336</c:v>
                </c:pt>
                <c:pt idx="68">
                  <c:v>61.188949130508682</c:v>
                </c:pt>
                <c:pt idx="69">
                  <c:v>67.289468696782848</c:v>
                </c:pt>
                <c:pt idx="70">
                  <c:v>54.117041095710057</c:v>
                </c:pt>
                <c:pt idx="71">
                  <c:v>59.542104564937631</c:v>
                </c:pt>
                <c:pt idx="72">
                  <c:v>36.964173767333783</c:v>
                </c:pt>
                <c:pt idx="73">
                  <c:v>65.989392216199491</c:v>
                </c:pt>
                <c:pt idx="74">
                  <c:v>61.722683534976561</c:v>
                </c:pt>
              </c:numCache>
            </c:numRef>
          </c:xVal>
          <c:yVal>
            <c:numRef>
              <c:f>Sheet8!$B$25:$B$99</c:f>
              <c:numCache>
                <c:formatCode>General</c:formatCode>
                <c:ptCount val="75"/>
                <c:pt idx="0">
                  <c:v>70.665980117770644</c:v>
                </c:pt>
                <c:pt idx="1">
                  <c:v>70.848165143185838</c:v>
                </c:pt>
                <c:pt idx="2">
                  <c:v>70.291865856425744</c:v>
                </c:pt>
                <c:pt idx="3">
                  <c:v>71.031883840761097</c:v>
                </c:pt>
                <c:pt idx="4">
                  <c:v>70.288549363507812</c:v>
                </c:pt>
                <c:pt idx="5">
                  <c:v>70.27672185878798</c:v>
                </c:pt>
                <c:pt idx="6">
                  <c:v>70.30747459421984</c:v>
                </c:pt>
                <c:pt idx="7">
                  <c:v>69.917676197265592</c:v>
                </c:pt>
                <c:pt idx="8">
                  <c:v>70.060357511201673</c:v>
                </c:pt>
                <c:pt idx="9">
                  <c:v>70.049045055811604</c:v>
                </c:pt>
                <c:pt idx="10">
                  <c:v>70.511478967031124</c:v>
                </c:pt>
                <c:pt idx="11">
                  <c:v>69.948530347060824</c:v>
                </c:pt>
                <c:pt idx="12">
                  <c:v>70.772224581251876</c:v>
                </c:pt>
                <c:pt idx="13">
                  <c:v>70.563816308539288</c:v>
                </c:pt>
                <c:pt idx="14">
                  <c:v>70.877062198341719</c:v>
                </c:pt>
                <c:pt idx="15">
                  <c:v>71.028816505754662</c:v>
                </c:pt>
                <c:pt idx="16">
                  <c:v>70.909847943699418</c:v>
                </c:pt>
                <c:pt idx="17">
                  <c:v>70.900567860392883</c:v>
                </c:pt>
                <c:pt idx="18">
                  <c:v>70.394928064653911</c:v>
                </c:pt>
                <c:pt idx="19">
                  <c:v>70.353522581465043</c:v>
                </c:pt>
                <c:pt idx="20">
                  <c:v>69.972653735697094</c:v>
                </c:pt>
                <c:pt idx="21">
                  <c:v>70.104421575272895</c:v>
                </c:pt>
                <c:pt idx="22">
                  <c:v>70.716263630136694</c:v>
                </c:pt>
                <c:pt idx="23">
                  <c:v>70.710570319559224</c:v>
                </c:pt>
                <c:pt idx="24">
                  <c:v>71.016550643757924</c:v>
                </c:pt>
                <c:pt idx="25">
                  <c:v>70.609322265226993</c:v>
                </c:pt>
                <c:pt idx="26">
                  <c:v>70.624207550246226</c:v>
                </c:pt>
                <c:pt idx="27">
                  <c:v>70.5435405174198</c:v>
                </c:pt>
                <c:pt idx="28">
                  <c:v>70.151893329085155</c:v>
                </c:pt>
                <c:pt idx="29">
                  <c:v>70.94881099419645</c:v>
                </c:pt>
                <c:pt idx="30">
                  <c:v>70.341760103735794</c:v>
                </c:pt>
                <c:pt idx="31">
                  <c:v>70.410823958182746</c:v>
                </c:pt>
                <c:pt idx="32">
                  <c:v>70.667866236840027</c:v>
                </c:pt>
                <c:pt idx="33">
                  <c:v>70.621129442663374</c:v>
                </c:pt>
                <c:pt idx="34">
                  <c:v>71.019142791495668</c:v>
                </c:pt>
                <c:pt idx="35">
                  <c:v>70.687242587672245</c:v>
                </c:pt>
                <c:pt idx="36">
                  <c:v>70.907865668547743</c:v>
                </c:pt>
                <c:pt idx="37">
                  <c:v>70.39450965410181</c:v>
                </c:pt>
                <c:pt idx="38">
                  <c:v>70.560943777920457</c:v>
                </c:pt>
                <c:pt idx="39">
                  <c:v>70.914687179022366</c:v>
                </c:pt>
                <c:pt idx="40">
                  <c:v>70.762770258368548</c:v>
                </c:pt>
                <c:pt idx="41">
                  <c:v>70.461501482588687</c:v>
                </c:pt>
                <c:pt idx="42">
                  <c:v>70.495503299194027</c:v>
                </c:pt>
                <c:pt idx="43">
                  <c:v>70.296614682449388</c:v>
                </c:pt>
                <c:pt idx="44">
                  <c:v>70.075045205757178</c:v>
                </c:pt>
                <c:pt idx="45">
                  <c:v>70.28857003273589</c:v>
                </c:pt>
                <c:pt idx="46">
                  <c:v>70.582137776683822</c:v>
                </c:pt>
                <c:pt idx="47">
                  <c:v>70.417384275300208</c:v>
                </c:pt>
                <c:pt idx="48">
                  <c:v>70.914498607157839</c:v>
                </c:pt>
                <c:pt idx="49">
                  <c:v>70.277396001661913</c:v>
                </c:pt>
                <c:pt idx="50">
                  <c:v>69.874765511739795</c:v>
                </c:pt>
                <c:pt idx="51">
                  <c:v>70.203988815004152</c:v>
                </c:pt>
                <c:pt idx="52">
                  <c:v>70.625915635357728</c:v>
                </c:pt>
                <c:pt idx="53">
                  <c:v>69.924438931672938</c:v>
                </c:pt>
                <c:pt idx="54">
                  <c:v>70.032721485652857</c:v>
                </c:pt>
                <c:pt idx="55">
                  <c:v>70.999563979528091</c:v>
                </c:pt>
                <c:pt idx="56">
                  <c:v>70.780822478759987</c:v>
                </c:pt>
                <c:pt idx="57">
                  <c:v>70.631786241315552</c:v>
                </c:pt>
                <c:pt idx="58">
                  <c:v>70.07672607823379</c:v>
                </c:pt>
                <c:pt idx="59">
                  <c:v>70.404978786514178</c:v>
                </c:pt>
                <c:pt idx="60">
                  <c:v>70.41424052711524</c:v>
                </c:pt>
                <c:pt idx="61">
                  <c:v>70.863699515086665</c:v>
                </c:pt>
                <c:pt idx="62">
                  <c:v>70.295714706603874</c:v>
                </c:pt>
                <c:pt idx="63">
                  <c:v>70.946249303641707</c:v>
                </c:pt>
                <c:pt idx="64">
                  <c:v>70.547246046773537</c:v>
                </c:pt>
                <c:pt idx="65">
                  <c:v>70.832652078894469</c:v>
                </c:pt>
                <c:pt idx="66">
                  <c:v>71.020026994697062</c:v>
                </c:pt>
                <c:pt idx="67">
                  <c:v>70.599848878969766</c:v>
                </c:pt>
                <c:pt idx="68">
                  <c:v>70.07352871805162</c:v>
                </c:pt>
                <c:pt idx="69">
                  <c:v>70.513036253583408</c:v>
                </c:pt>
                <c:pt idx="70">
                  <c:v>71.030737103071488</c:v>
                </c:pt>
                <c:pt idx="71">
                  <c:v>69.975714464186822</c:v>
                </c:pt>
                <c:pt idx="72">
                  <c:v>70.116954237748502</c:v>
                </c:pt>
                <c:pt idx="73">
                  <c:v>70.591191224145859</c:v>
                </c:pt>
                <c:pt idx="74">
                  <c:v>70.084699151959455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0412928"/>
        <c:axId val="1910414016"/>
      </c:scatterChart>
      <c:valAx>
        <c:axId val="191041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0414016"/>
        <c:crosses val="autoZero"/>
        <c:crossBetween val="midCat"/>
      </c:valAx>
      <c:valAx>
        <c:axId val="1910414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04129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Sheet4!$N$6</c:f>
              <c:strCache>
                <c:ptCount val="1"/>
                <c:pt idx="0">
                  <c:v>Frekv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Sheet4!$M$7:$M$13</c:f>
              <c:numCache>
                <c:formatCode>General</c:formatCode>
                <c:ptCount val="7"/>
                <c:pt idx="0">
                  <c:v>27.749149999999986</c:v>
                </c:pt>
                <c:pt idx="1">
                  <c:v>35.257200000000012</c:v>
                </c:pt>
                <c:pt idx="2">
                  <c:v>41.916764705882358</c:v>
                </c:pt>
                <c:pt idx="3">
                  <c:v>47.739499999999964</c:v>
                </c:pt>
                <c:pt idx="4">
                  <c:v>56.639900000000011</c:v>
                </c:pt>
                <c:pt idx="5">
                  <c:v>63.812636363636351</c:v>
                </c:pt>
                <c:pt idx="6">
                  <c:v>72.431444444444452</c:v>
                </c:pt>
              </c:numCache>
            </c:numRef>
          </c:cat>
          <c:val>
            <c:numRef>
              <c:f>Sheet4!$N$7:$N$13</c:f>
              <c:numCache>
                <c:formatCode>General</c:formatCode>
                <c:ptCount val="7"/>
                <c:pt idx="0">
                  <c:v>20</c:v>
                </c:pt>
                <c:pt idx="1">
                  <c:v>10</c:v>
                </c:pt>
                <c:pt idx="2">
                  <c:v>17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414560"/>
        <c:axId val="1910415648"/>
      </c:barChart>
      <c:catAx>
        <c:axId val="191041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415648"/>
        <c:crosses val="autoZero"/>
        <c:auto val="1"/>
        <c:lblAlgn val="ctr"/>
        <c:lblOffset val="100"/>
        <c:noMultiLvlLbl val="0"/>
      </c:catAx>
      <c:valAx>
        <c:axId val="191041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41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431933508311463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Sheet2!$O$9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Sheet2!$N$10:$N$17</c:f>
              <c:numCache>
                <c:formatCode>General</c:formatCode>
                <c:ptCount val="8"/>
              </c:numCache>
            </c:numRef>
          </c:cat>
          <c:val>
            <c:numRef>
              <c:f>Sheet2!$O$10:$O$17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6182864"/>
        <c:axId val="1696183952"/>
      </c:barChart>
      <c:catAx>
        <c:axId val="169618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6183952"/>
        <c:crosses val="autoZero"/>
        <c:auto val="1"/>
        <c:lblAlgn val="ctr"/>
        <c:lblOffset val="100"/>
        <c:noMultiLvlLbl val="0"/>
      </c:catAx>
      <c:valAx>
        <c:axId val="169618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618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289560</xdr:colOff>
      <xdr:row>6</xdr:row>
      <xdr:rowOff>11430</xdr:rowOff>
    </xdr:from>
    <xdr:to>
      <xdr:col>16</xdr:col>
      <xdr:colOff>594360</xdr:colOff>
      <xdr:row>18</xdr:row>
      <xdr:rowOff>11430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259080</xdr:colOff>
      <xdr:row>0</xdr:row>
      <xdr:rowOff>175260</xdr:rowOff>
    </xdr:from>
    <xdr:to>
      <xdr:col>10</xdr:col>
      <xdr:colOff>259080</xdr:colOff>
      <xdr:row>10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366889</xdr:colOff>
      <xdr:row>0</xdr:row>
      <xdr:rowOff>140306</xdr:rowOff>
    </xdr:from>
    <xdr:to>
      <xdr:col>20</xdr:col>
      <xdr:colOff>68540</xdr:colOff>
      <xdr:row>15</xdr:row>
      <xdr:rowOff>162077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154608</xdr:colOff>
      <xdr:row>6</xdr:row>
      <xdr:rowOff>155161</xdr:rowOff>
    </xdr:from>
    <xdr:to>
      <xdr:col>12</xdr:col>
      <xdr:colOff>474869</xdr:colOff>
      <xdr:row>21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259080</xdr:colOff>
      <xdr:row>0</xdr:row>
      <xdr:rowOff>175260</xdr:rowOff>
    </xdr:from>
    <xdr:to>
      <xdr:col>13</xdr:col>
      <xdr:colOff>259080</xdr:colOff>
      <xdr:row>10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259080</xdr:colOff>
      <xdr:row>0</xdr:row>
      <xdr:rowOff>175260</xdr:rowOff>
    </xdr:from>
    <xdr:to>
      <xdr:col>15</xdr:col>
      <xdr:colOff>259080</xdr:colOff>
      <xdr:row>10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259080</xdr:colOff>
      <xdr:row>0</xdr:row>
      <xdr:rowOff>175260</xdr:rowOff>
    </xdr:from>
    <xdr:to>
      <xdr:col>15</xdr:col>
      <xdr:colOff>259080</xdr:colOff>
      <xdr:row>10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136281</xdr:colOff>
      <xdr:row>0</xdr:row>
      <xdr:rowOff>0</xdr:rowOff>
    </xdr:from>
    <xdr:to>
      <xdr:col>12</xdr:col>
      <xdr:colOff>451338</xdr:colOff>
      <xdr:row>14</xdr:row>
      <xdr:rowOff>178484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452120</xdr:colOff>
      <xdr:row>7</xdr:row>
      <xdr:rowOff>2540</xdr:rowOff>
    </xdr:from>
    <xdr:to>
      <xdr:col>23</xdr:col>
      <xdr:colOff>147320</xdr:colOff>
      <xdr:row>22</xdr:row>
      <xdr:rowOff>2540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workbookViewId="0">
      <selection activeCell="F6" sqref="F6"/>
    </sheetView>
  </sheetViews>
  <sheetFormatPr defaultRowHeight="18" x14ac:dyDescent="0.35"/>
  <cols>
    <col min="1" max="5" width="8.88671875" style="1"/>
    <col min="6" max="6" width="9.88671875" style="1" bestFit="1" customWidth="1"/>
    <col min="7" max="17" width="8.88671875" style="1"/>
    <col min="18" max="18" width="10" style="1" bestFit="1" customWidth="1"/>
    <col min="19" max="16384" width="8.88671875" style="1"/>
  </cols>
  <sheetData>
    <row r="1" spans="1:23" x14ac:dyDescent="0.35">
      <c r="A1" s="1" t="s">
        <v>5</v>
      </c>
      <c r="B1" s="1" t="s">
        <v>6</v>
      </c>
      <c r="C1" s="1" t="s">
        <v>7</v>
      </c>
      <c r="H1" s="1" t="s">
        <v>11</v>
      </c>
      <c r="I1" s="1" t="s">
        <v>12</v>
      </c>
      <c r="L1" s="1" t="s">
        <v>15</v>
      </c>
      <c r="O1" s="1" t="s">
        <v>21</v>
      </c>
      <c r="P1" s="1" t="s">
        <v>22</v>
      </c>
      <c r="Q1" s="1" t="s">
        <v>23</v>
      </c>
      <c r="R1" s="1" t="s">
        <v>24</v>
      </c>
      <c r="S1" s="1" t="s">
        <v>25</v>
      </c>
      <c r="T1" s="1" t="s">
        <v>26</v>
      </c>
      <c r="U1" s="1" t="s">
        <v>27</v>
      </c>
      <c r="V1" s="1" t="s">
        <v>28</v>
      </c>
    </row>
    <row r="2" spans="1:23" x14ac:dyDescent="0.35">
      <c r="A2" s="1">
        <f ca="1">23+(56-23)*RAND()</f>
        <v>44.276832453709261</v>
      </c>
      <c r="B2" s="1">
        <v>42.332820978164463</v>
      </c>
      <c r="C2" s="1">
        <f>ROUND(B2,2)</f>
        <v>42.33</v>
      </c>
      <c r="E2" s="1" t="s">
        <v>2</v>
      </c>
      <c r="H2" s="1">
        <f>IF(B2&lt;$F$14,1,0)</f>
        <v>0</v>
      </c>
      <c r="I2" s="1">
        <f>IF(B2&gt;$F$15,1,0)</f>
        <v>0</v>
      </c>
      <c r="L2" s="1" t="s">
        <v>16</v>
      </c>
      <c r="M2" s="1">
        <v>23</v>
      </c>
      <c r="O2" s="1" t="s">
        <v>29</v>
      </c>
      <c r="P2" s="1">
        <f>COUNTIF($C$2:$C$88,"&gt;23")-COUNTIF($C$2:$C$88,"&gt;27.714")</f>
        <v>12</v>
      </c>
      <c r="Q2" s="1">
        <f>COUNTIF($C$2:$C$88,"&gt;27.714")-COUNTIF($C$2:$C$88,"&gt;32.429")</f>
        <v>18</v>
      </c>
      <c r="R2" s="1">
        <f>COUNTIF($C$2:$C$88,"&gt;32.429")-COUNTIF($C$2:$C$88,"&gt;37.143")</f>
        <v>11</v>
      </c>
      <c r="S2" s="1">
        <f>COUNTIF($C$2:$C$88,"&gt;37.143")-COUNTIF($C$2:$C$88,"&gt;41.857")</f>
        <v>8</v>
      </c>
      <c r="T2" s="1">
        <f>COUNTIF($C$2:$C$88,"&gt;41.857")-COUNTIF($C$2:$C$88,"&gt;46.571")</f>
        <v>14</v>
      </c>
      <c r="U2" s="1">
        <f>COUNTIF($C$2:$C$88,"&gt;46.571")-COUNTIF($C$2:$C$88,"&gt;51.286")</f>
        <v>14</v>
      </c>
      <c r="V2" s="1">
        <f>COUNTIF($C$2:$C$88,"&gt;51.286")-COUNTIF($C$2:$C$88,"&gt;56")</f>
        <v>10</v>
      </c>
      <c r="W2" s="1">
        <f>SUM(P2:V2)</f>
        <v>87</v>
      </c>
    </row>
    <row r="3" spans="1:23" x14ac:dyDescent="0.35">
      <c r="A3" s="1">
        <f t="shared" ref="A3:A66" ca="1" si="0">23+(56-23)*RAND()</f>
        <v>37.334249240995142</v>
      </c>
      <c r="B3" s="1">
        <v>50.156706321254077</v>
      </c>
      <c r="C3" s="1">
        <f t="shared" ref="C3:C66" si="1">ROUND(B3,2)</f>
        <v>50.16</v>
      </c>
      <c r="E3" s="1" t="s">
        <v>4</v>
      </c>
      <c r="H3" s="1">
        <f t="shared" ref="H3:H66" si="2">IF(B3&lt;$F$14,1,0)</f>
        <v>0</v>
      </c>
      <c r="I3" s="1">
        <f t="shared" ref="I3:I66" si="3">IF(B3&gt;$F$15,1,0)</f>
        <v>1</v>
      </c>
      <c r="L3" s="1" t="s">
        <v>17</v>
      </c>
      <c r="M3" s="1">
        <v>56</v>
      </c>
      <c r="O3" s="1" t="s">
        <v>3</v>
      </c>
      <c r="P3" s="1">
        <f>SUMIF($C$2:$C$88,"&gt;23",$C$2:$C$88)-SUMIF($C$2:$C$88,"&gt;27.714",$C$2:$C$88)</f>
        <v>306.94999999999891</v>
      </c>
      <c r="Q3" s="1">
        <f>SUMIF($C$2:$C$88,"&gt;27.714",$C$2:$C$88)-SUMIF($C$2:$C$88,"&gt;32.429",$C$2:$C$88)</f>
        <v>540.3400000000006</v>
      </c>
      <c r="R3" s="1">
        <f>SUMIF($C$2:$C$88,"&gt;32.429",$C$2:$C$88)-SUMIF($C$2:$C$88,"&gt;37.143",$C$2:$C$88)</f>
        <v>378.63000000000056</v>
      </c>
      <c r="S3" s="1">
        <f>SUMIF($C$2:$C$88,"&gt;37.143",$C$2:$C$88)-SUMIF($C$2:$C$88,"&gt;41.857",$C$2:$C$88)</f>
        <v>312.52000000000044</v>
      </c>
      <c r="T3" s="1">
        <f>SUMIF($C$2:$C$88,"&gt;41.857",$C$2:$C$88)-SUMIF($C$2:$C$88,"&gt;46.571",$C$2:$C$88)</f>
        <v>616.66999999999985</v>
      </c>
      <c r="U3" s="1">
        <f>SUMIF($C$2:$C$88,"&gt;46.571",$C$2:$C$88)-SUMIF($C$2:$C$88,"&gt;51.286",$C$2:$C$88)</f>
        <v>682.44999999999993</v>
      </c>
      <c r="V3" s="1">
        <f>SUMIF($C$2:$C$88,"&gt;51.286",$C$2:$C$88)-SUMIF($C$2:$C$88,"&gt;56",$C$2:$C$88)</f>
        <v>536.7399999999999</v>
      </c>
    </row>
    <row r="4" spans="1:23" x14ac:dyDescent="0.35">
      <c r="A4" s="1">
        <f t="shared" ca="1" si="0"/>
        <v>25.676897164742009</v>
      </c>
      <c r="B4" s="1">
        <v>41.982505286192165</v>
      </c>
      <c r="C4" s="1">
        <f t="shared" si="1"/>
        <v>41.98</v>
      </c>
      <c r="E4" s="1">
        <f>AVERAGE(B2:B88)</f>
        <v>38.785123423733907</v>
      </c>
      <c r="H4" s="1">
        <f t="shared" si="2"/>
        <v>0</v>
      </c>
      <c r="I4" s="1">
        <f t="shared" si="3"/>
        <v>0</v>
      </c>
      <c r="O4" s="1" t="s">
        <v>4</v>
      </c>
      <c r="P4" s="1">
        <f>P3/P2</f>
        <v>25.579166666666577</v>
      </c>
      <c r="Q4" s="1">
        <f t="shared" ref="Q4:V4" si="4">Q3/Q2</f>
        <v>30.018888888888924</v>
      </c>
      <c r="R4" s="1">
        <f t="shared" si="4"/>
        <v>34.420909090909142</v>
      </c>
      <c r="S4" s="1">
        <f t="shared" si="4"/>
        <v>39.065000000000055</v>
      </c>
      <c r="T4" s="1">
        <f t="shared" si="4"/>
        <v>44.047857142857133</v>
      </c>
      <c r="U4" s="1">
        <f t="shared" si="4"/>
        <v>48.746428571428567</v>
      </c>
      <c r="V4" s="1">
        <f t="shared" si="4"/>
        <v>53.673999999999992</v>
      </c>
    </row>
    <row r="5" spans="1:23" x14ac:dyDescent="0.35">
      <c r="A5" s="1">
        <f t="shared" ca="1" si="0"/>
        <v>40.485404574140425</v>
      </c>
      <c r="B5" s="1">
        <v>28.894538834724486</v>
      </c>
      <c r="C5" s="1">
        <f t="shared" si="1"/>
        <v>28.89</v>
      </c>
      <c r="H5" s="1">
        <f t="shared" si="2"/>
        <v>1</v>
      </c>
      <c r="I5" s="1">
        <f t="shared" si="3"/>
        <v>0</v>
      </c>
      <c r="L5" s="1" t="s">
        <v>18</v>
      </c>
    </row>
    <row r="6" spans="1:23" x14ac:dyDescent="0.35">
      <c r="A6" s="1">
        <f t="shared" ca="1" si="0"/>
        <v>44.473756057102918</v>
      </c>
      <c r="B6" s="1">
        <v>41.218427728404677</v>
      </c>
      <c r="C6" s="1">
        <f t="shared" si="1"/>
        <v>41.22</v>
      </c>
      <c r="E6" s="1" t="s">
        <v>0</v>
      </c>
      <c r="H6" s="1">
        <f t="shared" si="2"/>
        <v>0</v>
      </c>
      <c r="I6" s="1">
        <f t="shared" si="3"/>
        <v>0</v>
      </c>
      <c r="L6" s="1">
        <f>1+3.332*LOG(88)</f>
        <v>7.479016263604362</v>
      </c>
    </row>
    <row r="7" spans="1:23" x14ac:dyDescent="0.35">
      <c r="A7" s="1">
        <f t="shared" ca="1" si="0"/>
        <v>35.815973061867794</v>
      </c>
      <c r="B7" s="1">
        <v>54.253129290480203</v>
      </c>
      <c r="C7" s="1">
        <f t="shared" si="1"/>
        <v>54.25</v>
      </c>
      <c r="E7" s="1">
        <f>VAR(B2:B88)</f>
        <v>91.014104774029732</v>
      </c>
      <c r="H7" s="1">
        <f t="shared" si="2"/>
        <v>0</v>
      </c>
      <c r="I7" s="1">
        <f t="shared" si="3"/>
        <v>1</v>
      </c>
      <c r="L7" s="1">
        <f>ROUND(L6,0)</f>
        <v>7</v>
      </c>
    </row>
    <row r="8" spans="1:23" x14ac:dyDescent="0.35">
      <c r="A8" s="1">
        <f t="shared" ca="1" si="0"/>
        <v>55.676261924798872</v>
      </c>
      <c r="B8" s="1">
        <v>46.26533555541215</v>
      </c>
      <c r="C8" s="1">
        <f t="shared" si="1"/>
        <v>46.27</v>
      </c>
      <c r="H8" s="1">
        <f t="shared" si="2"/>
        <v>0</v>
      </c>
      <c r="I8" s="1">
        <f t="shared" si="3"/>
        <v>0</v>
      </c>
      <c r="S8" s="1" t="s">
        <v>30</v>
      </c>
    </row>
    <row r="9" spans="1:23" x14ac:dyDescent="0.35">
      <c r="A9" s="1">
        <f t="shared" ca="1" si="0"/>
        <v>36.778236681292121</v>
      </c>
      <c r="B9" s="1">
        <v>37.807770782521601</v>
      </c>
      <c r="C9" s="1">
        <f t="shared" si="1"/>
        <v>37.81</v>
      </c>
      <c r="H9" s="1">
        <f t="shared" si="2"/>
        <v>0</v>
      </c>
      <c r="I9" s="1">
        <f t="shared" si="3"/>
        <v>0</v>
      </c>
      <c r="L9" s="1" t="s">
        <v>20</v>
      </c>
      <c r="R9" s="1">
        <v>25.579166666666577</v>
      </c>
      <c r="S9" s="1">
        <v>12</v>
      </c>
    </row>
    <row r="10" spans="1:23" x14ac:dyDescent="0.35">
      <c r="A10" s="1">
        <f t="shared" ca="1" si="0"/>
        <v>54.794823803355513</v>
      </c>
      <c r="B10" s="1">
        <v>52.662496746483164</v>
      </c>
      <c r="C10" s="1">
        <f t="shared" si="1"/>
        <v>52.66</v>
      </c>
      <c r="E10" s="1" t="s">
        <v>1</v>
      </c>
      <c r="H10" s="1">
        <f t="shared" si="2"/>
        <v>0</v>
      </c>
      <c r="I10" s="1">
        <f t="shared" si="3"/>
        <v>1</v>
      </c>
      <c r="L10" s="1">
        <f>(56-23)/L7</f>
        <v>4.7142857142857144</v>
      </c>
      <c r="R10" s="1">
        <v>30.018888888888924</v>
      </c>
      <c r="S10" s="1">
        <v>18</v>
      </c>
    </row>
    <row r="11" spans="1:23" x14ac:dyDescent="0.35">
      <c r="A11" s="1">
        <f t="shared" ca="1" si="0"/>
        <v>44.165398589977563</v>
      </c>
      <c r="B11" s="1">
        <v>33.325013528818715</v>
      </c>
      <c r="C11" s="1">
        <f t="shared" si="1"/>
        <v>33.33</v>
      </c>
      <c r="E11" s="1">
        <f>STDEV(B2:B88)</f>
        <v>9.5401312765616453</v>
      </c>
      <c r="H11" s="1">
        <f t="shared" si="2"/>
        <v>0</v>
      </c>
      <c r="I11" s="1">
        <f t="shared" si="3"/>
        <v>0</v>
      </c>
      <c r="R11" s="1">
        <v>34.420909090909142</v>
      </c>
      <c r="S11" s="1">
        <v>11</v>
      </c>
    </row>
    <row r="12" spans="1:23" x14ac:dyDescent="0.35">
      <c r="A12" s="1">
        <f t="shared" ca="1" si="0"/>
        <v>38.663950223323013</v>
      </c>
      <c r="B12" s="1">
        <v>29.052433077986212</v>
      </c>
      <c r="C12" s="1">
        <f t="shared" si="1"/>
        <v>29.05</v>
      </c>
      <c r="H12" s="1">
        <f t="shared" si="2"/>
        <v>1</v>
      </c>
      <c r="I12" s="1">
        <f t="shared" si="3"/>
        <v>0</v>
      </c>
      <c r="R12" s="1">
        <v>39.065000000000055</v>
      </c>
      <c r="S12" s="1">
        <v>8</v>
      </c>
    </row>
    <row r="13" spans="1:23" x14ac:dyDescent="0.35">
      <c r="A13" s="1">
        <f t="shared" ca="1" si="0"/>
        <v>50.880586771876821</v>
      </c>
      <c r="B13" s="1">
        <v>49.188705736501959</v>
      </c>
      <c r="C13" s="1">
        <f t="shared" si="1"/>
        <v>49.19</v>
      </c>
      <c r="E13" s="1" t="s">
        <v>10</v>
      </c>
      <c r="H13" s="1">
        <f t="shared" si="2"/>
        <v>0</v>
      </c>
      <c r="I13" s="1">
        <f t="shared" si="3"/>
        <v>1</v>
      </c>
      <c r="L13" s="1" t="s">
        <v>19</v>
      </c>
      <c r="R13" s="1">
        <v>44.047857142857133</v>
      </c>
      <c r="S13" s="1">
        <v>14</v>
      </c>
    </row>
    <row r="14" spans="1:23" x14ac:dyDescent="0.35">
      <c r="A14" s="1">
        <f t="shared" ca="1" si="0"/>
        <v>45.22641184374676</v>
      </c>
      <c r="B14" s="1">
        <v>34.602149275103343</v>
      </c>
      <c r="C14" s="1">
        <f t="shared" si="1"/>
        <v>34.6</v>
      </c>
      <c r="E14" s="1" t="s">
        <v>8</v>
      </c>
      <c r="F14" s="1">
        <f>E4-E11</f>
        <v>29.244992147172262</v>
      </c>
      <c r="H14" s="1">
        <f t="shared" si="2"/>
        <v>0</v>
      </c>
      <c r="I14" s="1">
        <f t="shared" si="3"/>
        <v>0</v>
      </c>
      <c r="L14" s="1">
        <v>23</v>
      </c>
      <c r="R14" s="1">
        <v>48.746428571428567</v>
      </c>
      <c r="S14" s="1">
        <v>14</v>
      </c>
    </row>
    <row r="15" spans="1:23" x14ac:dyDescent="0.35">
      <c r="A15" s="1">
        <f t="shared" ca="1" si="0"/>
        <v>43.865889040518844</v>
      </c>
      <c r="B15" s="1">
        <v>31.086181027281967</v>
      </c>
      <c r="C15" s="1">
        <f t="shared" si="1"/>
        <v>31.09</v>
      </c>
      <c r="E15" s="1" t="s">
        <v>9</v>
      </c>
      <c r="F15" s="1">
        <f>E4+E11</f>
        <v>48.325254700295552</v>
      </c>
      <c r="H15" s="1">
        <f t="shared" si="2"/>
        <v>0</v>
      </c>
      <c r="I15" s="1">
        <f t="shared" si="3"/>
        <v>0</v>
      </c>
      <c r="L15" s="1">
        <f>L14+$L$10</f>
        <v>27.714285714285715</v>
      </c>
      <c r="R15" s="1">
        <v>53.673999999999992</v>
      </c>
      <c r="S15" s="1">
        <v>10</v>
      </c>
    </row>
    <row r="16" spans="1:23" x14ac:dyDescent="0.35">
      <c r="A16" s="1">
        <f t="shared" ca="1" si="0"/>
        <v>35.714072185957761</v>
      </c>
      <c r="B16" s="1">
        <v>29.221894286077937</v>
      </c>
      <c r="C16" s="1">
        <f t="shared" si="1"/>
        <v>29.22</v>
      </c>
      <c r="H16" s="1">
        <f t="shared" si="2"/>
        <v>1</v>
      </c>
      <c r="I16" s="1">
        <f t="shared" si="3"/>
        <v>0</v>
      </c>
      <c r="L16" s="1">
        <f t="shared" ref="L16:L21" si="5">L15+$L$10</f>
        <v>32.428571428571431</v>
      </c>
    </row>
    <row r="17" spans="1:12" x14ac:dyDescent="0.35">
      <c r="A17" s="1">
        <f t="shared" ca="1" si="0"/>
        <v>55.488565619242024</v>
      </c>
      <c r="B17" s="1">
        <v>45.704154572567717</v>
      </c>
      <c r="C17" s="1">
        <f t="shared" si="1"/>
        <v>45.7</v>
      </c>
      <c r="H17" s="1">
        <f t="shared" si="2"/>
        <v>0</v>
      </c>
      <c r="I17" s="1">
        <f t="shared" si="3"/>
        <v>0</v>
      </c>
      <c r="L17" s="1">
        <f t="shared" si="5"/>
        <v>37.142857142857146</v>
      </c>
    </row>
    <row r="18" spans="1:12" x14ac:dyDescent="0.35">
      <c r="A18" s="1">
        <f t="shared" ca="1" si="0"/>
        <v>39.455555407016135</v>
      </c>
      <c r="B18" s="1">
        <v>31.148163759997907</v>
      </c>
      <c r="C18" s="1">
        <f t="shared" si="1"/>
        <v>31.15</v>
      </c>
      <c r="H18" s="1">
        <f t="shared" si="2"/>
        <v>0</v>
      </c>
      <c r="I18" s="1">
        <f t="shared" si="3"/>
        <v>0</v>
      </c>
      <c r="L18" s="1">
        <f t="shared" si="5"/>
        <v>41.857142857142861</v>
      </c>
    </row>
    <row r="19" spans="1:12" x14ac:dyDescent="0.35">
      <c r="A19" s="1">
        <f t="shared" ca="1" si="0"/>
        <v>48.067208146005314</v>
      </c>
      <c r="B19" s="1">
        <v>51.688708595243618</v>
      </c>
      <c r="C19" s="1">
        <f t="shared" si="1"/>
        <v>51.69</v>
      </c>
      <c r="H19" s="1">
        <f t="shared" si="2"/>
        <v>0</v>
      </c>
      <c r="I19" s="1">
        <f t="shared" si="3"/>
        <v>1</v>
      </c>
      <c r="L19" s="1">
        <f t="shared" si="5"/>
        <v>46.571428571428577</v>
      </c>
    </row>
    <row r="20" spans="1:12" x14ac:dyDescent="0.35">
      <c r="A20" s="1">
        <f t="shared" ca="1" si="0"/>
        <v>36.352520921994881</v>
      </c>
      <c r="B20" s="1">
        <v>37.310770937063133</v>
      </c>
      <c r="C20" s="1">
        <f t="shared" si="1"/>
        <v>37.31</v>
      </c>
      <c r="H20" s="1">
        <f t="shared" si="2"/>
        <v>0</v>
      </c>
      <c r="I20" s="1">
        <f t="shared" si="3"/>
        <v>0</v>
      </c>
      <c r="L20" s="1">
        <f t="shared" si="5"/>
        <v>51.285714285714292</v>
      </c>
    </row>
    <row r="21" spans="1:12" x14ac:dyDescent="0.35">
      <c r="A21" s="1">
        <f t="shared" ca="1" si="0"/>
        <v>37.565906540433502</v>
      </c>
      <c r="B21" s="1">
        <v>32.91129602815586</v>
      </c>
      <c r="C21" s="1">
        <f t="shared" si="1"/>
        <v>32.909999999999997</v>
      </c>
      <c r="H21" s="1">
        <f t="shared" si="2"/>
        <v>0</v>
      </c>
      <c r="I21" s="1">
        <f t="shared" si="3"/>
        <v>0</v>
      </c>
      <c r="L21" s="1">
        <f t="shared" si="5"/>
        <v>56.000000000000007</v>
      </c>
    </row>
    <row r="22" spans="1:12" x14ac:dyDescent="0.35">
      <c r="A22" s="1">
        <f t="shared" ca="1" si="0"/>
        <v>36.326401603256343</v>
      </c>
      <c r="B22" s="1">
        <v>27.171511447835201</v>
      </c>
      <c r="C22" s="1">
        <f t="shared" si="1"/>
        <v>27.17</v>
      </c>
      <c r="H22" s="1">
        <f t="shared" si="2"/>
        <v>1</v>
      </c>
      <c r="I22" s="1">
        <f t="shared" si="3"/>
        <v>0</v>
      </c>
    </row>
    <row r="23" spans="1:12" x14ac:dyDescent="0.35">
      <c r="A23" s="1">
        <f t="shared" ca="1" si="0"/>
        <v>30.11562683439006</v>
      </c>
      <c r="B23" s="1">
        <v>46.071129522348208</v>
      </c>
      <c r="C23" s="1">
        <f t="shared" si="1"/>
        <v>46.07</v>
      </c>
      <c r="H23" s="1">
        <f t="shared" si="2"/>
        <v>0</v>
      </c>
      <c r="I23" s="1">
        <f t="shared" si="3"/>
        <v>0</v>
      </c>
    </row>
    <row r="24" spans="1:12" x14ac:dyDescent="0.35">
      <c r="A24" s="1">
        <f t="shared" ca="1" si="0"/>
        <v>55.322205135424809</v>
      </c>
      <c r="B24" s="1">
        <v>24.822472958985806</v>
      </c>
      <c r="C24" s="1">
        <f t="shared" si="1"/>
        <v>24.82</v>
      </c>
      <c r="H24" s="1">
        <f t="shared" si="2"/>
        <v>1</v>
      </c>
      <c r="I24" s="1">
        <f t="shared" si="3"/>
        <v>0</v>
      </c>
    </row>
    <row r="25" spans="1:12" x14ac:dyDescent="0.35">
      <c r="A25" s="1">
        <f t="shared" ca="1" si="0"/>
        <v>24.083196691875802</v>
      </c>
      <c r="B25" s="1">
        <v>26.426193362234251</v>
      </c>
      <c r="C25" s="1">
        <f t="shared" si="1"/>
        <v>26.43</v>
      </c>
      <c r="H25" s="1">
        <f t="shared" si="2"/>
        <v>1</v>
      </c>
      <c r="I25" s="1">
        <f t="shared" si="3"/>
        <v>0</v>
      </c>
    </row>
    <row r="26" spans="1:12" x14ac:dyDescent="0.35">
      <c r="A26" s="1">
        <f t="shared" ca="1" si="0"/>
        <v>33.244201153554769</v>
      </c>
      <c r="B26" s="1">
        <v>47.314273322980014</v>
      </c>
      <c r="C26" s="1">
        <f t="shared" si="1"/>
        <v>47.31</v>
      </c>
      <c r="H26" s="1">
        <f t="shared" si="2"/>
        <v>0</v>
      </c>
      <c r="I26" s="1">
        <f t="shared" si="3"/>
        <v>0</v>
      </c>
    </row>
    <row r="27" spans="1:12" x14ac:dyDescent="0.35">
      <c r="A27" s="1">
        <f t="shared" ca="1" si="0"/>
        <v>50.585834747351235</v>
      </c>
      <c r="B27" s="1">
        <v>37.249570519615652</v>
      </c>
      <c r="C27" s="1">
        <f t="shared" si="1"/>
        <v>37.25</v>
      </c>
      <c r="H27" s="1">
        <f t="shared" si="2"/>
        <v>0</v>
      </c>
      <c r="I27" s="1">
        <f t="shared" si="3"/>
        <v>0</v>
      </c>
    </row>
    <row r="28" spans="1:12" x14ac:dyDescent="0.35">
      <c r="A28" s="1">
        <f t="shared" ca="1" si="0"/>
        <v>43.242667766255025</v>
      </c>
      <c r="B28" s="1">
        <v>37.04793406895444</v>
      </c>
      <c r="C28" s="1">
        <f t="shared" si="1"/>
        <v>37.049999999999997</v>
      </c>
      <c r="H28" s="1">
        <f t="shared" si="2"/>
        <v>0</v>
      </c>
      <c r="I28" s="1">
        <f t="shared" si="3"/>
        <v>0</v>
      </c>
    </row>
    <row r="29" spans="1:12" x14ac:dyDescent="0.35">
      <c r="A29" s="1">
        <f t="shared" ca="1" si="0"/>
        <v>39.108841975982813</v>
      </c>
      <c r="B29" s="1">
        <v>27.574051009346444</v>
      </c>
      <c r="C29" s="1">
        <f t="shared" si="1"/>
        <v>27.57</v>
      </c>
      <c r="H29" s="1">
        <f t="shared" si="2"/>
        <v>1</v>
      </c>
      <c r="I29" s="1">
        <f t="shared" si="3"/>
        <v>0</v>
      </c>
    </row>
    <row r="30" spans="1:12" x14ac:dyDescent="0.35">
      <c r="A30" s="1">
        <f t="shared" ca="1" si="0"/>
        <v>49.265080692468239</v>
      </c>
      <c r="B30" s="1">
        <v>43.602852678074385</v>
      </c>
      <c r="C30" s="1">
        <f t="shared" si="1"/>
        <v>43.6</v>
      </c>
      <c r="H30" s="1">
        <f t="shared" si="2"/>
        <v>0</v>
      </c>
      <c r="I30" s="1">
        <f t="shared" si="3"/>
        <v>0</v>
      </c>
    </row>
    <row r="31" spans="1:12" x14ac:dyDescent="0.35">
      <c r="A31" s="1">
        <f t="shared" ca="1" si="0"/>
        <v>36.71798562377456</v>
      </c>
      <c r="B31" s="1">
        <v>47.553109612711069</v>
      </c>
      <c r="C31" s="1">
        <f t="shared" si="1"/>
        <v>47.55</v>
      </c>
      <c r="H31" s="1">
        <f t="shared" si="2"/>
        <v>0</v>
      </c>
      <c r="I31" s="1">
        <f t="shared" si="3"/>
        <v>0</v>
      </c>
    </row>
    <row r="32" spans="1:12" x14ac:dyDescent="0.35">
      <c r="A32" s="1">
        <f t="shared" ca="1" si="0"/>
        <v>55.486448398574382</v>
      </c>
      <c r="B32" s="1">
        <v>41.342617984819462</v>
      </c>
      <c r="C32" s="1">
        <f t="shared" si="1"/>
        <v>41.34</v>
      </c>
      <c r="H32" s="1">
        <f t="shared" si="2"/>
        <v>0</v>
      </c>
      <c r="I32" s="1">
        <f t="shared" si="3"/>
        <v>0</v>
      </c>
    </row>
    <row r="33" spans="1:9" x14ac:dyDescent="0.35">
      <c r="A33" s="1">
        <f t="shared" ca="1" si="0"/>
        <v>29.07274872339179</v>
      </c>
      <c r="B33" s="1">
        <v>38.248663269224025</v>
      </c>
      <c r="C33" s="1">
        <f t="shared" si="1"/>
        <v>38.25</v>
      </c>
      <c r="H33" s="1">
        <f t="shared" si="2"/>
        <v>0</v>
      </c>
      <c r="I33" s="1">
        <f t="shared" si="3"/>
        <v>0</v>
      </c>
    </row>
    <row r="34" spans="1:9" x14ac:dyDescent="0.35">
      <c r="A34" s="1">
        <f t="shared" ca="1" si="0"/>
        <v>53.605887380545425</v>
      </c>
      <c r="B34" s="1">
        <v>48.539171381551128</v>
      </c>
      <c r="C34" s="1">
        <f t="shared" si="1"/>
        <v>48.54</v>
      </c>
      <c r="H34" s="1">
        <f t="shared" si="2"/>
        <v>0</v>
      </c>
      <c r="I34" s="1">
        <f t="shared" si="3"/>
        <v>1</v>
      </c>
    </row>
    <row r="35" spans="1:9" x14ac:dyDescent="0.35">
      <c r="A35" s="1">
        <f t="shared" ca="1" si="0"/>
        <v>55.212464428444285</v>
      </c>
      <c r="B35" s="1">
        <v>29.070817190902886</v>
      </c>
      <c r="C35" s="1">
        <f t="shared" si="1"/>
        <v>29.07</v>
      </c>
      <c r="H35" s="1">
        <f t="shared" si="2"/>
        <v>1</v>
      </c>
      <c r="I35" s="1">
        <f t="shared" si="3"/>
        <v>0</v>
      </c>
    </row>
    <row r="36" spans="1:9" x14ac:dyDescent="0.35">
      <c r="A36" s="1">
        <f t="shared" ca="1" si="0"/>
        <v>36.049684278392654</v>
      </c>
      <c r="B36" s="1">
        <v>43.752494634797216</v>
      </c>
      <c r="C36" s="1">
        <f t="shared" si="1"/>
        <v>43.75</v>
      </c>
      <c r="H36" s="1">
        <f t="shared" si="2"/>
        <v>0</v>
      </c>
      <c r="I36" s="1">
        <f t="shared" si="3"/>
        <v>0</v>
      </c>
    </row>
    <row r="37" spans="1:9" x14ac:dyDescent="0.35">
      <c r="A37" s="1">
        <f t="shared" ca="1" si="0"/>
        <v>45.049089171822366</v>
      </c>
      <c r="B37" s="1">
        <v>31.338105434024737</v>
      </c>
      <c r="C37" s="1">
        <f t="shared" si="1"/>
        <v>31.34</v>
      </c>
      <c r="H37" s="1">
        <f t="shared" si="2"/>
        <v>0</v>
      </c>
      <c r="I37" s="1">
        <f t="shared" si="3"/>
        <v>0</v>
      </c>
    </row>
    <row r="38" spans="1:9" x14ac:dyDescent="0.35">
      <c r="A38" s="1">
        <f t="shared" ca="1" si="0"/>
        <v>41.809106753926386</v>
      </c>
      <c r="B38" s="1">
        <v>25.02640190924701</v>
      </c>
      <c r="C38" s="1">
        <f t="shared" si="1"/>
        <v>25.03</v>
      </c>
      <c r="H38" s="1">
        <f t="shared" si="2"/>
        <v>1</v>
      </c>
      <c r="I38" s="1">
        <f t="shared" si="3"/>
        <v>0</v>
      </c>
    </row>
    <row r="39" spans="1:9" x14ac:dyDescent="0.35">
      <c r="A39" s="1">
        <f t="shared" ca="1" si="0"/>
        <v>46.99359828058855</v>
      </c>
      <c r="B39" s="1">
        <v>54.519784189444465</v>
      </c>
      <c r="C39" s="1">
        <f t="shared" si="1"/>
        <v>54.52</v>
      </c>
      <c r="H39" s="1">
        <f t="shared" si="2"/>
        <v>0</v>
      </c>
      <c r="I39" s="1">
        <f t="shared" si="3"/>
        <v>1</v>
      </c>
    </row>
    <row r="40" spans="1:9" x14ac:dyDescent="0.35">
      <c r="A40" s="1">
        <f t="shared" ca="1" si="0"/>
        <v>31.668465650175744</v>
      </c>
      <c r="B40" s="1">
        <v>31.241681543727299</v>
      </c>
      <c r="C40" s="1">
        <f t="shared" si="1"/>
        <v>31.24</v>
      </c>
      <c r="H40" s="1">
        <f t="shared" si="2"/>
        <v>0</v>
      </c>
      <c r="I40" s="1">
        <f t="shared" si="3"/>
        <v>0</v>
      </c>
    </row>
    <row r="41" spans="1:9" x14ac:dyDescent="0.35">
      <c r="A41" s="1">
        <f t="shared" ca="1" si="0"/>
        <v>46.536349693555749</v>
      </c>
      <c r="B41" s="1">
        <v>31.701294567229205</v>
      </c>
      <c r="C41" s="1">
        <f t="shared" si="1"/>
        <v>31.7</v>
      </c>
      <c r="H41" s="1">
        <f t="shared" si="2"/>
        <v>0</v>
      </c>
      <c r="I41" s="1">
        <f t="shared" si="3"/>
        <v>0</v>
      </c>
    </row>
    <row r="42" spans="1:9" x14ac:dyDescent="0.35">
      <c r="A42" s="1">
        <f t="shared" ca="1" si="0"/>
        <v>25.844953243945504</v>
      </c>
      <c r="B42" s="1">
        <v>33.197132718743433</v>
      </c>
      <c r="C42" s="1">
        <f t="shared" si="1"/>
        <v>33.200000000000003</v>
      </c>
      <c r="H42" s="1">
        <f t="shared" si="2"/>
        <v>0</v>
      </c>
      <c r="I42" s="1">
        <f t="shared" si="3"/>
        <v>0</v>
      </c>
    </row>
    <row r="43" spans="1:9" x14ac:dyDescent="0.35">
      <c r="A43" s="1">
        <f t="shared" ca="1" si="0"/>
        <v>46.077511721267356</v>
      </c>
      <c r="B43" s="1">
        <v>30.887471366985238</v>
      </c>
      <c r="C43" s="1">
        <f t="shared" si="1"/>
        <v>30.89</v>
      </c>
      <c r="H43" s="1">
        <f t="shared" si="2"/>
        <v>0</v>
      </c>
      <c r="I43" s="1">
        <f t="shared" si="3"/>
        <v>0</v>
      </c>
    </row>
    <row r="44" spans="1:9" x14ac:dyDescent="0.35">
      <c r="A44" s="1">
        <f t="shared" ca="1" si="0"/>
        <v>26.428936191524276</v>
      </c>
      <c r="B44" s="1">
        <v>30.396909354994463</v>
      </c>
      <c r="C44" s="1">
        <f t="shared" si="1"/>
        <v>30.4</v>
      </c>
      <c r="H44" s="1">
        <f t="shared" si="2"/>
        <v>0</v>
      </c>
      <c r="I44" s="1">
        <f t="shared" si="3"/>
        <v>0</v>
      </c>
    </row>
    <row r="45" spans="1:9" x14ac:dyDescent="0.35">
      <c r="A45" s="1">
        <f t="shared" ca="1" si="0"/>
        <v>46.104900623493108</v>
      </c>
      <c r="B45" s="1">
        <v>48.723213721087106</v>
      </c>
      <c r="C45" s="1">
        <f t="shared" si="1"/>
        <v>48.72</v>
      </c>
      <c r="H45" s="1">
        <f t="shared" si="2"/>
        <v>0</v>
      </c>
      <c r="I45" s="1">
        <f t="shared" si="3"/>
        <v>1</v>
      </c>
    </row>
    <row r="46" spans="1:9" x14ac:dyDescent="0.35">
      <c r="A46" s="1">
        <f t="shared" ca="1" si="0"/>
        <v>34.284784135609442</v>
      </c>
      <c r="B46" s="1">
        <v>24.036318358212053</v>
      </c>
      <c r="C46" s="1">
        <f t="shared" si="1"/>
        <v>24.04</v>
      </c>
      <c r="H46" s="1">
        <f t="shared" si="2"/>
        <v>1</v>
      </c>
      <c r="I46" s="1">
        <f t="shared" si="3"/>
        <v>0</v>
      </c>
    </row>
    <row r="47" spans="1:9" x14ac:dyDescent="0.35">
      <c r="A47" s="1">
        <f t="shared" ca="1" si="0"/>
        <v>38.529322376545856</v>
      </c>
      <c r="B47" s="1">
        <v>29.190826106838923</v>
      </c>
      <c r="C47" s="1">
        <f t="shared" si="1"/>
        <v>29.19</v>
      </c>
      <c r="H47" s="1">
        <f t="shared" si="2"/>
        <v>1</v>
      </c>
      <c r="I47" s="1">
        <f t="shared" si="3"/>
        <v>0</v>
      </c>
    </row>
    <row r="48" spans="1:9" x14ac:dyDescent="0.35">
      <c r="A48" s="1">
        <f t="shared" ca="1" si="0"/>
        <v>52.31740629618924</v>
      </c>
      <c r="B48" s="1">
        <v>31.381925702538346</v>
      </c>
      <c r="C48" s="1">
        <f t="shared" si="1"/>
        <v>31.38</v>
      </c>
      <c r="H48" s="1">
        <f t="shared" si="2"/>
        <v>0</v>
      </c>
      <c r="I48" s="1">
        <f t="shared" si="3"/>
        <v>0</v>
      </c>
    </row>
    <row r="49" spans="1:9" x14ac:dyDescent="0.35">
      <c r="A49" s="1">
        <f t="shared" ca="1" si="0"/>
        <v>51.90774174587898</v>
      </c>
      <c r="B49" s="1">
        <v>45.45338354384036</v>
      </c>
      <c r="C49" s="1">
        <f t="shared" si="1"/>
        <v>45.45</v>
      </c>
      <c r="H49" s="1">
        <f t="shared" si="2"/>
        <v>0</v>
      </c>
      <c r="I49" s="1">
        <f t="shared" si="3"/>
        <v>0</v>
      </c>
    </row>
    <row r="50" spans="1:9" x14ac:dyDescent="0.35">
      <c r="A50" s="1">
        <f t="shared" ca="1" si="0"/>
        <v>39.258629622548199</v>
      </c>
      <c r="B50" s="1">
        <v>29.045092189949354</v>
      </c>
      <c r="C50" s="1">
        <f t="shared" si="1"/>
        <v>29.05</v>
      </c>
      <c r="H50" s="1">
        <f t="shared" si="2"/>
        <v>1</v>
      </c>
      <c r="I50" s="1">
        <f t="shared" si="3"/>
        <v>0</v>
      </c>
    </row>
    <row r="51" spans="1:9" x14ac:dyDescent="0.35">
      <c r="A51" s="1">
        <f t="shared" ca="1" si="0"/>
        <v>53.466962396014011</v>
      </c>
      <c r="B51" s="1">
        <v>52.046345203194441</v>
      </c>
      <c r="C51" s="1">
        <f t="shared" si="1"/>
        <v>52.05</v>
      </c>
      <c r="H51" s="1">
        <f t="shared" si="2"/>
        <v>0</v>
      </c>
      <c r="I51" s="1">
        <f t="shared" si="3"/>
        <v>1</v>
      </c>
    </row>
    <row r="52" spans="1:9" x14ac:dyDescent="0.35">
      <c r="A52" s="1">
        <f t="shared" ca="1" si="0"/>
        <v>35.903485152076826</v>
      </c>
      <c r="B52" s="1">
        <v>26.114037346983668</v>
      </c>
      <c r="C52" s="1">
        <f t="shared" si="1"/>
        <v>26.11</v>
      </c>
      <c r="H52" s="1">
        <f t="shared" si="2"/>
        <v>1</v>
      </c>
      <c r="I52" s="1">
        <f t="shared" si="3"/>
        <v>0</v>
      </c>
    </row>
    <row r="53" spans="1:9" x14ac:dyDescent="0.35">
      <c r="A53" s="1">
        <f t="shared" ca="1" si="0"/>
        <v>30.339207193018051</v>
      </c>
      <c r="B53" s="1">
        <v>44.097395402397368</v>
      </c>
      <c r="C53" s="1">
        <f t="shared" si="1"/>
        <v>44.1</v>
      </c>
      <c r="H53" s="1">
        <f t="shared" si="2"/>
        <v>0</v>
      </c>
      <c r="I53" s="1">
        <f t="shared" si="3"/>
        <v>0</v>
      </c>
    </row>
    <row r="54" spans="1:9" x14ac:dyDescent="0.35">
      <c r="A54" s="1">
        <f t="shared" ca="1" si="0"/>
        <v>37.797298067008228</v>
      </c>
      <c r="B54" s="1">
        <v>52.209456818495084</v>
      </c>
      <c r="C54" s="1">
        <f t="shared" si="1"/>
        <v>52.21</v>
      </c>
      <c r="H54" s="1">
        <f t="shared" si="2"/>
        <v>0</v>
      </c>
      <c r="I54" s="1">
        <f t="shared" si="3"/>
        <v>1</v>
      </c>
    </row>
    <row r="55" spans="1:9" x14ac:dyDescent="0.35">
      <c r="A55" s="1">
        <f t="shared" ca="1" si="0"/>
        <v>29.396770660799032</v>
      </c>
      <c r="B55" s="1">
        <v>24.662212451181425</v>
      </c>
      <c r="C55" s="1">
        <f t="shared" si="1"/>
        <v>24.66</v>
      </c>
      <c r="H55" s="1">
        <f t="shared" si="2"/>
        <v>1</v>
      </c>
      <c r="I55" s="1">
        <f t="shared" si="3"/>
        <v>0</v>
      </c>
    </row>
    <row r="56" spans="1:9" x14ac:dyDescent="0.35">
      <c r="A56" s="1">
        <f t="shared" ca="1" si="0"/>
        <v>36.403854540092659</v>
      </c>
      <c r="B56" s="1">
        <v>23.871776409285747</v>
      </c>
      <c r="C56" s="1">
        <f t="shared" si="1"/>
        <v>23.87</v>
      </c>
      <c r="H56" s="1">
        <f t="shared" si="2"/>
        <v>1</v>
      </c>
      <c r="I56" s="1">
        <f t="shared" si="3"/>
        <v>0</v>
      </c>
    </row>
    <row r="57" spans="1:9" x14ac:dyDescent="0.35">
      <c r="A57" s="1">
        <f t="shared" ca="1" si="0"/>
        <v>52.964162284952131</v>
      </c>
      <c r="B57" s="1">
        <v>28.95139830386627</v>
      </c>
      <c r="C57" s="1">
        <f t="shared" si="1"/>
        <v>28.95</v>
      </c>
      <c r="H57" s="1">
        <f t="shared" si="2"/>
        <v>1</v>
      </c>
      <c r="I57" s="1">
        <f t="shared" si="3"/>
        <v>0</v>
      </c>
    </row>
    <row r="58" spans="1:9" x14ac:dyDescent="0.35">
      <c r="A58" s="1">
        <f t="shared" ca="1" si="0"/>
        <v>25.229139329344552</v>
      </c>
      <c r="B58" s="1">
        <v>29.194619662329014</v>
      </c>
      <c r="C58" s="1">
        <f t="shared" si="1"/>
        <v>29.19</v>
      </c>
      <c r="H58" s="1">
        <f t="shared" si="2"/>
        <v>1</v>
      </c>
      <c r="I58" s="1">
        <f t="shared" si="3"/>
        <v>0</v>
      </c>
    </row>
    <row r="59" spans="1:9" x14ac:dyDescent="0.35">
      <c r="A59" s="1">
        <f t="shared" ca="1" si="0"/>
        <v>49.302374367635302</v>
      </c>
      <c r="B59" s="1">
        <v>32.909474628559416</v>
      </c>
      <c r="C59" s="1">
        <f t="shared" si="1"/>
        <v>32.909999999999997</v>
      </c>
      <c r="H59" s="1">
        <f t="shared" si="2"/>
        <v>0</v>
      </c>
      <c r="I59" s="1">
        <f t="shared" si="3"/>
        <v>0</v>
      </c>
    </row>
    <row r="60" spans="1:9" x14ac:dyDescent="0.35">
      <c r="A60" s="1">
        <f t="shared" ca="1" si="0"/>
        <v>29.658385271950578</v>
      </c>
      <c r="B60" s="1">
        <v>54.939962765037563</v>
      </c>
      <c r="C60" s="1">
        <f t="shared" si="1"/>
        <v>54.94</v>
      </c>
      <c r="H60" s="1">
        <f t="shared" si="2"/>
        <v>0</v>
      </c>
      <c r="I60" s="1">
        <f t="shared" si="3"/>
        <v>1</v>
      </c>
    </row>
    <row r="61" spans="1:9" x14ac:dyDescent="0.35">
      <c r="A61" s="1">
        <f t="shared" ca="1" si="0"/>
        <v>42.83476327001042</v>
      </c>
      <c r="B61" s="1">
        <v>34.909911647741765</v>
      </c>
      <c r="C61" s="1">
        <f t="shared" si="1"/>
        <v>34.909999999999997</v>
      </c>
      <c r="H61" s="1">
        <f t="shared" si="2"/>
        <v>0</v>
      </c>
      <c r="I61" s="1">
        <f t="shared" si="3"/>
        <v>0</v>
      </c>
    </row>
    <row r="62" spans="1:9" x14ac:dyDescent="0.35">
      <c r="A62" s="1">
        <f t="shared" ca="1" si="0"/>
        <v>36.544166316720592</v>
      </c>
      <c r="B62" s="1">
        <v>47.018076030623504</v>
      </c>
      <c r="C62" s="1">
        <f t="shared" si="1"/>
        <v>47.02</v>
      </c>
      <c r="H62" s="1">
        <f t="shared" si="2"/>
        <v>0</v>
      </c>
      <c r="I62" s="1">
        <f t="shared" si="3"/>
        <v>0</v>
      </c>
    </row>
    <row r="63" spans="1:9" x14ac:dyDescent="0.35">
      <c r="A63" s="1">
        <f t="shared" ca="1" si="0"/>
        <v>51.501961120247017</v>
      </c>
      <c r="B63" s="1">
        <v>26.330551016873663</v>
      </c>
      <c r="C63" s="1">
        <f t="shared" si="1"/>
        <v>26.33</v>
      </c>
      <c r="H63" s="1">
        <f t="shared" si="2"/>
        <v>1</v>
      </c>
      <c r="I63" s="1">
        <f t="shared" si="3"/>
        <v>0</v>
      </c>
    </row>
    <row r="64" spans="1:9" x14ac:dyDescent="0.35">
      <c r="A64" s="1">
        <f t="shared" ca="1" si="0"/>
        <v>35.521875824886919</v>
      </c>
      <c r="B64" s="1">
        <v>54.895353174339256</v>
      </c>
      <c r="C64" s="1">
        <f t="shared" si="1"/>
        <v>54.9</v>
      </c>
      <c r="H64" s="1">
        <f t="shared" si="2"/>
        <v>0</v>
      </c>
      <c r="I64" s="1">
        <f t="shared" si="3"/>
        <v>1</v>
      </c>
    </row>
    <row r="65" spans="1:9" x14ac:dyDescent="0.35">
      <c r="A65" s="1">
        <f t="shared" ca="1" si="0"/>
        <v>45.591938314350521</v>
      </c>
      <c r="B65" s="1">
        <v>40.948534218970295</v>
      </c>
      <c r="C65" s="1">
        <f t="shared" si="1"/>
        <v>40.950000000000003</v>
      </c>
      <c r="H65" s="1">
        <f t="shared" si="2"/>
        <v>0</v>
      </c>
      <c r="I65" s="1">
        <f t="shared" si="3"/>
        <v>0</v>
      </c>
    </row>
    <row r="66" spans="1:9" x14ac:dyDescent="0.35">
      <c r="A66" s="1">
        <f t="shared" ca="1" si="0"/>
        <v>51.666816725808616</v>
      </c>
      <c r="B66" s="1">
        <v>43.092435493041584</v>
      </c>
      <c r="C66" s="1">
        <f t="shared" si="1"/>
        <v>43.09</v>
      </c>
      <c r="H66" s="1">
        <f t="shared" si="2"/>
        <v>0</v>
      </c>
      <c r="I66" s="1">
        <f t="shared" si="3"/>
        <v>0</v>
      </c>
    </row>
    <row r="67" spans="1:9" x14ac:dyDescent="0.35">
      <c r="A67" s="1">
        <f t="shared" ref="A67:A88" ca="1" si="6">23+(56-23)*RAND()</f>
        <v>42.907052465781859</v>
      </c>
      <c r="B67" s="1">
        <v>23.549946058157264</v>
      </c>
      <c r="C67" s="1">
        <f t="shared" ref="C67:C88" si="7">ROUND(B67,2)</f>
        <v>23.55</v>
      </c>
      <c r="H67" s="1">
        <f t="shared" ref="H67:H88" si="8">IF(B67&lt;$F$14,1,0)</f>
        <v>1</v>
      </c>
      <c r="I67" s="1">
        <f t="shared" ref="I67:I88" si="9">IF(B67&gt;$F$15,1,0)</f>
        <v>0</v>
      </c>
    </row>
    <row r="68" spans="1:9" x14ac:dyDescent="0.35">
      <c r="A68" s="1">
        <f t="shared" ca="1" si="6"/>
        <v>50.71486194698376</v>
      </c>
      <c r="B68" s="1">
        <v>35.883885653371408</v>
      </c>
      <c r="C68" s="1">
        <f t="shared" si="7"/>
        <v>35.880000000000003</v>
      </c>
      <c r="H68" s="1">
        <f t="shared" si="8"/>
        <v>0</v>
      </c>
      <c r="I68" s="1">
        <f t="shared" si="9"/>
        <v>0</v>
      </c>
    </row>
    <row r="69" spans="1:9" x14ac:dyDescent="0.35">
      <c r="A69" s="1">
        <f t="shared" ca="1" si="6"/>
        <v>36.442629728637698</v>
      </c>
      <c r="B69" s="1">
        <v>41.871688462141918</v>
      </c>
      <c r="C69" s="1">
        <f t="shared" si="7"/>
        <v>41.87</v>
      </c>
      <c r="H69" s="1">
        <f t="shared" si="8"/>
        <v>0</v>
      </c>
      <c r="I69" s="1">
        <f t="shared" si="9"/>
        <v>0</v>
      </c>
    </row>
    <row r="70" spans="1:9" x14ac:dyDescent="0.35">
      <c r="A70" s="1">
        <f t="shared" ca="1" si="6"/>
        <v>27.685738817413512</v>
      </c>
      <c r="B70" s="1">
        <v>45.315337388415259</v>
      </c>
      <c r="C70" s="1">
        <f t="shared" si="7"/>
        <v>45.32</v>
      </c>
      <c r="H70" s="1">
        <f t="shared" si="8"/>
        <v>0</v>
      </c>
      <c r="I70" s="1">
        <f t="shared" si="9"/>
        <v>0</v>
      </c>
    </row>
    <row r="71" spans="1:9" x14ac:dyDescent="0.35">
      <c r="A71" s="1">
        <f t="shared" ca="1" si="6"/>
        <v>48.438363230343668</v>
      </c>
      <c r="B71" s="1">
        <v>38.392873068087546</v>
      </c>
      <c r="C71" s="1">
        <f t="shared" si="7"/>
        <v>38.39</v>
      </c>
      <c r="H71" s="1">
        <f t="shared" si="8"/>
        <v>0</v>
      </c>
      <c r="I71" s="1">
        <f t="shared" si="9"/>
        <v>0</v>
      </c>
    </row>
    <row r="72" spans="1:9" x14ac:dyDescent="0.35">
      <c r="A72" s="1">
        <f t="shared" ca="1" si="6"/>
        <v>27.724621075548946</v>
      </c>
      <c r="B72" s="1">
        <v>55.588535778179256</v>
      </c>
      <c r="C72" s="1">
        <f t="shared" si="7"/>
        <v>55.59</v>
      </c>
      <c r="H72" s="1">
        <f t="shared" si="8"/>
        <v>0</v>
      </c>
      <c r="I72" s="1">
        <f t="shared" si="9"/>
        <v>1</v>
      </c>
    </row>
    <row r="73" spans="1:9" x14ac:dyDescent="0.35">
      <c r="A73" s="1">
        <f t="shared" ca="1" si="6"/>
        <v>54.671749438966984</v>
      </c>
      <c r="B73" s="1">
        <v>50.02199391046527</v>
      </c>
      <c r="C73" s="1">
        <f t="shared" si="7"/>
        <v>50.02</v>
      </c>
      <c r="H73" s="1">
        <f t="shared" si="8"/>
        <v>0</v>
      </c>
      <c r="I73" s="1">
        <f t="shared" si="9"/>
        <v>1</v>
      </c>
    </row>
    <row r="74" spans="1:9" x14ac:dyDescent="0.35">
      <c r="A74" s="1">
        <f t="shared" ca="1" si="6"/>
        <v>50.073628888831507</v>
      </c>
      <c r="B74" s="1">
        <v>42.886136327728778</v>
      </c>
      <c r="C74" s="1">
        <f t="shared" si="7"/>
        <v>42.89</v>
      </c>
      <c r="H74" s="1">
        <f t="shared" si="8"/>
        <v>0</v>
      </c>
      <c r="I74" s="1">
        <f t="shared" si="9"/>
        <v>0</v>
      </c>
    </row>
    <row r="75" spans="1:9" x14ac:dyDescent="0.35">
      <c r="A75" s="1">
        <f t="shared" ca="1" si="6"/>
        <v>33.210737830696033</v>
      </c>
      <c r="B75" s="1">
        <v>35.380729364152245</v>
      </c>
      <c r="C75" s="1">
        <f t="shared" si="7"/>
        <v>35.380000000000003</v>
      </c>
      <c r="H75" s="1">
        <f t="shared" si="8"/>
        <v>0</v>
      </c>
      <c r="I75" s="1">
        <f t="shared" si="9"/>
        <v>0</v>
      </c>
    </row>
    <row r="76" spans="1:9" x14ac:dyDescent="0.35">
      <c r="A76" s="1">
        <f t="shared" ca="1" si="6"/>
        <v>45.772773029068844</v>
      </c>
      <c r="B76" s="1">
        <v>28.967329916822731</v>
      </c>
      <c r="C76" s="1">
        <f t="shared" si="7"/>
        <v>28.97</v>
      </c>
      <c r="H76" s="1">
        <f t="shared" si="8"/>
        <v>1</v>
      </c>
      <c r="I76" s="1">
        <f t="shared" si="9"/>
        <v>0</v>
      </c>
    </row>
    <row r="77" spans="1:9" x14ac:dyDescent="0.35">
      <c r="A77" s="1">
        <f t="shared" ca="1" si="6"/>
        <v>33.958250492585712</v>
      </c>
      <c r="B77" s="1">
        <v>53.930285269858686</v>
      </c>
      <c r="C77" s="1">
        <f t="shared" si="7"/>
        <v>53.93</v>
      </c>
      <c r="H77" s="1">
        <f t="shared" si="8"/>
        <v>0</v>
      </c>
      <c r="I77" s="1">
        <f t="shared" si="9"/>
        <v>1</v>
      </c>
    </row>
    <row r="78" spans="1:9" x14ac:dyDescent="0.35">
      <c r="A78" s="1">
        <f t="shared" ca="1" si="6"/>
        <v>28.485944925572738</v>
      </c>
      <c r="B78" s="1">
        <v>48.317253972346485</v>
      </c>
      <c r="C78" s="1">
        <f t="shared" si="7"/>
        <v>48.32</v>
      </c>
      <c r="H78" s="1">
        <f t="shared" si="8"/>
        <v>0</v>
      </c>
      <c r="I78" s="1">
        <f t="shared" si="9"/>
        <v>0</v>
      </c>
    </row>
    <row r="79" spans="1:9" x14ac:dyDescent="0.35">
      <c r="A79" s="1">
        <f t="shared" ca="1" si="6"/>
        <v>53.893325191220086</v>
      </c>
      <c r="B79" s="1">
        <v>49.540939632052215</v>
      </c>
      <c r="C79" s="1">
        <f t="shared" si="7"/>
        <v>49.54</v>
      </c>
      <c r="H79" s="1">
        <f t="shared" si="8"/>
        <v>0</v>
      </c>
      <c r="I79" s="1">
        <f t="shared" si="9"/>
        <v>1</v>
      </c>
    </row>
    <row r="80" spans="1:9" x14ac:dyDescent="0.35">
      <c r="A80" s="1">
        <f t="shared" ca="1" si="6"/>
        <v>55.200537109827607</v>
      </c>
      <c r="B80" s="1">
        <v>47.056416178956553</v>
      </c>
      <c r="C80" s="1">
        <f t="shared" si="7"/>
        <v>47.06</v>
      </c>
      <c r="H80" s="1">
        <f t="shared" si="8"/>
        <v>0</v>
      </c>
      <c r="I80" s="1">
        <f t="shared" si="9"/>
        <v>0</v>
      </c>
    </row>
    <row r="81" spans="1:10" x14ac:dyDescent="0.35">
      <c r="A81" s="1">
        <f t="shared" ca="1" si="6"/>
        <v>37.447324525700182</v>
      </c>
      <c r="B81" s="1">
        <v>49.568969694937344</v>
      </c>
      <c r="C81" s="1">
        <f t="shared" si="7"/>
        <v>49.57</v>
      </c>
      <c r="H81" s="1">
        <f t="shared" si="8"/>
        <v>0</v>
      </c>
      <c r="I81" s="1">
        <f t="shared" si="9"/>
        <v>1</v>
      </c>
    </row>
    <row r="82" spans="1:10" x14ac:dyDescent="0.35">
      <c r="A82" s="1">
        <f t="shared" ca="1" si="6"/>
        <v>31.86281140780752</v>
      </c>
      <c r="B82" s="1">
        <v>27.370214535958343</v>
      </c>
      <c r="C82" s="1">
        <f t="shared" si="7"/>
        <v>27.37</v>
      </c>
      <c r="H82" s="1">
        <f t="shared" si="8"/>
        <v>1</v>
      </c>
      <c r="I82" s="1">
        <f t="shared" si="9"/>
        <v>0</v>
      </c>
    </row>
    <row r="83" spans="1:10" x14ac:dyDescent="0.35">
      <c r="A83" s="1">
        <f t="shared" ca="1" si="6"/>
        <v>50.433865426943541</v>
      </c>
      <c r="B83" s="1">
        <v>33.39141690507364</v>
      </c>
      <c r="C83" s="1">
        <f t="shared" si="7"/>
        <v>33.39</v>
      </c>
      <c r="H83" s="1">
        <f t="shared" si="8"/>
        <v>0</v>
      </c>
      <c r="I83" s="1">
        <f t="shared" si="9"/>
        <v>0</v>
      </c>
    </row>
    <row r="84" spans="1:10" x14ac:dyDescent="0.35">
      <c r="A84" s="1">
        <f t="shared" ca="1" si="6"/>
        <v>55.835292077712175</v>
      </c>
      <c r="B84" s="1">
        <v>49.816110810866519</v>
      </c>
      <c r="C84" s="1">
        <f t="shared" si="7"/>
        <v>49.82</v>
      </c>
      <c r="H84" s="1">
        <f t="shared" si="8"/>
        <v>0</v>
      </c>
      <c r="I84" s="1">
        <f t="shared" si="9"/>
        <v>1</v>
      </c>
    </row>
    <row r="85" spans="1:10" x14ac:dyDescent="0.35">
      <c r="A85" s="1">
        <f t="shared" ca="1" si="6"/>
        <v>37.222036289244116</v>
      </c>
      <c r="B85" s="1">
        <v>29.569356873668948</v>
      </c>
      <c r="C85" s="1">
        <f t="shared" si="7"/>
        <v>29.57</v>
      </c>
      <c r="H85" s="1">
        <f t="shared" si="8"/>
        <v>0</v>
      </c>
      <c r="I85" s="1">
        <f t="shared" si="9"/>
        <v>0</v>
      </c>
    </row>
    <row r="86" spans="1:10" x14ac:dyDescent="0.35">
      <c r="A86" s="1">
        <f t="shared" ca="1" si="6"/>
        <v>25.733881873159795</v>
      </c>
      <c r="B86" s="1">
        <v>44.250929337789884</v>
      </c>
      <c r="C86" s="1">
        <f t="shared" si="7"/>
        <v>44.25</v>
      </c>
      <c r="H86" s="1">
        <f t="shared" si="8"/>
        <v>0</v>
      </c>
      <c r="I86" s="1">
        <f t="shared" si="9"/>
        <v>0</v>
      </c>
    </row>
    <row r="87" spans="1:10" x14ac:dyDescent="0.35">
      <c r="A87" s="1">
        <f t="shared" ca="1" si="6"/>
        <v>42.482907970434425</v>
      </c>
      <c r="B87" s="1">
        <v>35.073070182188367</v>
      </c>
      <c r="C87" s="1">
        <f t="shared" si="7"/>
        <v>35.07</v>
      </c>
      <c r="H87" s="1">
        <f t="shared" si="8"/>
        <v>0</v>
      </c>
      <c r="I87" s="1">
        <f t="shared" si="9"/>
        <v>0</v>
      </c>
    </row>
    <row r="88" spans="1:10" x14ac:dyDescent="0.35">
      <c r="A88" s="1">
        <f t="shared" ca="1" si="6"/>
        <v>44.29998931917109</v>
      </c>
      <c r="B88" s="1">
        <v>49.631171951032421</v>
      </c>
      <c r="C88" s="1">
        <f t="shared" si="7"/>
        <v>49.63</v>
      </c>
      <c r="H88" s="1">
        <f t="shared" si="8"/>
        <v>0</v>
      </c>
      <c r="I88" s="1">
        <f t="shared" si="9"/>
        <v>1</v>
      </c>
    </row>
    <row r="89" spans="1:10" x14ac:dyDescent="0.35">
      <c r="G89" s="1" t="s">
        <v>13</v>
      </c>
      <c r="H89" s="1">
        <f>SUM(H2:H88)</f>
        <v>21</v>
      </c>
      <c r="I89" s="1">
        <f>SUM(I2:I88)</f>
        <v>19</v>
      </c>
      <c r="J89" s="1">
        <f>H89+I89</f>
        <v>40</v>
      </c>
    </row>
    <row r="90" spans="1:10" x14ac:dyDescent="0.35">
      <c r="J90" s="1" t="s">
        <v>14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workbookViewId="0">
      <selection sqref="A1:I99"/>
    </sheetView>
  </sheetViews>
  <sheetFormatPr defaultRowHeight="14.4" x14ac:dyDescent="0.3"/>
  <sheetData>
    <row r="1" spans="1:9" x14ac:dyDescent="0.3">
      <c r="A1" t="s">
        <v>73</v>
      </c>
    </row>
    <row r="2" spans="1:9" ht="15" thickBot="1" x14ac:dyDescent="0.35"/>
    <row r="3" spans="1:9" x14ac:dyDescent="0.3">
      <c r="A3" s="6" t="s">
        <v>74</v>
      </c>
      <c r="B3" s="6"/>
    </row>
    <row r="4" spans="1:9" x14ac:dyDescent="0.3">
      <c r="A4" s="3" t="s">
        <v>75</v>
      </c>
      <c r="B4" s="3">
        <v>2.4418322589379034E-2</v>
      </c>
    </row>
    <row r="5" spans="1:9" x14ac:dyDescent="0.3">
      <c r="A5" s="3" t="s">
        <v>76</v>
      </c>
      <c r="B5" s="3">
        <v>5.9625447807897848E-4</v>
      </c>
    </row>
    <row r="6" spans="1:9" x14ac:dyDescent="0.3">
      <c r="A6" s="3" t="s">
        <v>77</v>
      </c>
      <c r="B6" s="3">
        <v>-1.3094207789344597E-2</v>
      </c>
    </row>
    <row r="7" spans="1:9" x14ac:dyDescent="0.3">
      <c r="A7" s="3" t="s">
        <v>49</v>
      </c>
      <c r="B7" s="3">
        <v>13.865274690124203</v>
      </c>
    </row>
    <row r="8" spans="1:9" ht="15" thickBot="1" x14ac:dyDescent="0.35">
      <c r="A8" s="4" t="s">
        <v>78</v>
      </c>
      <c r="B8" s="4">
        <v>75</v>
      </c>
    </row>
    <row r="10" spans="1:9" ht="15" thickBot="1" x14ac:dyDescent="0.35">
      <c r="A10" t="s">
        <v>79</v>
      </c>
    </row>
    <row r="11" spans="1:9" x14ac:dyDescent="0.3">
      <c r="A11" s="5"/>
      <c r="B11" s="5" t="s">
        <v>84</v>
      </c>
      <c r="C11" s="5" t="s">
        <v>85</v>
      </c>
      <c r="D11" s="5" t="s">
        <v>86</v>
      </c>
      <c r="E11" s="5" t="s">
        <v>38</v>
      </c>
      <c r="F11" s="5" t="s">
        <v>87</v>
      </c>
    </row>
    <row r="12" spans="1:9" x14ac:dyDescent="0.3">
      <c r="A12" s="3" t="s">
        <v>80</v>
      </c>
      <c r="B12" s="3">
        <v>1</v>
      </c>
      <c r="C12" s="3">
        <v>8.3727957525588863</v>
      </c>
      <c r="D12" s="3">
        <v>8.3727957525588863</v>
      </c>
      <c r="E12" s="3">
        <v>4.3552545299932244E-2</v>
      </c>
      <c r="F12" s="3">
        <v>0.83526954209310733</v>
      </c>
    </row>
    <row r="13" spans="1:9" x14ac:dyDescent="0.3">
      <c r="A13" s="3" t="s">
        <v>81</v>
      </c>
      <c r="B13" s="3">
        <v>73</v>
      </c>
      <c r="C13" s="3">
        <v>14033.946482979711</v>
      </c>
      <c r="D13" s="3">
        <v>192.24584223259879</v>
      </c>
      <c r="E13" s="3"/>
      <c r="F13" s="3"/>
    </row>
    <row r="14" spans="1:9" ht="15" thickBot="1" x14ac:dyDescent="0.35">
      <c r="A14" s="4" t="s">
        <v>82</v>
      </c>
      <c r="B14" s="4">
        <v>74</v>
      </c>
      <c r="C14" s="4">
        <v>14042.31927873227</v>
      </c>
      <c r="D14" s="4"/>
      <c r="E14" s="4"/>
      <c r="F14" s="4"/>
    </row>
    <row r="15" spans="1:9" ht="15" thickBot="1" x14ac:dyDescent="0.35"/>
    <row r="16" spans="1:9" x14ac:dyDescent="0.3">
      <c r="A16" s="5"/>
      <c r="B16" s="5" t="s">
        <v>88</v>
      </c>
      <c r="C16" s="5" t="s">
        <v>49</v>
      </c>
      <c r="D16" s="5" t="s">
        <v>89</v>
      </c>
      <c r="E16" s="5" t="s">
        <v>90</v>
      </c>
      <c r="F16" s="5" t="s">
        <v>91</v>
      </c>
      <c r="G16" s="5" t="s">
        <v>92</v>
      </c>
      <c r="H16" s="5" t="s">
        <v>93</v>
      </c>
      <c r="I16" s="5" t="s">
        <v>94</v>
      </c>
    </row>
    <row r="17" spans="1:9" x14ac:dyDescent="0.3">
      <c r="A17" s="3" t="s">
        <v>83</v>
      </c>
      <c r="B17" s="3">
        <v>69.288009912693994</v>
      </c>
      <c r="C17" s="3">
        <v>6.052239017944923</v>
      </c>
      <c r="D17" s="3">
        <v>11.448326760931723</v>
      </c>
      <c r="E17" s="3">
        <v>5.8419811757946215E-18</v>
      </c>
      <c r="F17" s="3">
        <v>57.225914944731315</v>
      </c>
      <c r="G17" s="3">
        <v>81.350104880656673</v>
      </c>
      <c r="H17" s="3">
        <v>57.225914944731315</v>
      </c>
      <c r="I17" s="3">
        <v>81.350104880656673</v>
      </c>
    </row>
    <row r="18" spans="1:9" ht="15" thickBot="1" x14ac:dyDescent="0.35">
      <c r="A18" s="4" t="s">
        <v>95</v>
      </c>
      <c r="B18" s="4">
        <v>1.9385022159986231E-2</v>
      </c>
      <c r="C18" s="4">
        <v>9.288798271473496E-2</v>
      </c>
      <c r="D18" s="4">
        <v>0.20869246584371301</v>
      </c>
      <c r="E18" s="4">
        <v>0.83526954209311288</v>
      </c>
      <c r="F18" s="4">
        <v>-0.16574046042018725</v>
      </c>
      <c r="G18" s="4">
        <v>0.20451050474015969</v>
      </c>
      <c r="H18" s="4">
        <v>-0.16574046042018725</v>
      </c>
      <c r="I18" s="4">
        <v>0.20451050474015969</v>
      </c>
    </row>
    <row r="22" spans="1:9" x14ac:dyDescent="0.3">
      <c r="A22" t="s">
        <v>96</v>
      </c>
    </row>
    <row r="23" spans="1:9" ht="15" thickBot="1" x14ac:dyDescent="0.35"/>
    <row r="24" spans="1:9" x14ac:dyDescent="0.3">
      <c r="A24" s="5" t="s">
        <v>97</v>
      </c>
      <c r="B24" s="5" t="s">
        <v>98</v>
      </c>
      <c r="C24" s="5" t="s">
        <v>99</v>
      </c>
    </row>
    <row r="25" spans="1:9" x14ac:dyDescent="0.3">
      <c r="A25" s="3">
        <v>1</v>
      </c>
      <c r="B25" s="3">
        <v>70.665980117770644</v>
      </c>
      <c r="C25" s="3">
        <v>24.232468395694141</v>
      </c>
    </row>
    <row r="26" spans="1:9" x14ac:dyDescent="0.3">
      <c r="A26" s="3">
        <v>2</v>
      </c>
      <c r="B26" s="3">
        <v>70.848165143185838</v>
      </c>
      <c r="C26" s="3">
        <v>28.911487528208397</v>
      </c>
    </row>
    <row r="27" spans="1:9" x14ac:dyDescent="0.3">
      <c r="A27" s="3">
        <v>3</v>
      </c>
      <c r="B27" s="3">
        <v>70.291865856425744</v>
      </c>
      <c r="C27" s="3">
        <v>0.97413251590991479</v>
      </c>
    </row>
    <row r="28" spans="1:9" x14ac:dyDescent="0.3">
      <c r="A28" s="3">
        <v>4</v>
      </c>
      <c r="B28" s="3">
        <v>71.031883840761097</v>
      </c>
      <c r="C28" s="3">
        <v>-9.1345221322332861</v>
      </c>
    </row>
    <row r="29" spans="1:9" x14ac:dyDescent="0.3">
      <c r="A29" s="3">
        <v>5</v>
      </c>
      <c r="B29" s="3">
        <v>70.288549363507812</v>
      </c>
      <c r="C29" s="3">
        <v>-19.056774690646201</v>
      </c>
    </row>
    <row r="30" spans="1:9" x14ac:dyDescent="0.3">
      <c r="A30" s="3">
        <v>6</v>
      </c>
      <c r="B30" s="3">
        <v>70.27672185878798</v>
      </c>
      <c r="C30" s="3">
        <v>10.312471188455874</v>
      </c>
    </row>
    <row r="31" spans="1:9" x14ac:dyDescent="0.3">
      <c r="A31" s="3">
        <v>7</v>
      </c>
      <c r="B31" s="3">
        <v>70.30747459421984</v>
      </c>
      <c r="C31" s="3">
        <v>6.5320735576686531</v>
      </c>
    </row>
    <row r="32" spans="1:9" x14ac:dyDescent="0.3">
      <c r="A32" s="3">
        <v>8</v>
      </c>
      <c r="B32" s="3">
        <v>69.917676197265592</v>
      </c>
      <c r="C32" s="3">
        <v>-11.865946800272503</v>
      </c>
    </row>
    <row r="33" spans="1:3" x14ac:dyDescent="0.3">
      <c r="A33" s="3">
        <v>9</v>
      </c>
      <c r="B33" s="3">
        <v>70.060357511201673</v>
      </c>
      <c r="C33" s="3">
        <v>8.262945876999666</v>
      </c>
    </row>
    <row r="34" spans="1:3" x14ac:dyDescent="0.3">
      <c r="A34" s="3">
        <v>10</v>
      </c>
      <c r="B34" s="3">
        <v>70.049045055811604</v>
      </c>
      <c r="C34" s="3">
        <v>3.5739187514919308</v>
      </c>
    </row>
    <row r="35" spans="1:3" x14ac:dyDescent="0.3">
      <c r="A35" s="3">
        <v>11</v>
      </c>
      <c r="B35" s="3">
        <v>70.511478967031124</v>
      </c>
      <c r="C35" s="3">
        <v>13.199855334855712</v>
      </c>
    </row>
    <row r="36" spans="1:3" x14ac:dyDescent="0.3">
      <c r="A36" s="3">
        <v>12</v>
      </c>
      <c r="B36" s="3">
        <v>69.948530347060824</v>
      </c>
      <c r="C36" s="3">
        <v>-8.1380313500158366</v>
      </c>
    </row>
    <row r="37" spans="1:3" x14ac:dyDescent="0.3">
      <c r="A37" s="3">
        <v>13</v>
      </c>
      <c r="B37" s="3">
        <v>70.772224581251876</v>
      </c>
      <c r="C37" s="3">
        <v>-6.9421105775178802</v>
      </c>
    </row>
    <row r="38" spans="1:3" x14ac:dyDescent="0.3">
      <c r="A38" s="3">
        <v>14</v>
      </c>
      <c r="B38" s="3">
        <v>70.563816308539288</v>
      </c>
      <c r="C38" s="3">
        <v>-0.64764038571350113</v>
      </c>
    </row>
    <row r="39" spans="1:3" x14ac:dyDescent="0.3">
      <c r="A39" s="3">
        <v>15</v>
      </c>
      <c r="B39" s="3">
        <v>70.877062198341719</v>
      </c>
      <c r="C39" s="3">
        <v>0.24913004057117405</v>
      </c>
    </row>
    <row r="40" spans="1:3" x14ac:dyDescent="0.3">
      <c r="A40" s="3">
        <v>16</v>
      </c>
      <c r="B40" s="3">
        <v>71.028816505754662</v>
      </c>
      <c r="C40" s="3">
        <v>-16.293632065074625</v>
      </c>
    </row>
    <row r="41" spans="1:3" x14ac:dyDescent="0.3">
      <c r="A41" s="3">
        <v>17</v>
      </c>
      <c r="B41" s="3">
        <v>70.909847943699418</v>
      </c>
      <c r="C41" s="3">
        <v>-5.8369036883115513</v>
      </c>
    </row>
    <row r="42" spans="1:3" x14ac:dyDescent="0.3">
      <c r="A42" s="3">
        <v>18</v>
      </c>
      <c r="B42" s="3">
        <v>70.900567860392883</v>
      </c>
      <c r="C42" s="3">
        <v>-17.907368155465974</v>
      </c>
    </row>
    <row r="43" spans="1:3" x14ac:dyDescent="0.3">
      <c r="A43" s="3">
        <v>19</v>
      </c>
      <c r="B43" s="3">
        <v>70.394928064653911</v>
      </c>
      <c r="C43" s="3">
        <v>-13.72310122491556</v>
      </c>
    </row>
    <row r="44" spans="1:3" x14ac:dyDescent="0.3">
      <c r="A44" s="3">
        <v>20</v>
      </c>
      <c r="B44" s="3">
        <v>70.353522581465043</v>
      </c>
      <c r="C44" s="3">
        <v>10.974287137163486</v>
      </c>
    </row>
    <row r="45" spans="1:3" x14ac:dyDescent="0.3">
      <c r="A45" s="3">
        <v>21</v>
      </c>
      <c r="B45" s="3">
        <v>69.972653735697094</v>
      </c>
      <c r="C45" s="3">
        <v>16.915873154649461</v>
      </c>
    </row>
    <row r="46" spans="1:3" x14ac:dyDescent="0.3">
      <c r="A46" s="3">
        <v>22</v>
      </c>
      <c r="B46" s="3">
        <v>70.104421575272895</v>
      </c>
      <c r="C46" s="3">
        <v>-18.08145314865169</v>
      </c>
    </row>
    <row r="47" spans="1:3" x14ac:dyDescent="0.3">
      <c r="A47" s="3">
        <v>23</v>
      </c>
      <c r="B47" s="3">
        <v>70.716263630136694</v>
      </c>
      <c r="C47" s="3">
        <v>24.827736066268329</v>
      </c>
    </row>
    <row r="48" spans="1:3" x14ac:dyDescent="0.3">
      <c r="A48" s="3">
        <v>24</v>
      </c>
      <c r="B48" s="3">
        <v>70.710570319559224</v>
      </c>
      <c r="C48" s="3">
        <v>1.1865157898686505</v>
      </c>
    </row>
    <row r="49" spans="1:3" x14ac:dyDescent="0.3">
      <c r="A49" s="3">
        <v>25</v>
      </c>
      <c r="B49" s="3">
        <v>71.016550643757924</v>
      </c>
      <c r="C49" s="3">
        <v>-10.494088376815895</v>
      </c>
    </row>
    <row r="50" spans="1:3" x14ac:dyDescent="0.3">
      <c r="A50" s="3">
        <v>26</v>
      </c>
      <c r="B50" s="3">
        <v>70.609322265226993</v>
      </c>
      <c r="C50" s="3">
        <v>10.334453654008584</v>
      </c>
    </row>
    <row r="51" spans="1:3" x14ac:dyDescent="0.3">
      <c r="A51" s="3">
        <v>27</v>
      </c>
      <c r="B51" s="3">
        <v>70.624207550246226</v>
      </c>
      <c r="C51" s="3">
        <v>-4.6764104900475303</v>
      </c>
    </row>
    <row r="52" spans="1:3" x14ac:dyDescent="0.3">
      <c r="A52" s="3">
        <v>28</v>
      </c>
      <c r="B52" s="3">
        <v>70.5435405174198</v>
      </c>
      <c r="C52" s="3">
        <v>-9.5734208810716552</v>
      </c>
    </row>
    <row r="53" spans="1:3" x14ac:dyDescent="0.3">
      <c r="A53" s="3">
        <v>29</v>
      </c>
      <c r="B53" s="3">
        <v>70.151893329085155</v>
      </c>
      <c r="C53" s="3">
        <v>10.433900011648618</v>
      </c>
    </row>
    <row r="54" spans="1:3" x14ac:dyDescent="0.3">
      <c r="A54" s="3">
        <v>30</v>
      </c>
      <c r="B54" s="3">
        <v>70.94881099419645</v>
      </c>
      <c r="C54" s="3">
        <v>26.471065358747694</v>
      </c>
    </row>
    <row r="55" spans="1:3" x14ac:dyDescent="0.3">
      <c r="A55" s="3">
        <v>31</v>
      </c>
      <c r="B55" s="3">
        <v>70.341760103735794</v>
      </c>
      <c r="C55" s="3">
        <v>-11.12690106094864</v>
      </c>
    </row>
    <row r="56" spans="1:3" x14ac:dyDescent="0.3">
      <c r="A56" s="3">
        <v>32</v>
      </c>
      <c r="B56" s="3">
        <v>70.410823958182746</v>
      </c>
      <c r="C56" s="3">
        <v>21.61851424965117</v>
      </c>
    </row>
    <row r="57" spans="1:3" x14ac:dyDescent="0.3">
      <c r="A57" s="3">
        <v>33</v>
      </c>
      <c r="B57" s="3">
        <v>70.667866236840027</v>
      </c>
      <c r="C57" s="3">
        <v>-6.4530608130672817</v>
      </c>
    </row>
    <row r="58" spans="1:3" x14ac:dyDescent="0.3">
      <c r="A58" s="3">
        <v>34</v>
      </c>
      <c r="B58" s="3">
        <v>70.621129442663374</v>
      </c>
      <c r="C58" s="3">
        <v>22.418997006035298</v>
      </c>
    </row>
    <row r="59" spans="1:3" x14ac:dyDescent="0.3">
      <c r="A59" s="3">
        <v>35</v>
      </c>
      <c r="B59" s="3">
        <v>71.019142791495668</v>
      </c>
      <c r="C59" s="3">
        <v>-5.9807247239942001</v>
      </c>
    </row>
    <row r="60" spans="1:3" x14ac:dyDescent="0.3">
      <c r="A60" s="3">
        <v>36</v>
      </c>
      <c r="B60" s="3">
        <v>70.687242587672245</v>
      </c>
      <c r="C60" s="3">
        <v>2.0584639903303525</v>
      </c>
    </row>
    <row r="61" spans="1:3" x14ac:dyDescent="0.3">
      <c r="A61" s="3">
        <v>37</v>
      </c>
      <c r="B61" s="3">
        <v>70.907865668547743</v>
      </c>
      <c r="C61" s="3">
        <v>-7.7893281675673762</v>
      </c>
    </row>
    <row r="62" spans="1:3" x14ac:dyDescent="0.3">
      <c r="A62" s="3">
        <v>38</v>
      </c>
      <c r="B62" s="3">
        <v>70.39450965410181</v>
      </c>
      <c r="C62" s="3">
        <v>-8.2442921831674383</v>
      </c>
    </row>
    <row r="63" spans="1:3" x14ac:dyDescent="0.3">
      <c r="A63" s="3">
        <v>39</v>
      </c>
      <c r="B63" s="3">
        <v>70.560943777920457</v>
      </c>
      <c r="C63" s="3">
        <v>-14.373369857202121</v>
      </c>
    </row>
    <row r="64" spans="1:3" x14ac:dyDescent="0.3">
      <c r="A64" s="3">
        <v>40</v>
      </c>
      <c r="B64" s="3">
        <v>70.914687179022366</v>
      </c>
      <c r="C64" s="3">
        <v>9.7543308697262177</v>
      </c>
    </row>
    <row r="65" spans="1:3" x14ac:dyDescent="0.3">
      <c r="A65" s="3">
        <v>41</v>
      </c>
      <c r="B65" s="3">
        <v>70.762770258368548</v>
      </c>
      <c r="C65" s="3">
        <v>14.384817648184239</v>
      </c>
    </row>
    <row r="66" spans="1:3" x14ac:dyDescent="0.3">
      <c r="A66" s="3">
        <v>42</v>
      </c>
      <c r="B66" s="3">
        <v>70.461501482588687</v>
      </c>
      <c r="C66" s="3">
        <v>-13.480380365282826</v>
      </c>
    </row>
    <row r="67" spans="1:3" x14ac:dyDescent="0.3">
      <c r="A67" s="3">
        <v>43</v>
      </c>
      <c r="B67" s="3">
        <v>70.495503299194027</v>
      </c>
      <c r="C67" s="3">
        <v>7.773002949556215</v>
      </c>
    </row>
    <row r="68" spans="1:3" x14ac:dyDescent="0.3">
      <c r="A68" s="3">
        <v>44</v>
      </c>
      <c r="B68" s="3">
        <v>70.296614682449388</v>
      </c>
      <c r="C68" s="3">
        <v>-13.849626908847874</v>
      </c>
    </row>
    <row r="69" spans="1:3" x14ac:dyDescent="0.3">
      <c r="A69" s="3">
        <v>45</v>
      </c>
      <c r="B69" s="3">
        <v>70.075045205757178</v>
      </c>
      <c r="C69" s="3">
        <v>-14.781992322684872</v>
      </c>
    </row>
    <row r="70" spans="1:3" x14ac:dyDescent="0.3">
      <c r="A70" s="3">
        <v>46</v>
      </c>
      <c r="B70" s="3">
        <v>70.28857003273589</v>
      </c>
      <c r="C70" s="3">
        <v>4.0536614819396561</v>
      </c>
    </row>
    <row r="71" spans="1:3" x14ac:dyDescent="0.3">
      <c r="A71" s="3">
        <v>47</v>
      </c>
      <c r="B71" s="3">
        <v>70.582137776683822</v>
      </c>
      <c r="C71" s="3">
        <v>22.008363332931793</v>
      </c>
    </row>
    <row r="72" spans="1:3" x14ac:dyDescent="0.3">
      <c r="A72" s="3">
        <v>48</v>
      </c>
      <c r="B72" s="3">
        <v>70.417384275300208</v>
      </c>
      <c r="C72" s="3">
        <v>-3.1227929425311913</v>
      </c>
    </row>
    <row r="73" spans="1:3" x14ac:dyDescent="0.3">
      <c r="A73" s="3">
        <v>49</v>
      </c>
      <c r="B73" s="3">
        <v>70.914498607157839</v>
      </c>
      <c r="C73" s="3">
        <v>-20.77726853771442</v>
      </c>
    </row>
    <row r="74" spans="1:3" x14ac:dyDescent="0.3">
      <c r="A74" s="3">
        <v>50</v>
      </c>
      <c r="B74" s="3">
        <v>70.277396001661913</v>
      </c>
      <c r="C74" s="3">
        <v>-2.4397295198652955</v>
      </c>
    </row>
    <row r="75" spans="1:3" x14ac:dyDescent="0.3">
      <c r="A75" s="3">
        <v>51</v>
      </c>
      <c r="B75" s="3">
        <v>69.874765511739795</v>
      </c>
      <c r="C75" s="3">
        <v>-1.9318680125127656</v>
      </c>
    </row>
    <row r="76" spans="1:3" x14ac:dyDescent="0.3">
      <c r="A76" s="3">
        <v>52</v>
      </c>
      <c r="B76" s="3">
        <v>70.203988815004152</v>
      </c>
      <c r="C76" s="3">
        <v>15.752270945830901</v>
      </c>
    </row>
    <row r="77" spans="1:3" x14ac:dyDescent="0.3">
      <c r="A77" s="3">
        <v>53</v>
      </c>
      <c r="B77" s="3">
        <v>70.625915635357728</v>
      </c>
      <c r="C77" s="3">
        <v>-19.846488136559117</v>
      </c>
    </row>
    <row r="78" spans="1:3" x14ac:dyDescent="0.3">
      <c r="A78" s="3">
        <v>54</v>
      </c>
      <c r="B78" s="3">
        <v>69.924438931672938</v>
      </c>
      <c r="C78" s="3">
        <v>-5.6798410196931997</v>
      </c>
    </row>
    <row r="79" spans="1:3" x14ac:dyDescent="0.3">
      <c r="A79" s="3">
        <v>55</v>
      </c>
      <c r="B79" s="3">
        <v>70.032721485652857</v>
      </c>
      <c r="C79" s="3">
        <v>-8.5087303664185185</v>
      </c>
    </row>
    <row r="80" spans="1:3" x14ac:dyDescent="0.3">
      <c r="A80" s="3">
        <v>56</v>
      </c>
      <c r="B80" s="3">
        <v>70.999563979528091</v>
      </c>
      <c r="C80" s="3">
        <v>-6.9626780879509482</v>
      </c>
    </row>
    <row r="81" spans="1:3" x14ac:dyDescent="0.3">
      <c r="A81" s="3">
        <v>57</v>
      </c>
      <c r="B81" s="3">
        <v>70.780822478759987</v>
      </c>
      <c r="C81" s="3">
        <v>7.9075905401064261</v>
      </c>
    </row>
    <row r="82" spans="1:3" x14ac:dyDescent="0.3">
      <c r="A82" s="3">
        <v>58</v>
      </c>
      <c r="B82" s="3">
        <v>70.631786241315552</v>
      </c>
      <c r="C82" s="3">
        <v>-17.508463679308974</v>
      </c>
    </row>
    <row r="83" spans="1:3" x14ac:dyDescent="0.3">
      <c r="A83" s="3">
        <v>59</v>
      </c>
      <c r="B83" s="3">
        <v>70.07672607823379</v>
      </c>
      <c r="C83" s="3">
        <v>-12.000555945611659</v>
      </c>
    </row>
    <row r="84" spans="1:3" x14ac:dyDescent="0.3">
      <c r="A84" s="3">
        <v>60</v>
      </c>
      <c r="B84" s="3">
        <v>70.404978786514178</v>
      </c>
      <c r="C84" s="3">
        <v>20.039543965675819</v>
      </c>
    </row>
    <row r="85" spans="1:3" x14ac:dyDescent="0.3">
      <c r="A85" s="3">
        <v>61</v>
      </c>
      <c r="B85" s="3">
        <v>70.41424052711524</v>
      </c>
      <c r="C85" s="3">
        <v>28.453244323126924</v>
      </c>
    </row>
    <row r="86" spans="1:3" x14ac:dyDescent="0.3">
      <c r="A86" s="3">
        <v>62</v>
      </c>
      <c r="B86" s="3">
        <v>70.863699515086665</v>
      </c>
      <c r="C86" s="3">
        <v>-9.3610475414681673</v>
      </c>
    </row>
    <row r="87" spans="1:3" x14ac:dyDescent="0.3">
      <c r="A87" s="3">
        <v>63</v>
      </c>
      <c r="B87" s="3">
        <v>70.295714706603874</v>
      </c>
      <c r="C87" s="3">
        <v>-15.176949994018123</v>
      </c>
    </row>
    <row r="88" spans="1:3" x14ac:dyDescent="0.3">
      <c r="A88" s="3">
        <v>64</v>
      </c>
      <c r="B88" s="3">
        <v>70.946249303641707</v>
      </c>
      <c r="C88" s="3">
        <v>1.6495550724841337</v>
      </c>
    </row>
    <row r="89" spans="1:3" x14ac:dyDescent="0.3">
      <c r="A89" s="3">
        <v>65</v>
      </c>
      <c r="B89" s="3">
        <v>70.547246046773537</v>
      </c>
      <c r="C89" s="3">
        <v>16.823384501091525</v>
      </c>
    </row>
    <row r="90" spans="1:3" x14ac:dyDescent="0.3">
      <c r="A90" s="3">
        <v>66</v>
      </c>
      <c r="B90" s="3">
        <v>70.832652078894469</v>
      </c>
      <c r="C90" s="3">
        <v>-7.3666012275786414</v>
      </c>
    </row>
    <row r="91" spans="1:3" x14ac:dyDescent="0.3">
      <c r="A91" s="3">
        <v>67</v>
      </c>
      <c r="B91" s="3">
        <v>71.020026994697062</v>
      </c>
      <c r="C91" s="3">
        <v>18.003759263240099</v>
      </c>
    </row>
    <row r="92" spans="1:3" x14ac:dyDescent="0.3">
      <c r="A92" s="3">
        <v>68</v>
      </c>
      <c r="B92" s="3">
        <v>70.599848878969766</v>
      </c>
      <c r="C92" s="3">
        <v>-17.182072278959446</v>
      </c>
    </row>
    <row r="93" spans="1:3" x14ac:dyDescent="0.3">
      <c r="A93" s="3">
        <v>69</v>
      </c>
      <c r="B93" s="3">
        <v>70.07352871805162</v>
      </c>
      <c r="C93" s="3">
        <v>2.3717154439226391</v>
      </c>
    </row>
    <row r="94" spans="1:3" x14ac:dyDescent="0.3">
      <c r="A94" s="3">
        <v>70</v>
      </c>
      <c r="B94" s="3">
        <v>70.513036253583408</v>
      </c>
      <c r="C94" s="3">
        <v>-9.0249026850121439</v>
      </c>
    </row>
    <row r="95" spans="1:3" x14ac:dyDescent="0.3">
      <c r="A95" s="3">
        <v>71</v>
      </c>
      <c r="B95" s="3">
        <v>71.030737103071488</v>
      </c>
      <c r="C95" s="3">
        <v>-9.2364523863737134</v>
      </c>
    </row>
    <row r="96" spans="1:3" x14ac:dyDescent="0.3">
      <c r="A96" s="3">
        <v>72</v>
      </c>
      <c r="B96" s="3">
        <v>69.975714464186822</v>
      </c>
      <c r="C96" s="3">
        <v>-4.9604699874744824</v>
      </c>
    </row>
    <row r="97" spans="1:3" x14ac:dyDescent="0.3">
      <c r="A97" s="3">
        <v>73</v>
      </c>
      <c r="B97" s="3">
        <v>70.116954237748502</v>
      </c>
      <c r="C97" s="3">
        <v>-3.562130987280085</v>
      </c>
    </row>
    <row r="98" spans="1:3" x14ac:dyDescent="0.3">
      <c r="A98" s="3">
        <v>74</v>
      </c>
      <c r="B98" s="3">
        <v>70.591191224145859</v>
      </c>
      <c r="C98" s="3">
        <v>-13.698176106962379</v>
      </c>
    </row>
    <row r="99" spans="1:3" ht="15" thickBot="1" x14ac:dyDescent="0.35">
      <c r="A99" s="4">
        <v>75</v>
      </c>
      <c r="B99" s="4">
        <v>70.084699151959455</v>
      </c>
      <c r="C99" s="4">
        <v>24.334769866764503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topLeftCell="F1" zoomScale="200" zoomScaleNormal="200" workbookViewId="0">
      <selection activeCell="M6" sqref="M6:N13"/>
    </sheetView>
  </sheetViews>
  <sheetFormatPr defaultRowHeight="14.4" x14ac:dyDescent="0.3"/>
  <sheetData>
    <row r="1" spans="1:16" x14ac:dyDescent="0.3">
      <c r="A1" t="s">
        <v>100</v>
      </c>
    </row>
    <row r="2" spans="1:16" x14ac:dyDescent="0.3">
      <c r="A2" t="s">
        <v>101</v>
      </c>
      <c r="B2" t="s">
        <v>102</v>
      </c>
      <c r="C2" t="s">
        <v>103</v>
      </c>
      <c r="E2" t="s">
        <v>104</v>
      </c>
      <c r="I2">
        <v>24</v>
      </c>
      <c r="J2">
        <v>31.428571428571431</v>
      </c>
      <c r="K2">
        <v>38.857142857142861</v>
      </c>
      <c r="L2">
        <v>46.285714285714292</v>
      </c>
      <c r="M2">
        <v>53.714285714285722</v>
      </c>
      <c r="N2">
        <v>61.142857142857153</v>
      </c>
      <c r="O2">
        <v>68.571428571428584</v>
      </c>
      <c r="P2">
        <v>76.000000000000014</v>
      </c>
    </row>
    <row r="3" spans="1:16" x14ac:dyDescent="0.3">
      <c r="A3">
        <f ca="1">24+(76-24)*RAND()</f>
        <v>33.884873397360046</v>
      </c>
      <c r="B3">
        <v>29.010026774118572</v>
      </c>
      <c r="C3">
        <f>ROUND(B3,3)</f>
        <v>29.01</v>
      </c>
      <c r="E3" t="s">
        <v>4</v>
      </c>
      <c r="I3" t="s">
        <v>34</v>
      </c>
      <c r="J3">
        <f>COUNTIF($C$3:$C$87,"&gt;24")-COUNTIF($C$3:$C$87,"&gt;31.42")</f>
        <v>20</v>
      </c>
      <c r="K3">
        <f>COUNTIF($C$3:$C$87,"&gt;31.42")-COUNTIF($C$3:$C$87,"&gt;38.85")</f>
        <v>10</v>
      </c>
      <c r="L3">
        <f>COUNTIF($C$3:$C$87,"&gt;38.85")-COUNTIF($C$3:$C$87,"&gt;46.28")</f>
        <v>17</v>
      </c>
      <c r="M3">
        <f>COUNTIF($C$3:$C$87,"&gt;46.28")-COUNTIF($C$3:$C$87,"&gt;53.71")</f>
        <v>8</v>
      </c>
      <c r="N3">
        <f>COUNTIF($C$3:$C$87,"&gt;53.71")-COUNTIF($C$3:$C$87,"&gt;61.14")</f>
        <v>10</v>
      </c>
      <c r="O3">
        <f>COUNTIF($C$3:$C$87,"&gt;61.14")-COUNTIF($C$3:$C$87,"&gt;68.57")</f>
        <v>11</v>
      </c>
      <c r="P3">
        <f>COUNTIF($C$3:$C$87,"&gt;68.57")-COUNTIF($C$3:$C$87,"&gt;76")</f>
        <v>9</v>
      </c>
    </row>
    <row r="4" spans="1:16" x14ac:dyDescent="0.3">
      <c r="A4">
        <f t="shared" ref="A4:A67" ca="1" si="0">24+(76-24)*RAND()</f>
        <v>68.815523555360173</v>
      </c>
      <c r="B4">
        <v>67.629807776889464</v>
      </c>
      <c r="C4">
        <f t="shared" ref="C4:C67" si="1">ROUND(B4,3)</f>
        <v>67.63</v>
      </c>
      <c r="E4">
        <f>AVERAGE(C3:C87)</f>
        <v>46.144435294117642</v>
      </c>
      <c r="G4" t="s">
        <v>105</v>
      </c>
      <c r="I4" t="s">
        <v>3</v>
      </c>
      <c r="J4">
        <f>SUMIF($C$3:$C$87,"&gt;24",$C$3:$C$87)-SUMIF($C$3:$C$87,"&gt;31.42",$C$3:$C$87)</f>
        <v>554.98299999999972</v>
      </c>
      <c r="K4">
        <f>SUMIF($C$3:$C$87,"&gt;31.42",$C$3:$C$87)-SUMIF($C$3:$C$87,"&gt;38.85",$C$3:$C$87)</f>
        <v>352.57200000000012</v>
      </c>
      <c r="L4">
        <f>SUMIF($C$3:$C$87,"&gt;38.85",$C$3:$C$87)-SUMIF($C$3:$C$87,"&gt;46.28",$C$3:$C$87)</f>
        <v>712.58500000000004</v>
      </c>
      <c r="M4">
        <f>SUMIF($C$3:$C$87,"&gt;46.28",$C$3:$C$87)-SUMIF($C$3:$C$87,"&gt;53.71",$C$3:$C$87)</f>
        <v>381.91599999999971</v>
      </c>
      <c r="N4">
        <f>SUMIF($C$3:$C$87,"&gt;53.71",$C$3:$C$87)-SUMIF($C$3:$C$87,"&gt;61.14",$C$3:$C$87)</f>
        <v>566.39900000000011</v>
      </c>
      <c r="O4">
        <f>SUMIF($C$3:$C$87,"&gt;61.14",$C$3:$C$87)-SUMIF($C$3:$C$87,"&gt;68.57",$C$3:$C$87)</f>
        <v>701.93899999999985</v>
      </c>
      <c r="P4">
        <f>SUMIF($C$3:$C$87,"&gt;68.57",$C$3:$C$87)-SUMIF($C$3:$C$87,"&gt;76",$C$3:$C$87)</f>
        <v>651.88300000000004</v>
      </c>
    </row>
    <row r="5" spans="1:16" x14ac:dyDescent="0.3">
      <c r="A5">
        <f t="shared" ca="1" si="0"/>
        <v>25.436372664396266</v>
      </c>
      <c r="B5">
        <v>28.134344575245734</v>
      </c>
      <c r="C5">
        <f t="shared" si="1"/>
        <v>28.134</v>
      </c>
      <c r="G5">
        <f>1+3.332*LOG(85)</f>
        <v>7.4288238604800227</v>
      </c>
      <c r="I5" t="s">
        <v>31</v>
      </c>
      <c r="J5">
        <f>J4/J3</f>
        <v>27.749149999999986</v>
      </c>
      <c r="K5">
        <f t="shared" ref="K5:P5" si="2">K4/K3</f>
        <v>35.257200000000012</v>
      </c>
      <c r="L5">
        <f t="shared" si="2"/>
        <v>41.916764705882358</v>
      </c>
      <c r="M5">
        <f t="shared" si="2"/>
        <v>47.739499999999964</v>
      </c>
      <c r="N5">
        <f t="shared" si="2"/>
        <v>56.639900000000011</v>
      </c>
      <c r="O5">
        <f t="shared" si="2"/>
        <v>63.812636363636351</v>
      </c>
      <c r="P5">
        <f t="shared" si="2"/>
        <v>72.431444444444452</v>
      </c>
    </row>
    <row r="6" spans="1:16" x14ac:dyDescent="0.3">
      <c r="A6">
        <f t="shared" ca="1" si="0"/>
        <v>45.79813999995411</v>
      </c>
      <c r="B6">
        <v>26.20049677062282</v>
      </c>
      <c r="C6">
        <f t="shared" si="1"/>
        <v>26.2</v>
      </c>
      <c r="E6" t="s">
        <v>0</v>
      </c>
      <c r="G6" t="s">
        <v>106</v>
      </c>
      <c r="H6">
        <f>ROUND(G5,0)</f>
        <v>7</v>
      </c>
      <c r="N6" t="s">
        <v>107</v>
      </c>
    </row>
    <row r="7" spans="1:16" x14ac:dyDescent="0.3">
      <c r="A7">
        <f t="shared" ca="1" si="0"/>
        <v>36.639970540395332</v>
      </c>
      <c r="B7">
        <v>57.900424780912466</v>
      </c>
      <c r="C7">
        <f t="shared" si="1"/>
        <v>57.9</v>
      </c>
      <c r="E7">
        <f>VAR(C3:C87)</f>
        <v>230.76713024874022</v>
      </c>
      <c r="M7">
        <v>27.749149999999986</v>
      </c>
      <c r="N7">
        <v>20</v>
      </c>
    </row>
    <row r="8" spans="1:16" x14ac:dyDescent="0.3">
      <c r="A8">
        <f t="shared" ca="1" si="0"/>
        <v>37.849976994403079</v>
      </c>
      <c r="B8">
        <v>25.136811384780074</v>
      </c>
      <c r="C8">
        <f t="shared" si="1"/>
        <v>25.137</v>
      </c>
      <c r="G8" t="s">
        <v>20</v>
      </c>
      <c r="M8">
        <v>35.257200000000012</v>
      </c>
      <c r="N8">
        <v>10</v>
      </c>
    </row>
    <row r="9" spans="1:16" x14ac:dyDescent="0.3">
      <c r="A9">
        <f t="shared" ca="1" si="0"/>
        <v>57.065501187073941</v>
      </c>
      <c r="B9">
        <v>41.72014097175493</v>
      </c>
      <c r="C9">
        <f t="shared" si="1"/>
        <v>41.72</v>
      </c>
      <c r="E9" t="s">
        <v>1</v>
      </c>
      <c r="G9">
        <f>(76-24)/7</f>
        <v>7.4285714285714288</v>
      </c>
      <c r="M9">
        <v>41.916764705882358</v>
      </c>
      <c r="N9">
        <v>17</v>
      </c>
    </row>
    <row r="10" spans="1:16" x14ac:dyDescent="0.3">
      <c r="A10">
        <f t="shared" ca="1" si="0"/>
        <v>45.053498151116088</v>
      </c>
      <c r="B10">
        <v>42.903196696812515</v>
      </c>
      <c r="C10">
        <f t="shared" si="1"/>
        <v>42.902999999999999</v>
      </c>
      <c r="E10">
        <f>STDEV(C3:C87)</f>
        <v>15.19102136950443</v>
      </c>
      <c r="M10">
        <v>47.739499999999964</v>
      </c>
      <c r="N10">
        <v>8</v>
      </c>
    </row>
    <row r="11" spans="1:16" x14ac:dyDescent="0.3">
      <c r="A11">
        <f t="shared" ca="1" si="0"/>
        <v>45.881874917003401</v>
      </c>
      <c r="B11">
        <v>40.365686196237945</v>
      </c>
      <c r="C11">
        <f t="shared" si="1"/>
        <v>40.366</v>
      </c>
      <c r="G11" t="s">
        <v>19</v>
      </c>
      <c r="M11">
        <v>56.639900000000011</v>
      </c>
      <c r="N11">
        <v>10</v>
      </c>
    </row>
    <row r="12" spans="1:16" x14ac:dyDescent="0.3">
      <c r="A12">
        <f t="shared" ca="1" si="0"/>
        <v>71.96786671284525</v>
      </c>
      <c r="B12">
        <v>29.027824627787357</v>
      </c>
      <c r="C12">
        <f t="shared" si="1"/>
        <v>29.027999999999999</v>
      </c>
      <c r="G12">
        <v>24</v>
      </c>
      <c r="M12">
        <v>63.812636363636351</v>
      </c>
      <c r="N12">
        <v>11</v>
      </c>
    </row>
    <row r="13" spans="1:16" x14ac:dyDescent="0.3">
      <c r="A13">
        <f t="shared" ca="1" si="0"/>
        <v>53.81146591670587</v>
      </c>
      <c r="B13">
        <v>28.779573750221527</v>
      </c>
      <c r="C13">
        <f t="shared" si="1"/>
        <v>28.78</v>
      </c>
      <c r="G13">
        <f>G12+$G$9</f>
        <v>31.428571428571431</v>
      </c>
      <c r="M13">
        <v>72.431444444444452</v>
      </c>
      <c r="N13">
        <v>9</v>
      </c>
    </row>
    <row r="14" spans="1:16" x14ac:dyDescent="0.3">
      <c r="A14">
        <f t="shared" ca="1" si="0"/>
        <v>28.475738042012416</v>
      </c>
      <c r="B14">
        <v>63.527669896122411</v>
      </c>
      <c r="C14">
        <f t="shared" si="1"/>
        <v>63.527999999999999</v>
      </c>
      <c r="G14">
        <f t="shared" ref="G14:G19" si="3">G13+$G$9</f>
        <v>38.857142857142861</v>
      </c>
    </row>
    <row r="15" spans="1:16" x14ac:dyDescent="0.3">
      <c r="A15">
        <f t="shared" ca="1" si="0"/>
        <v>62.542433255663397</v>
      </c>
      <c r="B15">
        <v>37.150246743383846</v>
      </c>
      <c r="C15">
        <f t="shared" si="1"/>
        <v>37.15</v>
      </c>
      <c r="G15">
        <f t="shared" si="3"/>
        <v>46.285714285714292</v>
      </c>
    </row>
    <row r="16" spans="1:16" x14ac:dyDescent="0.3">
      <c r="A16">
        <f t="shared" ca="1" si="0"/>
        <v>65.05986314569779</v>
      </c>
      <c r="B16">
        <v>29.22116582591039</v>
      </c>
      <c r="C16">
        <f t="shared" si="1"/>
        <v>29.221</v>
      </c>
      <c r="G16">
        <f t="shared" si="3"/>
        <v>53.714285714285722</v>
      </c>
    </row>
    <row r="17" spans="1:7" x14ac:dyDescent="0.3">
      <c r="A17">
        <f t="shared" ca="1" si="0"/>
        <v>62.671869254770314</v>
      </c>
      <c r="B17">
        <v>27.190936578733314</v>
      </c>
      <c r="C17">
        <f t="shared" si="1"/>
        <v>27.190999999999999</v>
      </c>
      <c r="G17">
        <f t="shared" si="3"/>
        <v>61.142857142857153</v>
      </c>
    </row>
    <row r="18" spans="1:7" x14ac:dyDescent="0.3">
      <c r="A18">
        <f t="shared" ca="1" si="0"/>
        <v>42.851883786086418</v>
      </c>
      <c r="B18">
        <v>46.061106523185252</v>
      </c>
      <c r="C18">
        <f t="shared" si="1"/>
        <v>46.061</v>
      </c>
      <c r="G18">
        <f t="shared" si="3"/>
        <v>68.571428571428584</v>
      </c>
    </row>
    <row r="19" spans="1:7" x14ac:dyDescent="0.3">
      <c r="A19">
        <f t="shared" ca="1" si="0"/>
        <v>62.080855850621838</v>
      </c>
      <c r="B19">
        <v>39.762003960639419</v>
      </c>
      <c r="C19">
        <f t="shared" si="1"/>
        <v>39.762</v>
      </c>
      <c r="G19">
        <f t="shared" si="3"/>
        <v>76.000000000000014</v>
      </c>
    </row>
    <row r="20" spans="1:7" x14ac:dyDescent="0.3">
      <c r="A20">
        <f t="shared" ca="1" si="0"/>
        <v>65.280606454768304</v>
      </c>
      <c r="B20">
        <v>30.005045748004516</v>
      </c>
      <c r="C20">
        <f t="shared" si="1"/>
        <v>30.004999999999999</v>
      </c>
    </row>
    <row r="21" spans="1:7" x14ac:dyDescent="0.3">
      <c r="A21">
        <f t="shared" ca="1" si="0"/>
        <v>53.805674660187769</v>
      </c>
      <c r="B21">
        <v>38.334045032087005</v>
      </c>
      <c r="C21">
        <f t="shared" si="1"/>
        <v>38.334000000000003</v>
      </c>
    </row>
    <row r="22" spans="1:7" x14ac:dyDescent="0.3">
      <c r="A22">
        <f t="shared" ca="1" si="0"/>
        <v>63.919766753291007</v>
      </c>
      <c r="B22">
        <v>43.783708131223428</v>
      </c>
      <c r="C22">
        <f t="shared" si="1"/>
        <v>43.783999999999999</v>
      </c>
    </row>
    <row r="23" spans="1:7" x14ac:dyDescent="0.3">
      <c r="A23">
        <f t="shared" ca="1" si="0"/>
        <v>31.167236605043094</v>
      </c>
      <c r="B23">
        <v>40.191855112670375</v>
      </c>
      <c r="C23">
        <f t="shared" si="1"/>
        <v>40.192</v>
      </c>
    </row>
    <row r="24" spans="1:7" x14ac:dyDescent="0.3">
      <c r="A24">
        <f t="shared" ca="1" si="0"/>
        <v>36.136086574769152</v>
      </c>
      <c r="B24">
        <v>46.998861065378115</v>
      </c>
      <c r="C24">
        <f t="shared" si="1"/>
        <v>46.999000000000002</v>
      </c>
    </row>
    <row r="25" spans="1:7" x14ac:dyDescent="0.3">
      <c r="A25">
        <f t="shared" ca="1" si="0"/>
        <v>38.430072067152629</v>
      </c>
      <c r="B25">
        <v>40.388871807545428</v>
      </c>
      <c r="C25">
        <f t="shared" si="1"/>
        <v>40.389000000000003</v>
      </c>
    </row>
    <row r="26" spans="1:7" x14ac:dyDescent="0.3">
      <c r="A26">
        <f t="shared" ca="1" si="0"/>
        <v>52.926510467967944</v>
      </c>
      <c r="B26">
        <v>31.125546672731453</v>
      </c>
      <c r="C26">
        <f t="shared" si="1"/>
        <v>31.126000000000001</v>
      </c>
    </row>
    <row r="27" spans="1:7" x14ac:dyDescent="0.3">
      <c r="A27">
        <f t="shared" ca="1" si="0"/>
        <v>42.283925040321314</v>
      </c>
      <c r="B27">
        <v>55.559264356016229</v>
      </c>
      <c r="C27">
        <f t="shared" si="1"/>
        <v>55.558999999999997</v>
      </c>
    </row>
    <row r="28" spans="1:7" x14ac:dyDescent="0.3">
      <c r="A28">
        <f t="shared" ca="1" si="0"/>
        <v>29.69135759575591</v>
      </c>
      <c r="B28">
        <v>72.48263430084998</v>
      </c>
      <c r="C28">
        <f t="shared" si="1"/>
        <v>72.483000000000004</v>
      </c>
    </row>
    <row r="29" spans="1:7" x14ac:dyDescent="0.3">
      <c r="A29">
        <f t="shared" ca="1" si="0"/>
        <v>28.103697150384676</v>
      </c>
      <c r="B29">
        <v>39.207238009604751</v>
      </c>
      <c r="C29">
        <f t="shared" si="1"/>
        <v>39.207000000000001</v>
      </c>
    </row>
    <row r="30" spans="1:7" x14ac:dyDescent="0.3">
      <c r="A30">
        <f t="shared" ca="1" si="0"/>
        <v>52.359699386186563</v>
      </c>
      <c r="B30">
        <v>73.692366568165909</v>
      </c>
      <c r="C30">
        <f t="shared" si="1"/>
        <v>73.691999999999993</v>
      </c>
    </row>
    <row r="31" spans="1:7" x14ac:dyDescent="0.3">
      <c r="A31">
        <f t="shared" ca="1" si="0"/>
        <v>30.426699233656578</v>
      </c>
      <c r="B31">
        <v>62.139285797474187</v>
      </c>
      <c r="C31">
        <f t="shared" si="1"/>
        <v>62.139000000000003</v>
      </c>
    </row>
    <row r="32" spans="1:7" x14ac:dyDescent="0.3">
      <c r="A32">
        <f t="shared" ca="1" si="0"/>
        <v>38.716052767749055</v>
      </c>
      <c r="B32">
        <v>46.690179722331337</v>
      </c>
      <c r="C32">
        <f t="shared" si="1"/>
        <v>46.69</v>
      </c>
    </row>
    <row r="33" spans="1:3" x14ac:dyDescent="0.3">
      <c r="A33">
        <f t="shared" ca="1" si="0"/>
        <v>43.499999657572332</v>
      </c>
      <c r="B33">
        <v>46.626288516879612</v>
      </c>
      <c r="C33">
        <f t="shared" si="1"/>
        <v>46.625999999999998</v>
      </c>
    </row>
    <row r="34" spans="1:3" x14ac:dyDescent="0.3">
      <c r="A34">
        <f t="shared" ca="1" si="0"/>
        <v>42.738922582583115</v>
      </c>
      <c r="B34">
        <v>69.199041926000447</v>
      </c>
      <c r="C34">
        <f t="shared" si="1"/>
        <v>69.198999999999998</v>
      </c>
    </row>
    <row r="35" spans="1:3" x14ac:dyDescent="0.3">
      <c r="A35">
        <f t="shared" ca="1" si="0"/>
        <v>56.239791789299929</v>
      </c>
      <c r="B35">
        <v>34.8940909980615</v>
      </c>
      <c r="C35">
        <f t="shared" si="1"/>
        <v>34.893999999999998</v>
      </c>
    </row>
    <row r="36" spans="1:3" x14ac:dyDescent="0.3">
      <c r="A36">
        <f t="shared" ca="1" si="0"/>
        <v>65.327427570505506</v>
      </c>
      <c r="B36">
        <v>62.430130240932307</v>
      </c>
      <c r="C36">
        <f t="shared" si="1"/>
        <v>62.43</v>
      </c>
    </row>
    <row r="37" spans="1:3" x14ac:dyDescent="0.3">
      <c r="A37">
        <f t="shared" ca="1" si="0"/>
        <v>74.551118298734366</v>
      </c>
      <c r="B37">
        <v>27.250684697066049</v>
      </c>
      <c r="C37">
        <f t="shared" si="1"/>
        <v>27.251000000000001</v>
      </c>
    </row>
    <row r="38" spans="1:3" x14ac:dyDescent="0.3">
      <c r="A38">
        <f t="shared" ca="1" si="0"/>
        <v>52.557242423149155</v>
      </c>
      <c r="B38">
        <v>42.281843100008459</v>
      </c>
      <c r="C38">
        <f t="shared" si="1"/>
        <v>42.281999999999996</v>
      </c>
    </row>
    <row r="39" spans="1:3" x14ac:dyDescent="0.3">
      <c r="A39">
        <f t="shared" ca="1" si="0"/>
        <v>49.180778396106071</v>
      </c>
      <c r="B39">
        <v>40.976752353316385</v>
      </c>
      <c r="C39">
        <f t="shared" si="1"/>
        <v>40.976999999999997</v>
      </c>
    </row>
    <row r="40" spans="1:3" x14ac:dyDescent="0.3">
      <c r="A40">
        <f t="shared" ca="1" si="0"/>
        <v>47.676371458885711</v>
      </c>
      <c r="B40">
        <v>33.602757413698903</v>
      </c>
      <c r="C40">
        <f t="shared" si="1"/>
        <v>33.603000000000002</v>
      </c>
    </row>
    <row r="41" spans="1:3" x14ac:dyDescent="0.3">
      <c r="A41">
        <f t="shared" ca="1" si="0"/>
        <v>43.220136973166504</v>
      </c>
      <c r="B41">
        <v>26.761148419561735</v>
      </c>
      <c r="C41">
        <f t="shared" si="1"/>
        <v>26.760999999999999</v>
      </c>
    </row>
    <row r="42" spans="1:3" x14ac:dyDescent="0.3">
      <c r="A42">
        <f t="shared" ca="1" si="0"/>
        <v>43.086841803282567</v>
      </c>
      <c r="B42">
        <v>34.169538313189413</v>
      </c>
      <c r="C42">
        <f t="shared" si="1"/>
        <v>34.17</v>
      </c>
    </row>
    <row r="43" spans="1:3" x14ac:dyDescent="0.3">
      <c r="A43">
        <f t="shared" ca="1" si="0"/>
        <v>51.198121669531986</v>
      </c>
      <c r="B43">
        <v>33.498571648760958</v>
      </c>
      <c r="C43">
        <f t="shared" si="1"/>
        <v>33.499000000000002</v>
      </c>
    </row>
    <row r="44" spans="1:3" x14ac:dyDescent="0.3">
      <c r="A44">
        <f t="shared" ca="1" si="0"/>
        <v>66.693850861224462</v>
      </c>
      <c r="B44">
        <v>29.04923498297779</v>
      </c>
      <c r="C44">
        <f t="shared" si="1"/>
        <v>29.048999999999999</v>
      </c>
    </row>
    <row r="45" spans="1:3" x14ac:dyDescent="0.3">
      <c r="A45">
        <f t="shared" ca="1" si="0"/>
        <v>26.898934575510008</v>
      </c>
      <c r="B45">
        <v>27.547567009387947</v>
      </c>
      <c r="C45">
        <f t="shared" si="1"/>
        <v>27.547999999999998</v>
      </c>
    </row>
    <row r="46" spans="1:3" x14ac:dyDescent="0.3">
      <c r="A46">
        <f t="shared" ca="1" si="0"/>
        <v>35.658351248441818</v>
      </c>
      <c r="B46">
        <v>72.679147919691161</v>
      </c>
      <c r="C46">
        <f t="shared" si="1"/>
        <v>72.679000000000002</v>
      </c>
    </row>
    <row r="47" spans="1:3" x14ac:dyDescent="0.3">
      <c r="A47">
        <f t="shared" ca="1" si="0"/>
        <v>37.020585925838347</v>
      </c>
      <c r="B47">
        <v>58.353572199614369</v>
      </c>
      <c r="C47">
        <f t="shared" si="1"/>
        <v>58.353999999999999</v>
      </c>
    </row>
    <row r="48" spans="1:3" x14ac:dyDescent="0.3">
      <c r="A48">
        <f t="shared" ca="1" si="0"/>
        <v>53.923119058740554</v>
      </c>
      <c r="B48">
        <v>27.499515297953543</v>
      </c>
      <c r="C48">
        <f t="shared" si="1"/>
        <v>27.5</v>
      </c>
    </row>
    <row r="49" spans="1:3" x14ac:dyDescent="0.3">
      <c r="A49">
        <f t="shared" ca="1" si="0"/>
        <v>62.669606692883292</v>
      </c>
      <c r="B49">
        <v>54.398478175238665</v>
      </c>
      <c r="C49">
        <f t="shared" si="1"/>
        <v>54.398000000000003</v>
      </c>
    </row>
    <row r="50" spans="1:3" x14ac:dyDescent="0.3">
      <c r="A50">
        <f t="shared" ca="1" si="0"/>
        <v>38.108212253546625</v>
      </c>
      <c r="B50">
        <v>70.002952573627255</v>
      </c>
      <c r="C50">
        <f t="shared" si="1"/>
        <v>70.003</v>
      </c>
    </row>
    <row r="51" spans="1:3" x14ac:dyDescent="0.3">
      <c r="A51">
        <f t="shared" ca="1" si="0"/>
        <v>57.624651581214124</v>
      </c>
      <c r="B51">
        <v>44.007332949828431</v>
      </c>
      <c r="C51">
        <f t="shared" si="1"/>
        <v>44.006999999999998</v>
      </c>
    </row>
    <row r="52" spans="1:3" x14ac:dyDescent="0.3">
      <c r="A52">
        <f t="shared" ca="1" si="0"/>
        <v>42.354391386023977</v>
      </c>
      <c r="B52">
        <v>46.332920021844181</v>
      </c>
      <c r="C52">
        <f t="shared" si="1"/>
        <v>46.332999999999998</v>
      </c>
    </row>
    <row r="53" spans="1:3" x14ac:dyDescent="0.3">
      <c r="A53">
        <f t="shared" ca="1" si="0"/>
        <v>38.31866438617854</v>
      </c>
      <c r="B53">
        <v>74.794173864187286</v>
      </c>
      <c r="C53">
        <f t="shared" si="1"/>
        <v>74.793999999999997</v>
      </c>
    </row>
    <row r="54" spans="1:3" x14ac:dyDescent="0.3">
      <c r="A54">
        <f t="shared" ca="1" si="0"/>
        <v>41.733248166891407</v>
      </c>
      <c r="B54">
        <v>46.744865719543512</v>
      </c>
      <c r="C54">
        <f t="shared" si="1"/>
        <v>46.744999999999997</v>
      </c>
    </row>
    <row r="55" spans="1:3" x14ac:dyDescent="0.3">
      <c r="A55">
        <f t="shared" ca="1" si="0"/>
        <v>53.782208166772691</v>
      </c>
      <c r="B55">
        <v>34.761200865367996</v>
      </c>
      <c r="C55">
        <f t="shared" si="1"/>
        <v>34.761000000000003</v>
      </c>
    </row>
    <row r="56" spans="1:3" x14ac:dyDescent="0.3">
      <c r="A56">
        <f t="shared" ca="1" si="0"/>
        <v>28.607989684214125</v>
      </c>
      <c r="B56">
        <v>24.892688578730734</v>
      </c>
      <c r="C56">
        <f t="shared" si="1"/>
        <v>24.893000000000001</v>
      </c>
    </row>
    <row r="57" spans="1:3" x14ac:dyDescent="0.3">
      <c r="A57">
        <f t="shared" ca="1" si="0"/>
        <v>40.121505527392969</v>
      </c>
      <c r="B57">
        <v>69.012289420597028</v>
      </c>
      <c r="C57">
        <f t="shared" si="1"/>
        <v>69.012</v>
      </c>
    </row>
    <row r="58" spans="1:3" x14ac:dyDescent="0.3">
      <c r="A58">
        <f t="shared" ca="1" si="0"/>
        <v>29.649652342230201</v>
      </c>
      <c r="B58">
        <v>24.192428878663044</v>
      </c>
      <c r="C58">
        <f t="shared" si="1"/>
        <v>24.192</v>
      </c>
    </row>
    <row r="59" spans="1:3" x14ac:dyDescent="0.3">
      <c r="A59">
        <f t="shared" ca="1" si="0"/>
        <v>61.454350302401942</v>
      </c>
      <c r="B59">
        <v>54.590519399572386</v>
      </c>
      <c r="C59">
        <f t="shared" si="1"/>
        <v>54.591000000000001</v>
      </c>
    </row>
    <row r="60" spans="1:3" x14ac:dyDescent="0.3">
      <c r="A60">
        <f t="shared" ca="1" si="0"/>
        <v>27.613715369922218</v>
      </c>
      <c r="B60">
        <v>37.368449496134872</v>
      </c>
      <c r="C60">
        <f t="shared" si="1"/>
        <v>37.368000000000002</v>
      </c>
    </row>
    <row r="61" spans="1:3" x14ac:dyDescent="0.3">
      <c r="A61">
        <f t="shared" ca="1" si="0"/>
        <v>54.728823594090827</v>
      </c>
      <c r="B61">
        <v>43.908911868580986</v>
      </c>
      <c r="C61">
        <f t="shared" si="1"/>
        <v>43.908999999999999</v>
      </c>
    </row>
    <row r="62" spans="1:3" x14ac:dyDescent="0.3">
      <c r="A62">
        <f t="shared" ca="1" si="0"/>
        <v>59.883060669804536</v>
      </c>
      <c r="B62">
        <v>31.828568923747785</v>
      </c>
      <c r="C62">
        <f t="shared" si="1"/>
        <v>31.829000000000001</v>
      </c>
    </row>
    <row r="63" spans="1:3" x14ac:dyDescent="0.3">
      <c r="A63">
        <f t="shared" ca="1" si="0"/>
        <v>47.418905898777936</v>
      </c>
      <c r="B63">
        <v>74.560130702972202</v>
      </c>
      <c r="C63">
        <f t="shared" si="1"/>
        <v>74.56</v>
      </c>
    </row>
    <row r="64" spans="1:3" x14ac:dyDescent="0.3">
      <c r="A64">
        <f t="shared" ca="1" si="0"/>
        <v>75.017859734730635</v>
      </c>
      <c r="B64">
        <v>28.63175267184203</v>
      </c>
      <c r="C64">
        <f t="shared" si="1"/>
        <v>28.632000000000001</v>
      </c>
    </row>
    <row r="65" spans="1:3" x14ac:dyDescent="0.3">
      <c r="A65">
        <f t="shared" ca="1" si="0"/>
        <v>40.369043949598989</v>
      </c>
      <c r="B65">
        <v>41.638959403538067</v>
      </c>
      <c r="C65">
        <f t="shared" si="1"/>
        <v>41.639000000000003</v>
      </c>
    </row>
    <row r="66" spans="1:3" x14ac:dyDescent="0.3">
      <c r="A66">
        <f t="shared" ca="1" si="0"/>
        <v>54.259882456579589</v>
      </c>
      <c r="B66">
        <v>40.105437735509987</v>
      </c>
      <c r="C66">
        <f t="shared" si="1"/>
        <v>40.104999999999997</v>
      </c>
    </row>
    <row r="67" spans="1:3" x14ac:dyDescent="0.3">
      <c r="A67">
        <f t="shared" ca="1" si="0"/>
        <v>25.559688391573928</v>
      </c>
      <c r="B67">
        <v>46.4079809194182</v>
      </c>
      <c r="C67">
        <f t="shared" si="1"/>
        <v>46.408000000000001</v>
      </c>
    </row>
    <row r="68" spans="1:3" x14ac:dyDescent="0.3">
      <c r="A68">
        <f t="shared" ref="A68:A87" ca="1" si="4">24+(76-24)*RAND()</f>
        <v>73.36371803164468</v>
      </c>
      <c r="B68">
        <v>41.216362714327076</v>
      </c>
      <c r="C68">
        <f t="shared" ref="C68:C87" si="5">ROUND(B68,3)</f>
        <v>41.216000000000001</v>
      </c>
    </row>
    <row r="69" spans="1:3" x14ac:dyDescent="0.3">
      <c r="A69">
        <f t="shared" ca="1" si="4"/>
        <v>33.350195245049576</v>
      </c>
      <c r="B69">
        <v>54.760316277108167</v>
      </c>
      <c r="C69">
        <f t="shared" si="5"/>
        <v>54.76</v>
      </c>
    </row>
    <row r="70" spans="1:3" x14ac:dyDescent="0.3">
      <c r="A70">
        <f t="shared" ca="1" si="4"/>
        <v>28.557242152298777</v>
      </c>
      <c r="B70">
        <v>28.441785003988336</v>
      </c>
      <c r="C70">
        <f t="shared" si="5"/>
        <v>28.442</v>
      </c>
    </row>
    <row r="71" spans="1:3" x14ac:dyDescent="0.3">
      <c r="A71">
        <f t="shared" ca="1" si="4"/>
        <v>49.074794847213639</v>
      </c>
      <c r="B71">
        <v>61.188949130508682</v>
      </c>
      <c r="C71">
        <f t="shared" si="5"/>
        <v>61.189</v>
      </c>
    </row>
    <row r="72" spans="1:3" x14ac:dyDescent="0.3">
      <c r="A72">
        <f t="shared" ca="1" si="4"/>
        <v>64.679502490297864</v>
      </c>
      <c r="B72">
        <v>67.289468696782848</v>
      </c>
      <c r="C72">
        <f t="shared" si="5"/>
        <v>67.289000000000001</v>
      </c>
    </row>
    <row r="73" spans="1:3" x14ac:dyDescent="0.3">
      <c r="A73">
        <f t="shared" ca="1" si="4"/>
        <v>46.680952992108161</v>
      </c>
      <c r="B73">
        <v>54.117041095710057</v>
      </c>
      <c r="C73">
        <f t="shared" si="5"/>
        <v>54.116999999999997</v>
      </c>
    </row>
    <row r="74" spans="1:3" x14ac:dyDescent="0.3">
      <c r="A74">
        <f t="shared" ca="1" si="4"/>
        <v>70.767103241810091</v>
      </c>
      <c r="B74">
        <v>59.542104564937631</v>
      </c>
      <c r="C74">
        <f t="shared" si="5"/>
        <v>59.542000000000002</v>
      </c>
    </row>
    <row r="75" spans="1:3" x14ac:dyDescent="0.3">
      <c r="A75">
        <f t="shared" ca="1" si="4"/>
        <v>59.530730309838695</v>
      </c>
      <c r="B75">
        <v>36.964173767333783</v>
      </c>
      <c r="C75">
        <f t="shared" si="5"/>
        <v>36.963999999999999</v>
      </c>
    </row>
    <row r="76" spans="1:3" x14ac:dyDescent="0.3">
      <c r="A76">
        <f t="shared" ca="1" si="4"/>
        <v>29.734429251397863</v>
      </c>
      <c r="B76">
        <v>65.989392216199491</v>
      </c>
      <c r="C76">
        <f t="shared" si="5"/>
        <v>65.989000000000004</v>
      </c>
    </row>
    <row r="77" spans="1:3" x14ac:dyDescent="0.3">
      <c r="A77">
        <f t="shared" ca="1" si="4"/>
        <v>32.099743403083345</v>
      </c>
      <c r="B77">
        <v>61.722683534976561</v>
      </c>
      <c r="C77">
        <f t="shared" si="5"/>
        <v>61.722999999999999</v>
      </c>
    </row>
    <row r="78" spans="1:3" x14ac:dyDescent="0.3">
      <c r="A78">
        <f t="shared" ca="1" si="4"/>
        <v>42.080452791722422</v>
      </c>
      <c r="B78">
        <v>75.461356186842337</v>
      </c>
      <c r="C78">
        <f t="shared" si="5"/>
        <v>75.460999999999999</v>
      </c>
    </row>
    <row r="79" spans="1:3" x14ac:dyDescent="0.3">
      <c r="A79">
        <f t="shared" ca="1" si="4"/>
        <v>50.712237747308222</v>
      </c>
      <c r="B79">
        <v>65.910441240371341</v>
      </c>
      <c r="C79">
        <f t="shared" si="5"/>
        <v>65.91</v>
      </c>
    </row>
    <row r="80" spans="1:3" x14ac:dyDescent="0.3">
      <c r="A80">
        <f t="shared" ca="1" si="4"/>
        <v>57.389188953997753</v>
      </c>
      <c r="B80">
        <v>52.666765385883231</v>
      </c>
      <c r="C80">
        <f t="shared" si="5"/>
        <v>52.667000000000002</v>
      </c>
    </row>
    <row r="81" spans="1:3" x14ac:dyDescent="0.3">
      <c r="A81">
        <f t="shared" ca="1" si="4"/>
        <v>51.568616671651952</v>
      </c>
      <c r="B81">
        <v>49.447845558134702</v>
      </c>
      <c r="C81">
        <f t="shared" si="5"/>
        <v>49.448</v>
      </c>
    </row>
    <row r="82" spans="1:3" x14ac:dyDescent="0.3">
      <c r="A82">
        <f t="shared" ca="1" si="4"/>
        <v>65.386597469308967</v>
      </c>
      <c r="B82">
        <v>62.567966915440152</v>
      </c>
      <c r="C82">
        <f t="shared" si="5"/>
        <v>62.567999999999998</v>
      </c>
    </row>
    <row r="83" spans="1:3" x14ac:dyDescent="0.3">
      <c r="A83">
        <f t="shared" ca="1" si="4"/>
        <v>50.166012325329326</v>
      </c>
      <c r="B83">
        <v>44.065690926223155</v>
      </c>
      <c r="C83">
        <f t="shared" si="5"/>
        <v>44.066000000000003</v>
      </c>
    </row>
    <row r="84" spans="1:3" x14ac:dyDescent="0.3">
      <c r="A84">
        <f t="shared" ca="1" si="4"/>
        <v>63.804193410332445</v>
      </c>
      <c r="B84">
        <v>61.074865678176536</v>
      </c>
      <c r="C84">
        <f t="shared" si="5"/>
        <v>61.075000000000003</v>
      </c>
    </row>
    <row r="85" spans="1:3" x14ac:dyDescent="0.3">
      <c r="A85">
        <f t="shared" ca="1" si="4"/>
        <v>27.231206992360448</v>
      </c>
      <c r="B85">
        <v>56.102688226443327</v>
      </c>
      <c r="C85">
        <f t="shared" si="5"/>
        <v>56.103000000000002</v>
      </c>
    </row>
    <row r="86" spans="1:3" x14ac:dyDescent="0.3">
      <c r="A86">
        <f t="shared" ca="1" si="4"/>
        <v>28.517325009154394</v>
      </c>
      <c r="B86">
        <v>61.544484855193097</v>
      </c>
      <c r="C86">
        <f t="shared" si="5"/>
        <v>61.543999999999997</v>
      </c>
    </row>
    <row r="87" spans="1:3" x14ac:dyDescent="0.3">
      <c r="A87">
        <f t="shared" ca="1" si="4"/>
        <v>36.609815445626992</v>
      </c>
      <c r="B87">
        <v>26.882831891669881</v>
      </c>
      <c r="C87">
        <f t="shared" si="5"/>
        <v>26.882999999999999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7"/>
  <sheetViews>
    <sheetView zoomScale="150" zoomScaleNormal="150" workbookViewId="0"/>
  </sheetViews>
  <sheetFormatPr defaultRowHeight="14.4" x14ac:dyDescent="0.3"/>
  <sheetData>
    <row r="7" spans="7:7" x14ac:dyDescent="0.3">
      <c r="G7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4" workbookViewId="0">
      <selection activeCell="D31" sqref="D31:D32"/>
    </sheetView>
  </sheetViews>
  <sheetFormatPr defaultRowHeight="14.4" x14ac:dyDescent="0.3"/>
  <sheetData>
    <row r="1" spans="1:3" x14ac:dyDescent="0.3">
      <c r="A1" s="5" t="s">
        <v>111</v>
      </c>
      <c r="B1" s="5" t="s">
        <v>71</v>
      </c>
      <c r="C1" s="5" t="s">
        <v>72</v>
      </c>
    </row>
    <row r="2" spans="1:3" x14ac:dyDescent="0.3">
      <c r="A2" s="7">
        <v>70</v>
      </c>
      <c r="B2" s="3">
        <v>0</v>
      </c>
      <c r="C2" s="8">
        <v>0</v>
      </c>
    </row>
    <row r="3" spans="1:3" x14ac:dyDescent="0.3">
      <c r="A3" s="7">
        <v>73.75</v>
      </c>
      <c r="B3" s="3">
        <v>12</v>
      </c>
      <c r="C3" s="8">
        <v>0.1</v>
      </c>
    </row>
    <row r="4" spans="1:3" x14ac:dyDescent="0.3">
      <c r="A4" s="7">
        <v>77.5</v>
      </c>
      <c r="B4" s="3">
        <v>15</v>
      </c>
      <c r="C4" s="8">
        <v>0.22500000000000001</v>
      </c>
    </row>
    <row r="5" spans="1:3" x14ac:dyDescent="0.3">
      <c r="A5" s="7">
        <v>81.25</v>
      </c>
      <c r="B5" s="3">
        <v>12</v>
      </c>
      <c r="C5" s="8">
        <v>0.32500000000000001</v>
      </c>
    </row>
    <row r="6" spans="1:3" x14ac:dyDescent="0.3">
      <c r="A6" s="7">
        <v>85</v>
      </c>
      <c r="B6" s="3">
        <v>17</v>
      </c>
      <c r="C6" s="8">
        <v>0.46666666666666667</v>
      </c>
    </row>
    <row r="7" spans="1:3" x14ac:dyDescent="0.3">
      <c r="A7" s="7">
        <v>88.75</v>
      </c>
      <c r="B7" s="3">
        <v>17</v>
      </c>
      <c r="C7" s="8">
        <v>0.60833333333333328</v>
      </c>
    </row>
    <row r="8" spans="1:3" x14ac:dyDescent="0.3">
      <c r="A8" s="7">
        <v>92.5</v>
      </c>
      <c r="B8" s="3">
        <v>18</v>
      </c>
      <c r="C8" s="8">
        <v>0.7583333333333333</v>
      </c>
    </row>
    <row r="9" spans="1:3" x14ac:dyDescent="0.3">
      <c r="A9" s="7">
        <v>96.25</v>
      </c>
      <c r="B9" s="3">
        <v>13</v>
      </c>
      <c r="C9" s="8">
        <v>0.8666666666666667</v>
      </c>
    </row>
    <row r="10" spans="1:3" x14ac:dyDescent="0.3">
      <c r="A10" s="7">
        <v>100</v>
      </c>
      <c r="B10" s="3">
        <v>16</v>
      </c>
      <c r="C10" s="8">
        <v>1</v>
      </c>
    </row>
    <row r="11" spans="1:3" ht="15" thickBot="1" x14ac:dyDescent="0.35">
      <c r="A11" s="4" t="s">
        <v>70</v>
      </c>
      <c r="B11" s="4">
        <v>0</v>
      </c>
      <c r="C11" s="9">
        <v>1</v>
      </c>
    </row>
  </sheetData>
  <sortState ref="A2:A10">
    <sortCondition ref="A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sqref="A1:B4"/>
    </sheetView>
  </sheetViews>
  <sheetFormatPr defaultRowHeight="14.4" x14ac:dyDescent="0.3"/>
  <sheetData>
    <row r="1" spans="1:2" x14ac:dyDescent="0.3">
      <c r="A1" s="6" t="s">
        <v>47</v>
      </c>
      <c r="B1" s="6"/>
    </row>
    <row r="2" spans="1:2" x14ac:dyDescent="0.3">
      <c r="A2" s="3"/>
      <c r="B2" s="3"/>
    </row>
    <row r="3" spans="1:2" x14ac:dyDescent="0.3">
      <c r="A3" s="3" t="s">
        <v>112</v>
      </c>
      <c r="B3" s="3">
        <v>99.46</v>
      </c>
    </row>
    <row r="4" spans="1:2" ht="15" thickBot="1" x14ac:dyDescent="0.35">
      <c r="A4" s="4" t="s">
        <v>113</v>
      </c>
      <c r="B4" s="4">
        <v>72.141999999999996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20" sqref="C20"/>
    </sheetView>
  </sheetViews>
  <sheetFormatPr defaultRowHeight="14.4" x14ac:dyDescent="0.3"/>
  <sheetData>
    <row r="1" spans="1:3" x14ac:dyDescent="0.3">
      <c r="A1" s="6" t="s">
        <v>47</v>
      </c>
      <c r="B1" s="6"/>
    </row>
    <row r="2" spans="1:3" x14ac:dyDescent="0.3">
      <c r="A2" s="3"/>
      <c r="B2" s="3"/>
    </row>
    <row r="3" spans="1:3" x14ac:dyDescent="0.3">
      <c r="A3" s="3" t="s">
        <v>48</v>
      </c>
      <c r="B3" s="3">
        <v>85.536416666666639</v>
      </c>
      <c r="C3" t="s">
        <v>31</v>
      </c>
    </row>
    <row r="4" spans="1:3" x14ac:dyDescent="0.3">
      <c r="A4" s="3" t="s">
        <v>49</v>
      </c>
      <c r="B4" s="3">
        <v>0.77654099065389515</v>
      </c>
    </row>
    <row r="5" spans="1:3" x14ac:dyDescent="0.3">
      <c r="A5" s="3" t="s">
        <v>50</v>
      </c>
      <c r="B5" s="3">
        <v>85.822000000000003</v>
      </c>
      <c r="C5" t="s">
        <v>115</v>
      </c>
    </row>
    <row r="6" spans="1:3" x14ac:dyDescent="0.3">
      <c r="A6" s="3" t="s">
        <v>51</v>
      </c>
      <c r="B6" s="3" t="e">
        <v>#N/A</v>
      </c>
      <c r="C6" t="s">
        <v>116</v>
      </c>
    </row>
    <row r="7" spans="1:3" x14ac:dyDescent="0.3">
      <c r="A7" s="3" t="s">
        <v>52</v>
      </c>
      <c r="B7" s="3">
        <v>8.5065803481709352</v>
      </c>
      <c r="C7" t="s">
        <v>117</v>
      </c>
    </row>
    <row r="8" spans="1:3" x14ac:dyDescent="0.3">
      <c r="A8" s="3" t="s">
        <v>53</v>
      </c>
      <c r="B8" s="3">
        <v>72.361909219887949</v>
      </c>
      <c r="C8" t="s">
        <v>118</v>
      </c>
    </row>
    <row r="9" spans="1:3" x14ac:dyDescent="0.3">
      <c r="A9" s="3" t="s">
        <v>54</v>
      </c>
      <c r="B9" s="3">
        <v>-1.1088946248375946</v>
      </c>
    </row>
    <row r="10" spans="1:3" x14ac:dyDescent="0.3">
      <c r="A10" s="3" t="s">
        <v>55</v>
      </c>
      <c r="B10" s="3">
        <v>-3.8497701341753808E-2</v>
      </c>
    </row>
    <row r="11" spans="1:3" x14ac:dyDescent="0.3">
      <c r="A11" s="3" t="s">
        <v>56</v>
      </c>
      <c r="B11" s="3">
        <v>29.522999999999996</v>
      </c>
      <c r="C11" t="s">
        <v>119</v>
      </c>
    </row>
    <row r="12" spans="1:3" x14ac:dyDescent="0.3">
      <c r="A12" s="3" t="s">
        <v>57</v>
      </c>
      <c r="B12" s="3">
        <v>70.350999999999999</v>
      </c>
      <c r="C12" t="s">
        <v>120</v>
      </c>
    </row>
    <row r="13" spans="1:3" x14ac:dyDescent="0.3">
      <c r="A13" s="3" t="s">
        <v>58</v>
      </c>
      <c r="B13" s="3">
        <v>99.873999999999995</v>
      </c>
      <c r="C13" t="s">
        <v>121</v>
      </c>
    </row>
    <row r="14" spans="1:3" x14ac:dyDescent="0.3">
      <c r="A14" s="3" t="s">
        <v>59</v>
      </c>
      <c r="B14" s="3">
        <v>10264.369999999997</v>
      </c>
      <c r="C14" t="s">
        <v>3</v>
      </c>
    </row>
    <row r="15" spans="1:3" x14ac:dyDescent="0.3">
      <c r="A15" s="3" t="s">
        <v>60</v>
      </c>
      <c r="B15" s="3">
        <v>120</v>
      </c>
      <c r="C15" t="s">
        <v>122</v>
      </c>
    </row>
    <row r="16" spans="1:3" x14ac:dyDescent="0.3">
      <c r="A16" s="3" t="s">
        <v>112</v>
      </c>
      <c r="B16" s="3">
        <v>99.46</v>
      </c>
      <c r="C16" t="s">
        <v>123</v>
      </c>
    </row>
    <row r="17" spans="1:3" x14ac:dyDescent="0.3">
      <c r="A17" s="3" t="s">
        <v>113</v>
      </c>
      <c r="B17" s="3">
        <v>72.141999999999996</v>
      </c>
      <c r="C17" t="s">
        <v>124</v>
      </c>
    </row>
    <row r="18" spans="1:3" ht="15" thickBot="1" x14ac:dyDescent="0.35">
      <c r="A18" s="4" t="s">
        <v>114</v>
      </c>
      <c r="B18" s="4">
        <v>1.8311555293590986</v>
      </c>
      <c r="C18" t="s">
        <v>125</v>
      </c>
    </row>
    <row r="20" spans="1:3" x14ac:dyDescent="0.3">
      <c r="C20">
        <f>B18*B7</f>
        <v>15.576871640490655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1"/>
  <sheetViews>
    <sheetView tabSelected="1" topLeftCell="A2" zoomScale="189" zoomScaleNormal="189" workbookViewId="0">
      <selection activeCell="D9" sqref="D9"/>
    </sheetView>
  </sheetViews>
  <sheetFormatPr defaultRowHeight="14.4" x14ac:dyDescent="0.3"/>
  <sheetData>
    <row r="1" spans="1:19" x14ac:dyDescent="0.3">
      <c r="A1" t="s">
        <v>108</v>
      </c>
      <c r="C1" t="s">
        <v>109</v>
      </c>
      <c r="G1" t="s">
        <v>110</v>
      </c>
    </row>
    <row r="2" spans="1:19" x14ac:dyDescent="0.3">
      <c r="A2">
        <f ca="1">70+(100-70)*RAND()</f>
        <v>82.528796086665608</v>
      </c>
      <c r="B2">
        <v>82.119279848212273</v>
      </c>
      <c r="C2">
        <f>ROUND(B2,3)</f>
        <v>82.119</v>
      </c>
      <c r="E2" t="s">
        <v>4</v>
      </c>
      <c r="K2">
        <v>70</v>
      </c>
      <c r="L2">
        <v>73.75</v>
      </c>
      <c r="M2">
        <v>77.5</v>
      </c>
      <c r="N2">
        <v>81.25</v>
      </c>
      <c r="O2">
        <v>85</v>
      </c>
      <c r="P2">
        <v>88.75</v>
      </c>
      <c r="Q2">
        <v>92.5</v>
      </c>
      <c r="R2">
        <v>96.25</v>
      </c>
      <c r="S2">
        <v>100</v>
      </c>
    </row>
    <row r="3" spans="1:19" x14ac:dyDescent="0.3">
      <c r="A3">
        <f t="shared" ref="A3:A66" ca="1" si="0">70+(100-70)*RAND()</f>
        <v>85.458331307627475</v>
      </c>
      <c r="B3">
        <v>92.50941455580292</v>
      </c>
      <c r="C3">
        <f t="shared" ref="C3:C66" si="1">ROUND(B3,3)</f>
        <v>92.509</v>
      </c>
      <c r="E3">
        <f>AVERAGE(C2:C121)</f>
        <v>85.536416666666639</v>
      </c>
      <c r="G3" t="s">
        <v>18</v>
      </c>
      <c r="K3" t="s">
        <v>3</v>
      </c>
      <c r="L3">
        <f>SUMIF($C$2:$C$121,"&gt;70",$C$2:$C$121)-SUMIF($C$2:$C$121,"&gt;73.75",$C$2:$C$121)</f>
        <v>862.98699999999917</v>
      </c>
      <c r="M3">
        <f>SUMIF($C$2:$C$121,"&gt;73.75",$C$2:$C$121)-SUMIF($C$2:$C$121,"&gt;77.5",$C$2:$C$121)</f>
        <v>1133.8989999999976</v>
      </c>
      <c r="N3">
        <f>SUMIF($C$2:$C$121,"&gt;77.5",$C$2:$C$121)-SUMIF($C$2:$C$121,"&gt;81.25",$C$2:$C$121)</f>
        <v>949.46600000000035</v>
      </c>
      <c r="O3">
        <f>SUMIF($C$2:$C$121,"&gt;81.25",$C$2:$C$121)-SUMIF($C$2:$C$121,"&gt;85",$C$2:$C$121)</f>
        <v>1409.317</v>
      </c>
      <c r="P3">
        <f>SUMIF($C$2:$C$121,"&gt;85",$C$2:$C$121)-SUMIF($C$2:$C$121,"&gt;88.75",$C$2:$C$121)</f>
        <v>1475.4619999999995</v>
      </c>
      <c r="Q3">
        <f>SUMIF($C$2:$C$121,"&gt;88.75",$C$2:$C$121)-SUMIF($C$2:$C$121,"&gt;92.5",$C$2:$C$121)</f>
        <v>1631.6010000000006</v>
      </c>
      <c r="R3">
        <f>SUMIF($C$2:$C$121,"&gt;92.5",$C$2:$C$121)-SUMIF($C$2:$C$121,"&gt;96.25",$C$2:$C$121)</f>
        <v>1227.8889999999997</v>
      </c>
      <c r="S3">
        <f>SUMIF($C$2:$C$121,"&gt;96.25",$C$2:$C$121)-SUMIF($C$2:$C$121,"&gt;100",$C$2:$C$121)</f>
        <v>1573.7490000000003</v>
      </c>
    </row>
    <row r="4" spans="1:19" x14ac:dyDescent="0.3">
      <c r="A4">
        <f t="shared" ca="1" si="0"/>
        <v>98.771106018008936</v>
      </c>
      <c r="B4">
        <v>92.43940479317132</v>
      </c>
      <c r="C4">
        <f t="shared" si="1"/>
        <v>92.438999999999993</v>
      </c>
      <c r="G4">
        <f>1+3.332*LOG(120)</f>
        <v>7.927831911830685</v>
      </c>
      <c r="K4" t="s">
        <v>29</v>
      </c>
      <c r="L4">
        <f>COUNTIF($C$2:$C$121,"&gt;70")-COUNTIF($C$2:$C$121,"&gt;73.75")</f>
        <v>12</v>
      </c>
      <c r="M4">
        <f>COUNTIF($C$2:$C$121,"&gt;73.75")-COUNTIF($C$2:$C$121,"&gt;77.5")</f>
        <v>15</v>
      </c>
      <c r="N4">
        <f>COUNTIF($C$2:$C$121,"&gt;77.5")-COUNTIF($C$2:$C$121,"&gt;81.25")</f>
        <v>12</v>
      </c>
      <c r="O4">
        <f>COUNTIF($C$2:$C$121,"&gt;81.25")-COUNTIF($C$2:$C$121,"&gt;85")</f>
        <v>17</v>
      </c>
      <c r="P4">
        <f>COUNTIF($C$2:$C$121,"&gt;85")-COUNTIF($C$2:$C$121,"&gt;88.75")</f>
        <v>17</v>
      </c>
      <c r="Q4">
        <f>COUNTIF($C$2:$C$121,"&gt;88.75")-COUNTIF($C$2:$C$121,"&gt;92.5")</f>
        <v>18</v>
      </c>
      <c r="R4">
        <f>COUNTIF($C$2:$C$121,"&gt;92.5")-COUNTIF($C$2:$C$121,"&gt;96.25")</f>
        <v>13</v>
      </c>
      <c r="S4">
        <f>COUNTIF($C$2:$C$121,"&gt;96.25")-COUNTIF($C$2:$C$121,"&gt;100")</f>
        <v>16</v>
      </c>
    </row>
    <row r="5" spans="1:19" x14ac:dyDescent="0.3">
      <c r="A5">
        <f t="shared" ca="1" si="0"/>
        <v>97.147227738044691</v>
      </c>
      <c r="B5">
        <v>98.22716589322232</v>
      </c>
      <c r="C5">
        <f t="shared" si="1"/>
        <v>98.227000000000004</v>
      </c>
      <c r="E5" t="s">
        <v>1</v>
      </c>
      <c r="G5">
        <f>ROUND(G4,0)</f>
        <v>8</v>
      </c>
      <c r="K5" t="s">
        <v>40</v>
      </c>
      <c r="L5">
        <f>L3/L4</f>
        <v>71.915583333333259</v>
      </c>
      <c r="M5">
        <f t="shared" ref="M5:S5" si="2">M3/M4</f>
        <v>75.593266666666509</v>
      </c>
      <c r="N5">
        <f t="shared" si="2"/>
        <v>79.122166666666701</v>
      </c>
      <c r="O5">
        <f t="shared" si="2"/>
        <v>82.900999999999996</v>
      </c>
      <c r="P5">
        <f t="shared" si="2"/>
        <v>86.791882352941144</v>
      </c>
      <c r="Q5">
        <f t="shared" si="2"/>
        <v>90.644500000000036</v>
      </c>
      <c r="R5">
        <f t="shared" si="2"/>
        <v>94.452999999999975</v>
      </c>
      <c r="S5">
        <f t="shared" si="2"/>
        <v>98.359312500000016</v>
      </c>
    </row>
    <row r="6" spans="1:19" x14ac:dyDescent="0.3">
      <c r="A6">
        <f t="shared" ca="1" si="0"/>
        <v>75.689743622785173</v>
      </c>
      <c r="B6">
        <v>82.804390850331203</v>
      </c>
      <c r="C6">
        <f t="shared" si="1"/>
        <v>82.804000000000002</v>
      </c>
      <c r="E6">
        <f>STDEV(C2:C121)</f>
        <v>8.5065803481709352</v>
      </c>
    </row>
    <row r="7" spans="1:19" x14ac:dyDescent="0.3">
      <c r="A7">
        <f t="shared" ca="1" si="0"/>
        <v>78.389416314281604</v>
      </c>
      <c r="B7">
        <v>72.757409674749198</v>
      </c>
      <c r="C7">
        <f t="shared" si="1"/>
        <v>72.757000000000005</v>
      </c>
      <c r="G7" t="s">
        <v>20</v>
      </c>
      <c r="O7" t="s">
        <v>29</v>
      </c>
    </row>
    <row r="8" spans="1:19" x14ac:dyDescent="0.3">
      <c r="A8">
        <f t="shared" ca="1" si="0"/>
        <v>95.079523396533062</v>
      </c>
      <c r="B8">
        <v>87.290192668926778</v>
      </c>
      <c r="C8">
        <f t="shared" si="1"/>
        <v>87.29</v>
      </c>
      <c r="G8">
        <f>(100-70)/8</f>
        <v>3.75</v>
      </c>
      <c r="N8">
        <v>71.915583333333259</v>
      </c>
      <c r="O8">
        <v>12</v>
      </c>
    </row>
    <row r="9" spans="1:19" x14ac:dyDescent="0.3">
      <c r="A9">
        <f t="shared" ca="1" si="0"/>
        <v>76.886735290487891</v>
      </c>
      <c r="B9">
        <v>77.760642468749296</v>
      </c>
      <c r="C9">
        <f t="shared" si="1"/>
        <v>77.760999999999996</v>
      </c>
      <c r="E9" t="s">
        <v>0</v>
      </c>
      <c r="N9">
        <v>75.593266666666509</v>
      </c>
      <c r="O9">
        <v>15</v>
      </c>
    </row>
    <row r="10" spans="1:19" x14ac:dyDescent="0.3">
      <c r="A10">
        <f t="shared" ca="1" si="0"/>
        <v>83.35944684610422</v>
      </c>
      <c r="B10">
        <v>91.113963443681044</v>
      </c>
      <c r="C10">
        <f t="shared" si="1"/>
        <v>91.114000000000004</v>
      </c>
      <c r="E10">
        <f>VAR(C2:C121)</f>
        <v>72.361909219887949</v>
      </c>
      <c r="G10" t="s">
        <v>19</v>
      </c>
      <c r="N10">
        <v>79.122166666666701</v>
      </c>
      <c r="O10">
        <v>12</v>
      </c>
    </row>
    <row r="11" spans="1:19" x14ac:dyDescent="0.3">
      <c r="A11">
        <f t="shared" ca="1" si="0"/>
        <v>84.711846727598711</v>
      </c>
      <c r="B11">
        <v>88.928841616679762</v>
      </c>
      <c r="C11">
        <f t="shared" si="1"/>
        <v>88.929000000000002</v>
      </c>
      <c r="G11">
        <v>70</v>
      </c>
      <c r="N11">
        <v>82.900999999999996</v>
      </c>
      <c r="O11">
        <v>17</v>
      </c>
    </row>
    <row r="12" spans="1:19" x14ac:dyDescent="0.3">
      <c r="A12">
        <f t="shared" ca="1" si="0"/>
        <v>80.990748213109299</v>
      </c>
      <c r="B12">
        <v>93.405737420576401</v>
      </c>
      <c r="C12">
        <f t="shared" si="1"/>
        <v>93.406000000000006</v>
      </c>
      <c r="G12">
        <f>G11+$G$8</f>
        <v>73.75</v>
      </c>
      <c r="N12">
        <v>86.791882352941144</v>
      </c>
      <c r="O12">
        <v>17</v>
      </c>
    </row>
    <row r="13" spans="1:19" x14ac:dyDescent="0.3">
      <c r="A13">
        <f t="shared" ca="1" si="0"/>
        <v>83.565223273427975</v>
      </c>
      <c r="B13">
        <v>89.597371286513976</v>
      </c>
      <c r="C13">
        <f t="shared" si="1"/>
        <v>89.596999999999994</v>
      </c>
      <c r="G13">
        <f t="shared" ref="G13:G19" si="3">G12+$G$8</f>
        <v>77.5</v>
      </c>
      <c r="N13">
        <v>90.644500000000036</v>
      </c>
      <c r="O13">
        <v>18</v>
      </c>
    </row>
    <row r="14" spans="1:19" x14ac:dyDescent="0.3">
      <c r="A14">
        <f t="shared" ca="1" si="0"/>
        <v>73.06453647750007</v>
      </c>
      <c r="B14">
        <v>71.401200075433621</v>
      </c>
      <c r="C14">
        <f t="shared" si="1"/>
        <v>71.400999999999996</v>
      </c>
      <c r="G14">
        <f t="shared" si="3"/>
        <v>81.25</v>
      </c>
      <c r="N14">
        <v>94.452999999999975</v>
      </c>
      <c r="O14">
        <v>13</v>
      </c>
    </row>
    <row r="15" spans="1:19" x14ac:dyDescent="0.3">
      <c r="A15">
        <f t="shared" ca="1" si="0"/>
        <v>94.404082142234287</v>
      </c>
      <c r="B15">
        <v>75.537085562851388</v>
      </c>
      <c r="C15">
        <f t="shared" si="1"/>
        <v>75.537000000000006</v>
      </c>
      <c r="G15">
        <f t="shared" si="3"/>
        <v>85</v>
      </c>
      <c r="N15">
        <v>98.359312500000016</v>
      </c>
      <c r="O15">
        <v>16</v>
      </c>
    </row>
    <row r="16" spans="1:19" x14ac:dyDescent="0.3">
      <c r="A16">
        <f t="shared" ca="1" si="0"/>
        <v>77.263081115281878</v>
      </c>
      <c r="B16">
        <v>83.496509262480131</v>
      </c>
      <c r="C16">
        <f t="shared" si="1"/>
        <v>83.497</v>
      </c>
      <c r="G16">
        <f t="shared" si="3"/>
        <v>88.75</v>
      </c>
    </row>
    <row r="17" spans="1:7" x14ac:dyDescent="0.3">
      <c r="A17">
        <f t="shared" ca="1" si="0"/>
        <v>92.410038139850656</v>
      </c>
      <c r="B17">
        <v>74.523793367991786</v>
      </c>
      <c r="C17">
        <f t="shared" si="1"/>
        <v>74.524000000000001</v>
      </c>
      <c r="G17">
        <f t="shared" si="3"/>
        <v>92.5</v>
      </c>
    </row>
    <row r="18" spans="1:7" x14ac:dyDescent="0.3">
      <c r="A18">
        <f t="shared" ca="1" si="0"/>
        <v>74.969336397851961</v>
      </c>
      <c r="B18">
        <v>85.771057237625428</v>
      </c>
      <c r="C18">
        <f t="shared" si="1"/>
        <v>85.771000000000001</v>
      </c>
      <c r="G18">
        <f t="shared" si="3"/>
        <v>96.25</v>
      </c>
    </row>
    <row r="19" spans="1:7" x14ac:dyDescent="0.3">
      <c r="A19">
        <f t="shared" ca="1" si="0"/>
        <v>75.70437436105901</v>
      </c>
      <c r="B19">
        <v>82.65813651283554</v>
      </c>
      <c r="C19">
        <f t="shared" si="1"/>
        <v>82.658000000000001</v>
      </c>
      <c r="G19">
        <f t="shared" si="3"/>
        <v>100</v>
      </c>
    </row>
    <row r="20" spans="1:7" x14ac:dyDescent="0.3">
      <c r="A20">
        <f t="shared" ca="1" si="0"/>
        <v>94.173803043999015</v>
      </c>
      <c r="B20">
        <v>79.908364051018097</v>
      </c>
      <c r="C20">
        <f t="shared" si="1"/>
        <v>79.908000000000001</v>
      </c>
    </row>
    <row r="21" spans="1:7" x14ac:dyDescent="0.3">
      <c r="A21">
        <f t="shared" ca="1" si="0"/>
        <v>77.270930501442734</v>
      </c>
      <c r="B21">
        <v>82.091690255893823</v>
      </c>
      <c r="C21">
        <f t="shared" si="1"/>
        <v>82.091999999999999</v>
      </c>
    </row>
    <row r="22" spans="1:7" x14ac:dyDescent="0.3">
      <c r="A22">
        <f t="shared" ca="1" si="0"/>
        <v>96.389388972382648</v>
      </c>
      <c r="B22">
        <v>96.346635100944468</v>
      </c>
      <c r="C22">
        <f t="shared" si="1"/>
        <v>96.346999999999994</v>
      </c>
    </row>
    <row r="23" spans="1:7" x14ac:dyDescent="0.3">
      <c r="A23">
        <f t="shared" ca="1" si="0"/>
        <v>95.855702610237458</v>
      </c>
      <c r="B23">
        <v>79.075242052286583</v>
      </c>
      <c r="C23">
        <f t="shared" si="1"/>
        <v>79.075000000000003</v>
      </c>
    </row>
    <row r="24" spans="1:7" x14ac:dyDescent="0.3">
      <c r="A24">
        <f t="shared" ca="1" si="0"/>
        <v>98.900285456042297</v>
      </c>
      <c r="B24">
        <v>70.355585535172452</v>
      </c>
      <c r="C24">
        <f t="shared" si="1"/>
        <v>70.355999999999995</v>
      </c>
    </row>
    <row r="25" spans="1:7" x14ac:dyDescent="0.3">
      <c r="A25">
        <f t="shared" ca="1" si="0"/>
        <v>72.24462279753844</v>
      </c>
      <c r="B25">
        <v>94.469476257438501</v>
      </c>
      <c r="C25">
        <f t="shared" si="1"/>
        <v>94.468999999999994</v>
      </c>
    </row>
    <row r="26" spans="1:7" x14ac:dyDescent="0.3">
      <c r="A26">
        <f t="shared" ca="1" si="0"/>
        <v>90.559371399665707</v>
      </c>
      <c r="B26">
        <v>82.689748173422203</v>
      </c>
      <c r="C26">
        <f t="shared" si="1"/>
        <v>82.69</v>
      </c>
    </row>
    <row r="27" spans="1:7" x14ac:dyDescent="0.3">
      <c r="A27">
        <f t="shared" ca="1" si="0"/>
        <v>96.627148307681495</v>
      </c>
      <c r="B27">
        <v>80.69662516730213</v>
      </c>
      <c r="C27">
        <f t="shared" si="1"/>
        <v>80.697000000000003</v>
      </c>
    </row>
    <row r="28" spans="1:7" x14ac:dyDescent="0.3">
      <c r="A28">
        <f t="shared" ca="1" si="0"/>
        <v>99.389620736180717</v>
      </c>
      <c r="B28">
        <v>86.666644105101383</v>
      </c>
      <c r="C28">
        <f t="shared" si="1"/>
        <v>86.667000000000002</v>
      </c>
    </row>
    <row r="29" spans="1:7" x14ac:dyDescent="0.3">
      <c r="A29">
        <f t="shared" ca="1" si="0"/>
        <v>94.930164963694693</v>
      </c>
      <c r="B29">
        <v>72.843523354379386</v>
      </c>
      <c r="C29">
        <f t="shared" si="1"/>
        <v>72.843999999999994</v>
      </c>
    </row>
    <row r="30" spans="1:7" x14ac:dyDescent="0.3">
      <c r="A30">
        <f t="shared" ca="1" si="0"/>
        <v>89.236804077369101</v>
      </c>
      <c r="B30">
        <v>78.787745330266148</v>
      </c>
      <c r="C30">
        <f t="shared" si="1"/>
        <v>78.787999999999997</v>
      </c>
    </row>
    <row r="31" spans="1:7" x14ac:dyDescent="0.3">
      <c r="A31">
        <f t="shared" ca="1" si="0"/>
        <v>90.448084273816306</v>
      </c>
      <c r="B31">
        <v>89.77239468095317</v>
      </c>
      <c r="C31">
        <f t="shared" si="1"/>
        <v>89.772000000000006</v>
      </c>
    </row>
    <row r="32" spans="1:7" x14ac:dyDescent="0.3">
      <c r="A32">
        <f t="shared" ca="1" si="0"/>
        <v>97.639495209921236</v>
      </c>
      <c r="B32">
        <v>87.95252321316913</v>
      </c>
      <c r="C32">
        <f t="shared" si="1"/>
        <v>87.953000000000003</v>
      </c>
    </row>
    <row r="33" spans="1:3" x14ac:dyDescent="0.3">
      <c r="A33">
        <f t="shared" ca="1" si="0"/>
        <v>87.078296781058881</v>
      </c>
      <c r="B33">
        <v>83.17368317505607</v>
      </c>
      <c r="C33">
        <f t="shared" si="1"/>
        <v>83.174000000000007</v>
      </c>
    </row>
    <row r="34" spans="1:3" x14ac:dyDescent="0.3">
      <c r="A34">
        <f t="shared" ca="1" si="0"/>
        <v>73.874516994149246</v>
      </c>
      <c r="B34">
        <v>74.26417375620521</v>
      </c>
      <c r="C34">
        <f t="shared" si="1"/>
        <v>74.263999999999996</v>
      </c>
    </row>
    <row r="35" spans="1:3" x14ac:dyDescent="0.3">
      <c r="A35">
        <f t="shared" ca="1" si="0"/>
        <v>83.408799548674551</v>
      </c>
      <c r="B35">
        <v>77.032054441083673</v>
      </c>
      <c r="C35">
        <f t="shared" si="1"/>
        <v>77.031999999999996</v>
      </c>
    </row>
    <row r="36" spans="1:3" x14ac:dyDescent="0.3">
      <c r="A36">
        <f t="shared" ca="1" si="0"/>
        <v>99.993780898972204</v>
      </c>
      <c r="B36">
        <v>82.477654556600967</v>
      </c>
      <c r="C36">
        <f t="shared" si="1"/>
        <v>82.477999999999994</v>
      </c>
    </row>
    <row r="37" spans="1:3" x14ac:dyDescent="0.3">
      <c r="A37">
        <f t="shared" ca="1" si="0"/>
        <v>86.630554640746084</v>
      </c>
      <c r="B37">
        <v>99.682424118932005</v>
      </c>
      <c r="C37">
        <f t="shared" si="1"/>
        <v>99.682000000000002</v>
      </c>
    </row>
    <row r="38" spans="1:3" x14ac:dyDescent="0.3">
      <c r="A38">
        <f t="shared" ca="1" si="0"/>
        <v>93.88985384031885</v>
      </c>
      <c r="B38">
        <v>99.873693745332531</v>
      </c>
      <c r="C38">
        <f t="shared" si="1"/>
        <v>99.873999999999995</v>
      </c>
    </row>
    <row r="39" spans="1:3" x14ac:dyDescent="0.3">
      <c r="A39">
        <f t="shared" ca="1" si="0"/>
        <v>70.907400430366266</v>
      </c>
      <c r="B39">
        <v>98.574589466531933</v>
      </c>
      <c r="C39">
        <f t="shared" si="1"/>
        <v>98.575000000000003</v>
      </c>
    </row>
    <row r="40" spans="1:3" x14ac:dyDescent="0.3">
      <c r="A40">
        <f t="shared" ca="1" si="0"/>
        <v>97.837001940258972</v>
      </c>
      <c r="B40">
        <v>75.854956978670302</v>
      </c>
      <c r="C40">
        <f t="shared" si="1"/>
        <v>75.855000000000004</v>
      </c>
    </row>
    <row r="41" spans="1:3" x14ac:dyDescent="0.3">
      <c r="A41">
        <f t="shared" ca="1" si="0"/>
        <v>75.43810610780244</v>
      </c>
      <c r="B41">
        <v>83.869972506721851</v>
      </c>
      <c r="C41">
        <f t="shared" si="1"/>
        <v>83.87</v>
      </c>
    </row>
    <row r="42" spans="1:3" x14ac:dyDescent="0.3">
      <c r="A42">
        <f t="shared" ca="1" si="0"/>
        <v>76.902935324619349</v>
      </c>
      <c r="B42">
        <v>83.766973266487426</v>
      </c>
      <c r="C42">
        <f t="shared" si="1"/>
        <v>83.766999999999996</v>
      </c>
    </row>
    <row r="43" spans="1:3" x14ac:dyDescent="0.3">
      <c r="A43">
        <f t="shared" ca="1" si="0"/>
        <v>78.310171610753898</v>
      </c>
      <c r="B43">
        <v>85.13283529837642</v>
      </c>
      <c r="C43">
        <f t="shared" si="1"/>
        <v>85.132999999999996</v>
      </c>
    </row>
    <row r="44" spans="1:3" x14ac:dyDescent="0.3">
      <c r="A44">
        <f t="shared" ca="1" si="0"/>
        <v>85.231502249058707</v>
      </c>
      <c r="B44">
        <v>88.52098413610085</v>
      </c>
      <c r="C44">
        <f t="shared" si="1"/>
        <v>88.521000000000001</v>
      </c>
    </row>
    <row r="45" spans="1:3" x14ac:dyDescent="0.3">
      <c r="A45">
        <f t="shared" ca="1" si="0"/>
        <v>79.652477775826753</v>
      </c>
      <c r="B45">
        <v>94.586301900968152</v>
      </c>
      <c r="C45">
        <f t="shared" si="1"/>
        <v>94.585999999999999</v>
      </c>
    </row>
    <row r="46" spans="1:3" x14ac:dyDescent="0.3">
      <c r="A46">
        <f t="shared" ca="1" si="0"/>
        <v>85.510583122426098</v>
      </c>
      <c r="B46">
        <v>88.492807769371581</v>
      </c>
      <c r="C46">
        <f t="shared" si="1"/>
        <v>88.492999999999995</v>
      </c>
    </row>
    <row r="47" spans="1:3" x14ac:dyDescent="0.3">
      <c r="A47">
        <f t="shared" ca="1" si="0"/>
        <v>84.555095862792385</v>
      </c>
      <c r="B47">
        <v>86.012686981665979</v>
      </c>
      <c r="C47">
        <f t="shared" si="1"/>
        <v>86.013000000000005</v>
      </c>
    </row>
    <row r="48" spans="1:3" x14ac:dyDescent="0.3">
      <c r="A48">
        <f t="shared" ca="1" si="0"/>
        <v>71.88419790262688</v>
      </c>
      <c r="B48">
        <v>97.503593589364286</v>
      </c>
      <c r="C48">
        <f t="shared" si="1"/>
        <v>97.504000000000005</v>
      </c>
    </row>
    <row r="49" spans="1:3" x14ac:dyDescent="0.3">
      <c r="A49">
        <f t="shared" ca="1" si="0"/>
        <v>90.42611418695482</v>
      </c>
      <c r="B49">
        <v>95.873367090412216</v>
      </c>
      <c r="C49">
        <f t="shared" si="1"/>
        <v>95.873000000000005</v>
      </c>
    </row>
    <row r="50" spans="1:3" x14ac:dyDescent="0.3">
      <c r="A50">
        <f t="shared" ca="1" si="0"/>
        <v>93.276636849155011</v>
      </c>
      <c r="B50">
        <v>71.843202822004301</v>
      </c>
      <c r="C50">
        <f t="shared" si="1"/>
        <v>71.843000000000004</v>
      </c>
    </row>
    <row r="51" spans="1:3" x14ac:dyDescent="0.3">
      <c r="A51">
        <f t="shared" ca="1" si="0"/>
        <v>78.729848011562552</v>
      </c>
      <c r="B51">
        <v>75.409340892941785</v>
      </c>
      <c r="C51">
        <f t="shared" si="1"/>
        <v>75.409000000000006</v>
      </c>
    </row>
    <row r="52" spans="1:3" x14ac:dyDescent="0.3">
      <c r="A52">
        <f t="shared" ca="1" si="0"/>
        <v>76.638711009444364</v>
      </c>
      <c r="B52">
        <v>94.32122137412118</v>
      </c>
      <c r="C52">
        <f t="shared" si="1"/>
        <v>94.320999999999998</v>
      </c>
    </row>
    <row r="53" spans="1:3" x14ac:dyDescent="0.3">
      <c r="A53">
        <f t="shared" ca="1" si="0"/>
        <v>76.493520431378045</v>
      </c>
      <c r="B53">
        <v>96.943664230318859</v>
      </c>
      <c r="C53">
        <f t="shared" si="1"/>
        <v>96.944000000000003</v>
      </c>
    </row>
    <row r="54" spans="1:3" x14ac:dyDescent="0.3">
      <c r="A54">
        <f t="shared" ca="1" si="0"/>
        <v>86.537317120894372</v>
      </c>
      <c r="B54">
        <v>70.351021296953022</v>
      </c>
      <c r="C54">
        <f t="shared" si="1"/>
        <v>70.350999999999999</v>
      </c>
    </row>
    <row r="55" spans="1:3" x14ac:dyDescent="0.3">
      <c r="A55">
        <f t="shared" ca="1" si="0"/>
        <v>77.817633127599464</v>
      </c>
      <c r="B55">
        <v>85.446954154610708</v>
      </c>
      <c r="C55">
        <f t="shared" si="1"/>
        <v>85.447000000000003</v>
      </c>
    </row>
    <row r="56" spans="1:3" x14ac:dyDescent="0.3">
      <c r="A56">
        <f t="shared" ca="1" si="0"/>
        <v>71.60572526374537</v>
      </c>
      <c r="B56">
        <v>75.342438007695009</v>
      </c>
      <c r="C56">
        <f t="shared" si="1"/>
        <v>75.341999999999999</v>
      </c>
    </row>
    <row r="57" spans="1:3" x14ac:dyDescent="0.3">
      <c r="A57">
        <f t="shared" ca="1" si="0"/>
        <v>81.142687216624211</v>
      </c>
      <c r="B57">
        <v>91.10710193535742</v>
      </c>
      <c r="C57">
        <f t="shared" si="1"/>
        <v>91.106999999999999</v>
      </c>
    </row>
    <row r="58" spans="1:3" x14ac:dyDescent="0.3">
      <c r="A58">
        <f t="shared" ca="1" si="0"/>
        <v>92.164024580053947</v>
      </c>
      <c r="B58">
        <v>74.649019948650007</v>
      </c>
      <c r="C58">
        <f t="shared" si="1"/>
        <v>74.649000000000001</v>
      </c>
    </row>
    <row r="59" spans="1:3" x14ac:dyDescent="0.3">
      <c r="A59">
        <f t="shared" ca="1" si="0"/>
        <v>95.679167860556689</v>
      </c>
      <c r="B59">
        <v>96.296244356319875</v>
      </c>
      <c r="C59">
        <f t="shared" si="1"/>
        <v>96.296000000000006</v>
      </c>
    </row>
    <row r="60" spans="1:3" x14ac:dyDescent="0.3">
      <c r="A60">
        <f t="shared" ca="1" si="0"/>
        <v>78.184744924251291</v>
      </c>
      <c r="B60">
        <v>97.21138971005567</v>
      </c>
      <c r="C60">
        <f t="shared" si="1"/>
        <v>97.210999999999999</v>
      </c>
    </row>
    <row r="61" spans="1:3" x14ac:dyDescent="0.3">
      <c r="A61">
        <f t="shared" ca="1" si="0"/>
        <v>90.172876374530347</v>
      </c>
      <c r="B61">
        <v>85.922603407612144</v>
      </c>
      <c r="C61">
        <f t="shared" si="1"/>
        <v>85.923000000000002</v>
      </c>
    </row>
    <row r="62" spans="1:3" x14ac:dyDescent="0.3">
      <c r="A62">
        <f t="shared" ca="1" si="0"/>
        <v>84.81988155756008</v>
      </c>
      <c r="B62">
        <v>95.478495592835571</v>
      </c>
      <c r="C62">
        <f t="shared" si="1"/>
        <v>95.477999999999994</v>
      </c>
    </row>
    <row r="63" spans="1:3" x14ac:dyDescent="0.3">
      <c r="A63">
        <f t="shared" ca="1" si="0"/>
        <v>89.359195550990165</v>
      </c>
      <c r="B63">
        <v>94.808519214646381</v>
      </c>
      <c r="C63">
        <f t="shared" si="1"/>
        <v>94.808999999999997</v>
      </c>
    </row>
    <row r="64" spans="1:3" x14ac:dyDescent="0.3">
      <c r="A64">
        <f t="shared" ca="1" si="0"/>
        <v>73.527065470843169</v>
      </c>
      <c r="B64">
        <v>95.396584856189691</v>
      </c>
      <c r="C64">
        <f t="shared" si="1"/>
        <v>95.397000000000006</v>
      </c>
    </row>
    <row r="65" spans="1:3" x14ac:dyDescent="0.3">
      <c r="A65">
        <f t="shared" ca="1" si="0"/>
        <v>92.234521486983027</v>
      </c>
      <c r="B65">
        <v>82.27235786473976</v>
      </c>
      <c r="C65">
        <f t="shared" si="1"/>
        <v>82.272000000000006</v>
      </c>
    </row>
    <row r="66" spans="1:3" x14ac:dyDescent="0.3">
      <c r="A66">
        <f t="shared" ca="1" si="0"/>
        <v>89.614202920686751</v>
      </c>
      <c r="B66">
        <v>73.347615583394003</v>
      </c>
      <c r="C66">
        <f t="shared" si="1"/>
        <v>73.347999999999999</v>
      </c>
    </row>
    <row r="67" spans="1:3" x14ac:dyDescent="0.3">
      <c r="A67">
        <f t="shared" ref="A67:A121" ca="1" si="4">70+(100-70)*RAND()</f>
        <v>88.02841977576891</v>
      </c>
      <c r="B67">
        <v>79.012372528062272</v>
      </c>
      <c r="C67">
        <f t="shared" ref="C67:C121" si="5">ROUND(B67,3)</f>
        <v>79.012</v>
      </c>
    </row>
    <row r="68" spans="1:3" x14ac:dyDescent="0.3">
      <c r="A68">
        <f t="shared" ca="1" si="4"/>
        <v>92.37000138561703</v>
      </c>
      <c r="B68">
        <v>90.972417369101663</v>
      </c>
      <c r="C68">
        <f t="shared" si="5"/>
        <v>90.971999999999994</v>
      </c>
    </row>
    <row r="69" spans="1:3" x14ac:dyDescent="0.3">
      <c r="A69">
        <f t="shared" ca="1" si="4"/>
        <v>94.670364865363325</v>
      </c>
      <c r="B69">
        <v>84.409403938015728</v>
      </c>
      <c r="C69">
        <f t="shared" si="5"/>
        <v>84.409000000000006</v>
      </c>
    </row>
    <row r="70" spans="1:3" x14ac:dyDescent="0.3">
      <c r="A70">
        <f t="shared" ca="1" si="4"/>
        <v>84.843086801787877</v>
      </c>
      <c r="B70">
        <v>77.013748850205516</v>
      </c>
      <c r="C70">
        <f t="shared" si="5"/>
        <v>77.013999999999996</v>
      </c>
    </row>
    <row r="71" spans="1:3" x14ac:dyDescent="0.3">
      <c r="A71">
        <f t="shared" ca="1" si="4"/>
        <v>84.412038155506778</v>
      </c>
      <c r="B71">
        <v>72.14188213572082</v>
      </c>
      <c r="C71">
        <f t="shared" si="5"/>
        <v>72.141999999999996</v>
      </c>
    </row>
    <row r="72" spans="1:3" x14ac:dyDescent="0.3">
      <c r="A72">
        <f t="shared" ca="1" si="4"/>
        <v>74.245696473765278</v>
      </c>
      <c r="B72">
        <v>82.182117950833259</v>
      </c>
      <c r="C72">
        <f t="shared" si="5"/>
        <v>82.182000000000002</v>
      </c>
    </row>
    <row r="73" spans="1:3" x14ac:dyDescent="0.3">
      <c r="A73">
        <f t="shared" ca="1" si="4"/>
        <v>73.874756825640318</v>
      </c>
      <c r="B73">
        <v>90.023008192233817</v>
      </c>
      <c r="C73">
        <f t="shared" si="5"/>
        <v>90.022999999999996</v>
      </c>
    </row>
    <row r="74" spans="1:3" x14ac:dyDescent="0.3">
      <c r="A74">
        <f t="shared" ca="1" si="4"/>
        <v>75.921970195102105</v>
      </c>
      <c r="B74">
        <v>71.851375462166004</v>
      </c>
      <c r="C74">
        <f t="shared" si="5"/>
        <v>71.850999999999999</v>
      </c>
    </row>
    <row r="75" spans="1:3" x14ac:dyDescent="0.3">
      <c r="A75">
        <f t="shared" ca="1" si="4"/>
        <v>76.098230726139562</v>
      </c>
      <c r="B75">
        <v>94.059962357294452</v>
      </c>
      <c r="C75">
        <f t="shared" si="5"/>
        <v>94.06</v>
      </c>
    </row>
    <row r="76" spans="1:3" x14ac:dyDescent="0.3">
      <c r="A76">
        <f t="shared" ca="1" si="4"/>
        <v>96.999352565476329</v>
      </c>
      <c r="B76">
        <v>78.131489143380023</v>
      </c>
      <c r="C76">
        <f t="shared" si="5"/>
        <v>78.131</v>
      </c>
    </row>
    <row r="77" spans="1:3" x14ac:dyDescent="0.3">
      <c r="A77">
        <f t="shared" ca="1" si="4"/>
        <v>82.909051694033195</v>
      </c>
      <c r="B77">
        <v>99.527982563619474</v>
      </c>
      <c r="C77">
        <f t="shared" si="5"/>
        <v>99.528000000000006</v>
      </c>
    </row>
    <row r="78" spans="1:3" x14ac:dyDescent="0.3">
      <c r="A78">
        <f t="shared" ca="1" si="4"/>
        <v>85.173883706886315</v>
      </c>
      <c r="B78">
        <v>99.393693926345961</v>
      </c>
      <c r="C78">
        <f t="shared" si="5"/>
        <v>99.394000000000005</v>
      </c>
    </row>
    <row r="79" spans="1:3" x14ac:dyDescent="0.3">
      <c r="A79">
        <f t="shared" ca="1" si="4"/>
        <v>94.163819312022497</v>
      </c>
      <c r="B79">
        <v>78.254731992238192</v>
      </c>
      <c r="C79">
        <f t="shared" si="5"/>
        <v>78.254999999999995</v>
      </c>
    </row>
    <row r="80" spans="1:3" x14ac:dyDescent="0.3">
      <c r="A80">
        <f t="shared" ca="1" si="4"/>
        <v>80.639670621176862</v>
      </c>
      <c r="B80">
        <v>78.478511743260086</v>
      </c>
      <c r="C80">
        <f t="shared" si="5"/>
        <v>78.478999999999999</v>
      </c>
    </row>
    <row r="81" spans="1:3" x14ac:dyDescent="0.3">
      <c r="A81">
        <f t="shared" ca="1" si="4"/>
        <v>75.245430269808281</v>
      </c>
      <c r="B81">
        <v>72.435814138184483</v>
      </c>
      <c r="C81">
        <f t="shared" si="5"/>
        <v>72.436000000000007</v>
      </c>
    </row>
    <row r="82" spans="1:3" x14ac:dyDescent="0.3">
      <c r="A82">
        <f t="shared" ca="1" si="4"/>
        <v>81.567155661416123</v>
      </c>
      <c r="B82">
        <v>81.446965694593587</v>
      </c>
      <c r="C82">
        <f t="shared" si="5"/>
        <v>81.447000000000003</v>
      </c>
    </row>
    <row r="83" spans="1:3" x14ac:dyDescent="0.3">
      <c r="A83">
        <f t="shared" ca="1" si="4"/>
        <v>92.721051172156663</v>
      </c>
      <c r="B83">
        <v>99.755075644105361</v>
      </c>
      <c r="C83">
        <f t="shared" si="5"/>
        <v>99.754999999999995</v>
      </c>
    </row>
    <row r="84" spans="1:3" x14ac:dyDescent="0.3">
      <c r="A84">
        <f t="shared" ca="1" si="4"/>
        <v>80.748533046744825</v>
      </c>
      <c r="B84">
        <v>85.919185915147466</v>
      </c>
      <c r="C84">
        <f t="shared" si="5"/>
        <v>85.918999999999997</v>
      </c>
    </row>
    <row r="85" spans="1:3" x14ac:dyDescent="0.3">
      <c r="A85">
        <f t="shared" ca="1" si="4"/>
        <v>97.093282108351758</v>
      </c>
      <c r="B85">
        <v>82.808468310801018</v>
      </c>
      <c r="C85">
        <f t="shared" si="5"/>
        <v>82.808000000000007</v>
      </c>
    </row>
    <row r="86" spans="1:3" x14ac:dyDescent="0.3">
      <c r="A86">
        <f t="shared" ca="1" si="4"/>
        <v>89.920159797943754</v>
      </c>
      <c r="B86">
        <v>89.508898186004188</v>
      </c>
      <c r="C86">
        <f t="shared" si="5"/>
        <v>89.509</v>
      </c>
    </row>
    <row r="87" spans="1:3" x14ac:dyDescent="0.3">
      <c r="A87">
        <f t="shared" ca="1" si="4"/>
        <v>75.363845068693351</v>
      </c>
      <c r="B87">
        <v>91.103035141973933</v>
      </c>
      <c r="C87">
        <f t="shared" si="5"/>
        <v>91.102999999999994</v>
      </c>
    </row>
    <row r="88" spans="1:3" x14ac:dyDescent="0.3">
      <c r="A88">
        <f t="shared" ca="1" si="4"/>
        <v>82.019587533965478</v>
      </c>
      <c r="B88">
        <v>92.504785284856297</v>
      </c>
      <c r="C88">
        <f t="shared" si="5"/>
        <v>92.504999999999995</v>
      </c>
    </row>
    <row r="89" spans="1:3" x14ac:dyDescent="0.3">
      <c r="A89">
        <f t="shared" ca="1" si="4"/>
        <v>94.934230873491103</v>
      </c>
      <c r="B89">
        <v>99.459862116759197</v>
      </c>
      <c r="C89">
        <f t="shared" si="5"/>
        <v>99.46</v>
      </c>
    </row>
    <row r="90" spans="1:3" x14ac:dyDescent="0.3">
      <c r="A90">
        <f t="shared" ca="1" si="4"/>
        <v>90.748012806393774</v>
      </c>
      <c r="B90">
        <v>85.794665567506982</v>
      </c>
      <c r="C90">
        <f t="shared" si="5"/>
        <v>85.795000000000002</v>
      </c>
    </row>
    <row r="91" spans="1:3" x14ac:dyDescent="0.3">
      <c r="A91">
        <f t="shared" ca="1" si="4"/>
        <v>84.498396919167746</v>
      </c>
      <c r="B91">
        <v>90.487463155656556</v>
      </c>
      <c r="C91">
        <f t="shared" si="5"/>
        <v>90.486999999999995</v>
      </c>
    </row>
    <row r="92" spans="1:3" x14ac:dyDescent="0.3">
      <c r="A92">
        <f t="shared" ca="1" si="4"/>
        <v>85.947294277661271</v>
      </c>
      <c r="B92">
        <v>87.645930409523373</v>
      </c>
      <c r="C92">
        <f t="shared" si="5"/>
        <v>87.646000000000001</v>
      </c>
    </row>
    <row r="93" spans="1:3" x14ac:dyDescent="0.3">
      <c r="A93">
        <f t="shared" ca="1" si="4"/>
        <v>89.132737967186912</v>
      </c>
      <c r="B93">
        <v>90.436887548230615</v>
      </c>
      <c r="C93">
        <f t="shared" si="5"/>
        <v>90.436999999999998</v>
      </c>
    </row>
    <row r="94" spans="1:3" x14ac:dyDescent="0.3">
      <c r="A94">
        <f t="shared" ca="1" si="4"/>
        <v>81.410990507018326</v>
      </c>
      <c r="B94">
        <v>70.573061381308449</v>
      </c>
      <c r="C94">
        <f t="shared" si="5"/>
        <v>70.572999999999993</v>
      </c>
    </row>
    <row r="95" spans="1:3" x14ac:dyDescent="0.3">
      <c r="A95">
        <f t="shared" ca="1" si="4"/>
        <v>83.331977177242734</v>
      </c>
      <c r="B95">
        <v>94.466902894008868</v>
      </c>
      <c r="C95">
        <f t="shared" si="5"/>
        <v>94.466999999999999</v>
      </c>
    </row>
    <row r="96" spans="1:3" x14ac:dyDescent="0.3">
      <c r="A96">
        <f t="shared" ca="1" si="4"/>
        <v>80.266812021594532</v>
      </c>
      <c r="B96">
        <v>77.210336199677926</v>
      </c>
      <c r="C96">
        <f t="shared" si="5"/>
        <v>77.209999999999994</v>
      </c>
    </row>
    <row r="97" spans="1:3" x14ac:dyDescent="0.3">
      <c r="A97">
        <f t="shared" ca="1" si="4"/>
        <v>96.951565302906545</v>
      </c>
      <c r="B97">
        <v>75.729853921114454</v>
      </c>
      <c r="C97">
        <f t="shared" si="5"/>
        <v>75.73</v>
      </c>
    </row>
    <row r="98" spans="1:3" x14ac:dyDescent="0.3">
      <c r="A98">
        <f t="shared" ca="1" si="4"/>
        <v>96.895625193856176</v>
      </c>
      <c r="B98">
        <v>87.702523766915135</v>
      </c>
      <c r="C98">
        <f t="shared" si="5"/>
        <v>87.703000000000003</v>
      </c>
    </row>
    <row r="99" spans="1:3" x14ac:dyDescent="0.3">
      <c r="A99">
        <f t="shared" ca="1" si="4"/>
        <v>71.51902312486493</v>
      </c>
      <c r="B99">
        <v>73.919594743479152</v>
      </c>
      <c r="C99">
        <f t="shared" si="5"/>
        <v>73.92</v>
      </c>
    </row>
    <row r="100" spans="1:3" x14ac:dyDescent="0.3">
      <c r="A100">
        <f t="shared" ca="1" si="4"/>
        <v>80.400961162040659</v>
      </c>
      <c r="B100">
        <v>79.929996429685289</v>
      </c>
      <c r="C100">
        <f t="shared" si="5"/>
        <v>79.930000000000007</v>
      </c>
    </row>
    <row r="101" spans="1:3" x14ac:dyDescent="0.3">
      <c r="A101">
        <f t="shared" ca="1" si="4"/>
        <v>87.855180362637654</v>
      </c>
      <c r="B101">
        <v>88.51594350183764</v>
      </c>
      <c r="C101">
        <f t="shared" si="5"/>
        <v>88.516000000000005</v>
      </c>
    </row>
    <row r="102" spans="1:3" x14ac:dyDescent="0.3">
      <c r="A102">
        <f t="shared" ca="1" si="4"/>
        <v>86.713418086683504</v>
      </c>
      <c r="B102">
        <v>98.768948582085685</v>
      </c>
      <c r="C102">
        <f t="shared" si="5"/>
        <v>98.769000000000005</v>
      </c>
    </row>
    <row r="103" spans="1:3" x14ac:dyDescent="0.3">
      <c r="A103">
        <f t="shared" ca="1" si="4"/>
        <v>93.591441733234674</v>
      </c>
      <c r="B103">
        <v>84.745363642581623</v>
      </c>
      <c r="C103">
        <f t="shared" si="5"/>
        <v>84.745000000000005</v>
      </c>
    </row>
    <row r="104" spans="1:3" x14ac:dyDescent="0.3">
      <c r="A104">
        <f t="shared" ca="1" si="4"/>
        <v>91.039276496817138</v>
      </c>
      <c r="B104">
        <v>78.292008543774969</v>
      </c>
      <c r="C104">
        <f t="shared" si="5"/>
        <v>78.292000000000002</v>
      </c>
    </row>
    <row r="105" spans="1:3" x14ac:dyDescent="0.3">
      <c r="A105">
        <f t="shared" ca="1" si="4"/>
        <v>83.043852415693621</v>
      </c>
      <c r="B105">
        <v>90.588299259880699</v>
      </c>
      <c r="C105">
        <f t="shared" si="5"/>
        <v>90.587999999999994</v>
      </c>
    </row>
    <row r="106" spans="1:3" x14ac:dyDescent="0.3">
      <c r="A106">
        <f t="shared" ca="1" si="4"/>
        <v>78.604316953947986</v>
      </c>
      <c r="B106">
        <v>81.138037332568956</v>
      </c>
      <c r="C106">
        <f t="shared" si="5"/>
        <v>81.138000000000005</v>
      </c>
    </row>
    <row r="107" spans="1:3" x14ac:dyDescent="0.3">
      <c r="A107">
        <f t="shared" ca="1" si="4"/>
        <v>96.49223921041235</v>
      </c>
      <c r="B107">
        <v>76.266362153380157</v>
      </c>
      <c r="C107">
        <f t="shared" si="5"/>
        <v>76.266000000000005</v>
      </c>
    </row>
    <row r="108" spans="1:3" x14ac:dyDescent="0.3">
      <c r="A108">
        <f t="shared" ca="1" si="4"/>
        <v>82.749664322420472</v>
      </c>
      <c r="B108">
        <v>91.911340305491549</v>
      </c>
      <c r="C108">
        <f t="shared" si="5"/>
        <v>91.911000000000001</v>
      </c>
    </row>
    <row r="109" spans="1:3" x14ac:dyDescent="0.3">
      <c r="A109">
        <f t="shared" ca="1" si="4"/>
        <v>75.798001146844328</v>
      </c>
      <c r="B109">
        <v>75.398018827119728</v>
      </c>
      <c r="C109">
        <f t="shared" si="5"/>
        <v>75.397999999999996</v>
      </c>
    </row>
    <row r="110" spans="1:3" x14ac:dyDescent="0.3">
      <c r="A110">
        <f t="shared" ca="1" si="4"/>
        <v>74.035465683950008</v>
      </c>
      <c r="B110">
        <v>98.765430990020803</v>
      </c>
      <c r="C110">
        <f t="shared" si="5"/>
        <v>98.765000000000001</v>
      </c>
    </row>
    <row r="111" spans="1:3" x14ac:dyDescent="0.3">
      <c r="A111">
        <f t="shared" ca="1" si="4"/>
        <v>71.845378007151453</v>
      </c>
      <c r="B111">
        <v>97.417621440161327</v>
      </c>
      <c r="C111">
        <f t="shared" si="5"/>
        <v>97.418000000000006</v>
      </c>
    </row>
    <row r="112" spans="1:3" x14ac:dyDescent="0.3">
      <c r="A112">
        <f t="shared" ca="1" si="4"/>
        <v>81.573115492885705</v>
      </c>
      <c r="B112">
        <v>82.304769641491433</v>
      </c>
      <c r="C112">
        <f t="shared" si="5"/>
        <v>82.305000000000007</v>
      </c>
    </row>
    <row r="113" spans="1:3" x14ac:dyDescent="0.3">
      <c r="A113">
        <f t="shared" ca="1" si="4"/>
        <v>70.377609579985332</v>
      </c>
      <c r="B113">
        <v>73.084868455375059</v>
      </c>
      <c r="C113">
        <f t="shared" si="5"/>
        <v>73.084999999999994</v>
      </c>
    </row>
    <row r="114" spans="1:3" x14ac:dyDescent="0.3">
      <c r="A114">
        <f t="shared" ca="1" si="4"/>
        <v>78.412626491796587</v>
      </c>
      <c r="B114">
        <v>92.318972267216907</v>
      </c>
      <c r="C114">
        <f t="shared" si="5"/>
        <v>92.319000000000003</v>
      </c>
    </row>
    <row r="115" spans="1:3" x14ac:dyDescent="0.3">
      <c r="A115">
        <f t="shared" ca="1" si="4"/>
        <v>88.452984872920752</v>
      </c>
      <c r="B115">
        <v>91.309713410055437</v>
      </c>
      <c r="C115">
        <f t="shared" si="5"/>
        <v>91.31</v>
      </c>
    </row>
    <row r="116" spans="1:3" x14ac:dyDescent="0.3">
      <c r="A116">
        <f t="shared" ca="1" si="4"/>
        <v>80.246511977793745</v>
      </c>
      <c r="B116">
        <v>86.823356765515058</v>
      </c>
      <c r="C116">
        <f t="shared" si="5"/>
        <v>86.822999999999993</v>
      </c>
    </row>
    <row r="117" spans="1:3" x14ac:dyDescent="0.3">
      <c r="A117">
        <f t="shared" ca="1" si="4"/>
        <v>88.207026114699886</v>
      </c>
      <c r="B117">
        <v>96.008710150587703</v>
      </c>
      <c r="C117">
        <f t="shared" si="5"/>
        <v>96.009</v>
      </c>
    </row>
    <row r="118" spans="1:3" x14ac:dyDescent="0.3">
      <c r="A118">
        <f t="shared" ca="1" si="4"/>
        <v>75.72179754094833</v>
      </c>
      <c r="B118">
        <v>85.848906380714936</v>
      </c>
      <c r="C118">
        <f t="shared" si="5"/>
        <v>85.849000000000004</v>
      </c>
    </row>
    <row r="119" spans="1:3" x14ac:dyDescent="0.3">
      <c r="A119">
        <f t="shared" ca="1" si="4"/>
        <v>79.069949658262061</v>
      </c>
      <c r="B119">
        <v>90.68188055998715</v>
      </c>
      <c r="C119">
        <f t="shared" si="5"/>
        <v>90.682000000000002</v>
      </c>
    </row>
    <row r="120" spans="1:3" x14ac:dyDescent="0.3">
      <c r="A120">
        <f t="shared" ca="1" si="4"/>
        <v>70.362398784342105</v>
      </c>
      <c r="B120">
        <v>89.302182670311936</v>
      </c>
      <c r="C120">
        <f t="shared" si="5"/>
        <v>89.302000000000007</v>
      </c>
    </row>
    <row r="121" spans="1:3" x14ac:dyDescent="0.3">
      <c r="A121">
        <f t="shared" ca="1" si="4"/>
        <v>98.783675607377432</v>
      </c>
      <c r="B121">
        <v>75.74902794578945</v>
      </c>
      <c r="C121">
        <f t="shared" si="5"/>
        <v>75.748999999999995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zoomScale="138" zoomScaleNormal="138" workbookViewId="0">
      <selection activeCell="N9" sqref="N9"/>
    </sheetView>
  </sheetViews>
  <sheetFormatPr defaultRowHeight="14.4" x14ac:dyDescent="0.3"/>
  <sheetData>
    <row r="1" spans="1:20" x14ac:dyDescent="0.3">
      <c r="A1" t="s">
        <v>36</v>
      </c>
      <c r="G1" t="s">
        <v>2</v>
      </c>
      <c r="H1" t="s">
        <v>43</v>
      </c>
    </row>
    <row r="2" spans="1:20" x14ac:dyDescent="0.3">
      <c r="A2" t="s">
        <v>37</v>
      </c>
      <c r="B2" t="s">
        <v>38</v>
      </c>
      <c r="C2" t="s">
        <v>39</v>
      </c>
    </row>
    <row r="3" spans="1:20" x14ac:dyDescent="0.3">
      <c r="A3">
        <f ca="1">37+(56-37)*RAND()</f>
        <v>39.361717631164566</v>
      </c>
      <c r="B3">
        <v>38.022573285540098</v>
      </c>
      <c r="C3">
        <f>ROUND(B3,2)</f>
        <v>38.020000000000003</v>
      </c>
      <c r="E3" t="s">
        <v>40</v>
      </c>
      <c r="H3" t="s">
        <v>32</v>
      </c>
    </row>
    <row r="4" spans="1:20" x14ac:dyDescent="0.3">
      <c r="A4">
        <f t="shared" ref="A4:A67" ca="1" si="0">37+(56-37)*RAND()</f>
        <v>45.524372551598994</v>
      </c>
      <c r="B4">
        <v>44.805081922548446</v>
      </c>
      <c r="C4">
        <f t="shared" ref="C4:C67" si="1">ROUND(B4,2)</f>
        <v>44.81</v>
      </c>
      <c r="E4">
        <f>AVERAGE(C3:C92)</f>
        <v>47.015444444444448</v>
      </c>
      <c r="H4">
        <f>1+3.332*LOG(90)</f>
        <v>7.5115360414518308</v>
      </c>
      <c r="K4">
        <v>37</v>
      </c>
      <c r="L4">
        <v>39.375</v>
      </c>
      <c r="M4">
        <v>41.75</v>
      </c>
      <c r="N4">
        <v>44.125</v>
      </c>
      <c r="O4">
        <v>46.5</v>
      </c>
      <c r="P4">
        <v>48.875</v>
      </c>
      <c r="Q4">
        <v>51.25</v>
      </c>
      <c r="R4">
        <v>53.625</v>
      </c>
      <c r="S4">
        <v>56</v>
      </c>
    </row>
    <row r="5" spans="1:20" x14ac:dyDescent="0.3">
      <c r="A5">
        <f t="shared" ca="1" si="0"/>
        <v>44.431314146040734</v>
      </c>
      <c r="B5">
        <v>54.226112900263679</v>
      </c>
      <c r="C5">
        <f t="shared" si="1"/>
        <v>54.23</v>
      </c>
      <c r="H5">
        <f>ROUND(H4,0)</f>
        <v>8</v>
      </c>
      <c r="K5" t="s">
        <v>35</v>
      </c>
      <c r="L5">
        <f>COUNTIF($C$3:$C$92,"&gt;37")-COUNTIF($C$3:$C$92,"&gt;39.375")</f>
        <v>9</v>
      </c>
      <c r="M5">
        <f>COUNTIF($C$3:$C$92,"&gt;39.375")-COUNTIF($C$3:$C$92,"&gt;41.75")</f>
        <v>10</v>
      </c>
      <c r="N5">
        <f>COUNTIF($C$3:$C$92,"&gt;41.75")-COUNTIF($C$3:$C$92,"&gt;44.125")</f>
        <v>11</v>
      </c>
      <c r="O5">
        <f>COUNTIF($C$3:$C$92,"&gt;44.125")-COUNTIF($C$3:$C$92,"&gt;46.5")</f>
        <v>13</v>
      </c>
      <c r="P5">
        <f>COUNTIF($C$3:$C$92,"&gt;46.5")-COUNTIF($C$3:$C$92,"&gt;48.875")</f>
        <v>12</v>
      </c>
      <c r="Q5">
        <f>COUNTIF($C$3:$C$92,"&gt;48.875")-COUNTIF($C$3:$C$92,"&gt;51.25")</f>
        <v>8</v>
      </c>
      <c r="R5">
        <f>COUNTIF($C$3:$C$92,"&gt;51.25")-COUNTIF($C$3:$C$92,"&gt;53.625")</f>
        <v>16</v>
      </c>
      <c r="S5">
        <f>COUNTIF($C$3:$C$92,"&gt;53.625")-COUNTIF($C$3:$C$92,"&gt;56")</f>
        <v>11</v>
      </c>
      <c r="T5">
        <f>SUM(L5:S5)</f>
        <v>90</v>
      </c>
    </row>
    <row r="6" spans="1:20" x14ac:dyDescent="0.3">
      <c r="A6">
        <f t="shared" ca="1" si="0"/>
        <v>50.914174008240714</v>
      </c>
      <c r="B6">
        <v>47.101146448428693</v>
      </c>
      <c r="C6">
        <f t="shared" si="1"/>
        <v>47.1</v>
      </c>
      <c r="E6" t="s">
        <v>41</v>
      </c>
      <c r="K6" t="s">
        <v>45</v>
      </c>
      <c r="L6">
        <f>SUMIF($C$3:$C$92,"&gt;37",$C$3:$C$92)-SUMIF($C$3:$C$92,"&gt;39.375",$C$3:$C$92)</f>
        <v>342.9099999999994</v>
      </c>
      <c r="M6">
        <f>SUMIF($C$3:$C$92,"&gt;39.375",$C$3:$C$92)-SUMIF($C$3:$C$92,"&gt;41.75",$C$3:$C$92)</f>
        <v>406.78999999999905</v>
      </c>
      <c r="N6">
        <f>SUMIF($C$3:$C$92,"&gt;41.75",$C$3:$C$92)-SUMIF($C$3:$C$92,"&gt;44.125",$C$3:$C$92)</f>
        <v>475.47000000000071</v>
      </c>
      <c r="O6">
        <f>SUMIF($C$3:$C$92,"&gt;44.125",$C$3:$C$92)-SUMIF($C$3:$C$92,"&gt;46.5",$C$3:$C$92)</f>
        <v>589.73000000000093</v>
      </c>
      <c r="P6">
        <f>SUMIF($C$3:$C$92,"&gt;46.5",$C$3:$C$92)-SUMIF($C$3:$C$92,"&gt;48.875",$C$3:$C$92)</f>
        <v>571.05000000000064</v>
      </c>
      <c r="Q6">
        <f>SUMIF($C$3:$C$92,"&gt;48.875",$C$3:$C$92)-SUMIF($C$3:$C$92,"&gt;51.25",$C$3:$C$92)</f>
        <v>398.27999999999975</v>
      </c>
      <c r="R6">
        <f>SUMIF($C$3:$C$92,"&gt;51.25",$C$3:$C$92)-SUMIF($C$3:$C$92,"&gt;53.625",$C$3:$C$92)</f>
        <v>839.68999999999983</v>
      </c>
      <c r="S6">
        <f>SUMIF($C$3:$C$92,"&gt;53.625",$C$3:$C$92)-SUMIF($C$3:$C$92,"&gt;56",$C$3:$C$92)</f>
        <v>607.47</v>
      </c>
    </row>
    <row r="7" spans="1:20" x14ac:dyDescent="0.3">
      <c r="A7">
        <f t="shared" ca="1" si="0"/>
        <v>54.38169604220117</v>
      </c>
      <c r="B7">
        <v>39.318257627525568</v>
      </c>
      <c r="C7">
        <f t="shared" si="1"/>
        <v>39.32</v>
      </c>
      <c r="E7">
        <f>VAR(C3:C92)</f>
        <v>29.634966654182094</v>
      </c>
      <c r="H7" t="s">
        <v>33</v>
      </c>
      <c r="K7" t="s">
        <v>46</v>
      </c>
      <c r="L7">
        <f>L6/L5</f>
        <v>38.101111111111045</v>
      </c>
      <c r="M7">
        <f t="shared" ref="M7:S7" si="2">M6/M5</f>
        <v>40.678999999999903</v>
      </c>
      <c r="N7">
        <f t="shared" si="2"/>
        <v>43.22454545454552</v>
      </c>
      <c r="O7">
        <f t="shared" si="2"/>
        <v>45.363846153846225</v>
      </c>
      <c r="P7">
        <f t="shared" si="2"/>
        <v>47.587500000000055</v>
      </c>
      <c r="Q7">
        <f t="shared" si="2"/>
        <v>49.784999999999968</v>
      </c>
      <c r="R7">
        <f t="shared" si="2"/>
        <v>52.480624999999989</v>
      </c>
      <c r="S7">
        <f t="shared" si="2"/>
        <v>55.224545454545456</v>
      </c>
    </row>
    <row r="8" spans="1:20" x14ac:dyDescent="0.3">
      <c r="A8">
        <f t="shared" ca="1" si="0"/>
        <v>55.361735052259547</v>
      </c>
      <c r="B8">
        <v>44.797049574849474</v>
      </c>
      <c r="C8">
        <f t="shared" si="1"/>
        <v>44.8</v>
      </c>
      <c r="H8">
        <f>(56-37)/8</f>
        <v>2.375</v>
      </c>
    </row>
    <row r="9" spans="1:20" x14ac:dyDescent="0.3">
      <c r="A9">
        <f t="shared" ca="1" si="0"/>
        <v>37.988146652666927</v>
      </c>
      <c r="B9">
        <v>48.214488843909301</v>
      </c>
      <c r="C9">
        <f t="shared" si="1"/>
        <v>48.21</v>
      </c>
      <c r="E9" t="s">
        <v>42</v>
      </c>
      <c r="O9" t="s">
        <v>35</v>
      </c>
    </row>
    <row r="10" spans="1:20" x14ac:dyDescent="0.3">
      <c r="A10">
        <f t="shared" ca="1" si="0"/>
        <v>50.182264866736361</v>
      </c>
      <c r="B10">
        <v>40.54247671430808</v>
      </c>
      <c r="C10">
        <f t="shared" si="1"/>
        <v>40.54</v>
      </c>
      <c r="E10">
        <f>STDEV(C3:C92)</f>
        <v>5.4438007544529121</v>
      </c>
      <c r="H10" t="s">
        <v>44</v>
      </c>
      <c r="N10">
        <v>38.101111111111045</v>
      </c>
      <c r="O10">
        <v>9</v>
      </c>
    </row>
    <row r="11" spans="1:20" x14ac:dyDescent="0.3">
      <c r="A11">
        <f t="shared" ca="1" si="0"/>
        <v>53.18664324208477</v>
      </c>
      <c r="B11">
        <v>39.496098049482036</v>
      </c>
      <c r="C11">
        <f t="shared" si="1"/>
        <v>39.5</v>
      </c>
      <c r="H11">
        <v>37</v>
      </c>
      <c r="N11">
        <v>40.678999999999903</v>
      </c>
      <c r="O11">
        <v>10</v>
      </c>
    </row>
    <row r="12" spans="1:20" x14ac:dyDescent="0.3">
      <c r="A12">
        <f t="shared" ca="1" si="0"/>
        <v>51.217883937609948</v>
      </c>
      <c r="B12">
        <v>44.04925415793727</v>
      </c>
      <c r="C12">
        <f t="shared" si="1"/>
        <v>44.05</v>
      </c>
      <c r="H12">
        <f>H11+$H$8</f>
        <v>39.375</v>
      </c>
      <c r="N12">
        <v>43.22454545454552</v>
      </c>
      <c r="O12">
        <v>11</v>
      </c>
    </row>
    <row r="13" spans="1:20" x14ac:dyDescent="0.3">
      <c r="A13">
        <f t="shared" ca="1" si="0"/>
        <v>55.202367189524054</v>
      </c>
      <c r="B13">
        <v>39.691932860173615</v>
      </c>
      <c r="C13">
        <f t="shared" si="1"/>
        <v>39.69</v>
      </c>
      <c r="H13">
        <f t="shared" ref="H13:H19" si="3">H12+$H$8</f>
        <v>41.75</v>
      </c>
      <c r="N13">
        <v>45.363846153846225</v>
      </c>
      <c r="O13">
        <v>13</v>
      </c>
    </row>
    <row r="14" spans="1:20" x14ac:dyDescent="0.3">
      <c r="A14">
        <f t="shared" ca="1" si="0"/>
        <v>42.675881646845845</v>
      </c>
      <c r="B14">
        <v>53.23952090271402</v>
      </c>
      <c r="C14">
        <f t="shared" si="1"/>
        <v>53.24</v>
      </c>
      <c r="H14">
        <f t="shared" si="3"/>
        <v>44.125</v>
      </c>
      <c r="N14">
        <v>47.587500000000055</v>
      </c>
      <c r="O14">
        <v>12</v>
      </c>
    </row>
    <row r="15" spans="1:20" x14ac:dyDescent="0.3">
      <c r="A15">
        <f t="shared" ca="1" si="0"/>
        <v>37.421462567665003</v>
      </c>
      <c r="B15">
        <v>45.956370124187437</v>
      </c>
      <c r="C15">
        <f t="shared" si="1"/>
        <v>45.96</v>
      </c>
      <c r="H15">
        <f t="shared" si="3"/>
        <v>46.5</v>
      </c>
      <c r="N15">
        <v>49.784999999999968</v>
      </c>
      <c r="O15">
        <v>8</v>
      </c>
    </row>
    <row r="16" spans="1:20" x14ac:dyDescent="0.3">
      <c r="A16">
        <f t="shared" ca="1" si="0"/>
        <v>47.708295563400156</v>
      </c>
      <c r="B16">
        <v>49.094679096491163</v>
      </c>
      <c r="C16">
        <f t="shared" si="1"/>
        <v>49.09</v>
      </c>
      <c r="H16">
        <f t="shared" si="3"/>
        <v>48.875</v>
      </c>
      <c r="N16">
        <v>52.480624999999989</v>
      </c>
      <c r="O16">
        <v>16</v>
      </c>
    </row>
    <row r="17" spans="1:15" x14ac:dyDescent="0.3">
      <c r="A17">
        <f t="shared" ca="1" si="0"/>
        <v>48.857542848779055</v>
      </c>
      <c r="B17">
        <v>55.869921478195685</v>
      </c>
      <c r="C17">
        <f t="shared" si="1"/>
        <v>55.87</v>
      </c>
      <c r="H17">
        <f t="shared" si="3"/>
        <v>51.25</v>
      </c>
      <c r="N17">
        <v>55.224545454545456</v>
      </c>
      <c r="O17">
        <v>11</v>
      </c>
    </row>
    <row r="18" spans="1:15" x14ac:dyDescent="0.3">
      <c r="A18">
        <f t="shared" ca="1" si="0"/>
        <v>45.196824379615052</v>
      </c>
      <c r="B18">
        <v>47.264850416484528</v>
      </c>
      <c r="C18">
        <f t="shared" si="1"/>
        <v>47.26</v>
      </c>
      <c r="H18">
        <f t="shared" si="3"/>
        <v>53.625</v>
      </c>
    </row>
    <row r="19" spans="1:15" x14ac:dyDescent="0.3">
      <c r="A19">
        <f t="shared" ca="1" si="0"/>
        <v>43.773484992812129</v>
      </c>
      <c r="B19">
        <v>43.518954274027294</v>
      </c>
      <c r="C19">
        <f t="shared" si="1"/>
        <v>43.52</v>
      </c>
      <c r="H19">
        <f t="shared" si="3"/>
        <v>56</v>
      </c>
    </row>
    <row r="20" spans="1:15" x14ac:dyDescent="0.3">
      <c r="A20">
        <f t="shared" ca="1" si="0"/>
        <v>44.38816789007064</v>
      </c>
      <c r="B20">
        <v>52.187287797481275</v>
      </c>
      <c r="C20">
        <f t="shared" si="1"/>
        <v>52.19</v>
      </c>
    </row>
    <row r="21" spans="1:15" x14ac:dyDescent="0.3">
      <c r="A21">
        <f t="shared" ca="1" si="0"/>
        <v>55.053637475815606</v>
      </c>
      <c r="B21">
        <v>49.344221316609087</v>
      </c>
      <c r="C21">
        <f t="shared" si="1"/>
        <v>49.34</v>
      </c>
    </row>
    <row r="22" spans="1:15" x14ac:dyDescent="0.3">
      <c r="A22">
        <f t="shared" ca="1" si="0"/>
        <v>55.338680592158191</v>
      </c>
      <c r="B22">
        <v>43.006108164668952</v>
      </c>
      <c r="C22">
        <f t="shared" si="1"/>
        <v>43.01</v>
      </c>
    </row>
    <row r="23" spans="1:15" x14ac:dyDescent="0.3">
      <c r="A23">
        <f t="shared" ca="1" si="0"/>
        <v>47.336407133242218</v>
      </c>
      <c r="B23">
        <v>45.787901437596915</v>
      </c>
      <c r="C23">
        <f t="shared" si="1"/>
        <v>45.79</v>
      </c>
    </row>
    <row r="24" spans="1:15" x14ac:dyDescent="0.3">
      <c r="A24">
        <f t="shared" ca="1" si="0"/>
        <v>45.252327330334751</v>
      </c>
      <c r="B24">
        <v>49.450729192191872</v>
      </c>
      <c r="C24">
        <f t="shared" si="1"/>
        <v>49.45</v>
      </c>
    </row>
    <row r="25" spans="1:15" x14ac:dyDescent="0.3">
      <c r="A25">
        <f t="shared" ca="1" si="0"/>
        <v>51.329812248194571</v>
      </c>
      <c r="B25">
        <v>41.715861696335423</v>
      </c>
      <c r="C25">
        <f t="shared" si="1"/>
        <v>41.72</v>
      </c>
    </row>
    <row r="26" spans="1:15" x14ac:dyDescent="0.3">
      <c r="A26">
        <f t="shared" ca="1" si="0"/>
        <v>37.200031498435948</v>
      </c>
      <c r="B26">
        <v>52.294769225302225</v>
      </c>
      <c r="C26">
        <f t="shared" si="1"/>
        <v>52.29</v>
      </c>
    </row>
    <row r="27" spans="1:15" x14ac:dyDescent="0.3">
      <c r="A27">
        <f t="shared" ca="1" si="0"/>
        <v>38.243074179952941</v>
      </c>
      <c r="B27">
        <v>47.266663231577603</v>
      </c>
      <c r="C27">
        <f t="shared" si="1"/>
        <v>47.27</v>
      </c>
    </row>
    <row r="28" spans="1:15" x14ac:dyDescent="0.3">
      <c r="A28">
        <f t="shared" ca="1" si="0"/>
        <v>46.555908895139758</v>
      </c>
      <c r="B28">
        <v>50.850520510389757</v>
      </c>
      <c r="C28">
        <f t="shared" si="1"/>
        <v>50.85</v>
      </c>
    </row>
    <row r="29" spans="1:15" x14ac:dyDescent="0.3">
      <c r="A29">
        <f t="shared" ca="1" si="0"/>
        <v>38.106516631872566</v>
      </c>
      <c r="B29">
        <v>37.09119583961899</v>
      </c>
      <c r="C29">
        <f t="shared" si="1"/>
        <v>37.090000000000003</v>
      </c>
    </row>
    <row r="30" spans="1:15" x14ac:dyDescent="0.3">
      <c r="A30">
        <f t="shared" ca="1" si="0"/>
        <v>42.187046560693474</v>
      </c>
      <c r="B30">
        <v>51.846325714788087</v>
      </c>
      <c r="C30">
        <f t="shared" si="1"/>
        <v>51.85</v>
      </c>
    </row>
    <row r="31" spans="1:15" x14ac:dyDescent="0.3">
      <c r="A31">
        <f t="shared" ca="1" si="0"/>
        <v>42.554525143628908</v>
      </c>
      <c r="B31">
        <v>45.285048827235087</v>
      </c>
      <c r="C31">
        <f t="shared" si="1"/>
        <v>45.29</v>
      </c>
    </row>
    <row r="32" spans="1:15" x14ac:dyDescent="0.3">
      <c r="A32">
        <f t="shared" ca="1" si="0"/>
        <v>55.530747143557747</v>
      </c>
      <c r="B32">
        <v>50.432940742668322</v>
      </c>
      <c r="C32">
        <f t="shared" si="1"/>
        <v>50.43</v>
      </c>
    </row>
    <row r="33" spans="1:3" x14ac:dyDescent="0.3">
      <c r="A33">
        <f t="shared" ca="1" si="0"/>
        <v>55.84634338141867</v>
      </c>
      <c r="B33">
        <v>45.21246162380892</v>
      </c>
      <c r="C33">
        <f t="shared" si="1"/>
        <v>45.21</v>
      </c>
    </row>
    <row r="34" spans="1:3" x14ac:dyDescent="0.3">
      <c r="A34">
        <f t="shared" ca="1" si="0"/>
        <v>48.255113280154262</v>
      </c>
      <c r="B34">
        <v>55.779023955026815</v>
      </c>
      <c r="C34">
        <f t="shared" si="1"/>
        <v>55.78</v>
      </c>
    </row>
    <row r="35" spans="1:3" x14ac:dyDescent="0.3">
      <c r="A35">
        <f t="shared" ca="1" si="0"/>
        <v>54.739120318314498</v>
      </c>
      <c r="B35">
        <v>52.66198836020105</v>
      </c>
      <c r="C35">
        <f t="shared" si="1"/>
        <v>52.66</v>
      </c>
    </row>
    <row r="36" spans="1:3" x14ac:dyDescent="0.3">
      <c r="A36">
        <f t="shared" ca="1" si="0"/>
        <v>53.769842619526869</v>
      </c>
      <c r="B36">
        <v>45.252042449413075</v>
      </c>
      <c r="C36">
        <f t="shared" si="1"/>
        <v>45.25</v>
      </c>
    </row>
    <row r="37" spans="1:3" x14ac:dyDescent="0.3">
      <c r="A37">
        <f t="shared" ca="1" si="0"/>
        <v>53.386729012876287</v>
      </c>
      <c r="B37">
        <v>46.21437879076602</v>
      </c>
      <c r="C37">
        <f t="shared" si="1"/>
        <v>46.21</v>
      </c>
    </row>
    <row r="38" spans="1:3" x14ac:dyDescent="0.3">
      <c r="A38">
        <f t="shared" ca="1" si="0"/>
        <v>48.053415368287752</v>
      </c>
      <c r="B38">
        <v>55.962315807893738</v>
      </c>
      <c r="C38">
        <f t="shared" si="1"/>
        <v>55.96</v>
      </c>
    </row>
    <row r="39" spans="1:3" x14ac:dyDescent="0.3">
      <c r="A39">
        <f t="shared" ca="1" si="0"/>
        <v>42.391439772828654</v>
      </c>
      <c r="B39">
        <v>39.972802541338204</v>
      </c>
      <c r="C39">
        <f t="shared" si="1"/>
        <v>39.97</v>
      </c>
    </row>
    <row r="40" spans="1:3" x14ac:dyDescent="0.3">
      <c r="A40">
        <f t="shared" ca="1" si="0"/>
        <v>44.833888929019011</v>
      </c>
      <c r="B40">
        <v>52.991248358352003</v>
      </c>
      <c r="C40">
        <f t="shared" si="1"/>
        <v>52.99</v>
      </c>
    </row>
    <row r="41" spans="1:3" x14ac:dyDescent="0.3">
      <c r="A41">
        <f t="shared" ca="1" si="0"/>
        <v>39.616464216191886</v>
      </c>
      <c r="B41">
        <v>52.463442096462288</v>
      </c>
      <c r="C41">
        <f t="shared" si="1"/>
        <v>52.46</v>
      </c>
    </row>
    <row r="42" spans="1:3" x14ac:dyDescent="0.3">
      <c r="A42">
        <f t="shared" ca="1" si="0"/>
        <v>47.366755789322767</v>
      </c>
      <c r="B42">
        <v>47.95158701486698</v>
      </c>
      <c r="C42">
        <f t="shared" si="1"/>
        <v>47.95</v>
      </c>
    </row>
    <row r="43" spans="1:3" x14ac:dyDescent="0.3">
      <c r="A43">
        <f t="shared" ca="1" si="0"/>
        <v>46.705728489479583</v>
      </c>
      <c r="B43">
        <v>51.543793354889132</v>
      </c>
      <c r="C43">
        <f t="shared" si="1"/>
        <v>51.54</v>
      </c>
    </row>
    <row r="44" spans="1:3" x14ac:dyDescent="0.3">
      <c r="A44">
        <f t="shared" ca="1" si="0"/>
        <v>52.395900144106491</v>
      </c>
      <c r="B44">
        <v>51.38396354272038</v>
      </c>
      <c r="C44">
        <f t="shared" si="1"/>
        <v>51.38</v>
      </c>
    </row>
    <row r="45" spans="1:3" x14ac:dyDescent="0.3">
      <c r="A45">
        <f t="shared" ca="1" si="0"/>
        <v>48.8626045802067</v>
      </c>
      <c r="B45">
        <v>40.781743769086049</v>
      </c>
      <c r="C45">
        <f t="shared" si="1"/>
        <v>40.78</v>
      </c>
    </row>
    <row r="46" spans="1:3" x14ac:dyDescent="0.3">
      <c r="A46">
        <f t="shared" ca="1" si="0"/>
        <v>55.462018109933112</v>
      </c>
      <c r="B46">
        <v>39.331110775439804</v>
      </c>
      <c r="C46">
        <f t="shared" si="1"/>
        <v>39.33</v>
      </c>
    </row>
    <row r="47" spans="1:3" x14ac:dyDescent="0.3">
      <c r="A47">
        <f t="shared" ca="1" si="0"/>
        <v>45.776564858651071</v>
      </c>
      <c r="B47">
        <v>55.059079748539148</v>
      </c>
      <c r="C47">
        <f t="shared" si="1"/>
        <v>55.06</v>
      </c>
    </row>
    <row r="48" spans="1:3" x14ac:dyDescent="0.3">
      <c r="A48">
        <f t="shared" ca="1" si="0"/>
        <v>40.889897814058287</v>
      </c>
      <c r="B48">
        <v>43.586391139912294</v>
      </c>
      <c r="C48">
        <f t="shared" si="1"/>
        <v>43.59</v>
      </c>
    </row>
    <row r="49" spans="1:3" x14ac:dyDescent="0.3">
      <c r="A49">
        <f t="shared" ca="1" si="0"/>
        <v>43.137531119473628</v>
      </c>
      <c r="B49">
        <v>41.165093690281381</v>
      </c>
      <c r="C49">
        <f t="shared" si="1"/>
        <v>41.17</v>
      </c>
    </row>
    <row r="50" spans="1:3" x14ac:dyDescent="0.3">
      <c r="A50">
        <f t="shared" ca="1" si="0"/>
        <v>46.058605378887385</v>
      </c>
      <c r="B50">
        <v>43.28800857469637</v>
      </c>
      <c r="C50">
        <f t="shared" si="1"/>
        <v>43.29</v>
      </c>
    </row>
    <row r="51" spans="1:3" x14ac:dyDescent="0.3">
      <c r="A51">
        <f t="shared" ca="1" si="0"/>
        <v>46.459835777471625</v>
      </c>
      <c r="B51">
        <v>53.243417609933722</v>
      </c>
      <c r="C51">
        <f t="shared" si="1"/>
        <v>53.24</v>
      </c>
    </row>
    <row r="52" spans="1:3" x14ac:dyDescent="0.3">
      <c r="A52">
        <f t="shared" ca="1" si="0"/>
        <v>54.898995987858029</v>
      </c>
      <c r="B52">
        <v>42.515441847177279</v>
      </c>
      <c r="C52">
        <f t="shared" si="1"/>
        <v>42.52</v>
      </c>
    </row>
    <row r="53" spans="1:3" x14ac:dyDescent="0.3">
      <c r="A53">
        <f t="shared" ca="1" si="0"/>
        <v>54.48749914042363</v>
      </c>
      <c r="B53">
        <v>43.167728055847071</v>
      </c>
      <c r="C53">
        <f t="shared" si="1"/>
        <v>43.17</v>
      </c>
    </row>
    <row r="54" spans="1:3" x14ac:dyDescent="0.3">
      <c r="A54">
        <f t="shared" ca="1" si="0"/>
        <v>51.961598403075158</v>
      </c>
      <c r="B54">
        <v>44.126985550205163</v>
      </c>
      <c r="C54">
        <f t="shared" si="1"/>
        <v>44.13</v>
      </c>
    </row>
    <row r="55" spans="1:3" x14ac:dyDescent="0.3">
      <c r="A55">
        <f t="shared" ca="1" si="0"/>
        <v>44.327603390481549</v>
      </c>
      <c r="B55">
        <v>48.805340169930048</v>
      </c>
      <c r="C55">
        <f t="shared" si="1"/>
        <v>48.81</v>
      </c>
    </row>
    <row r="56" spans="1:3" x14ac:dyDescent="0.3">
      <c r="A56">
        <f t="shared" ca="1" si="0"/>
        <v>50.69773202022737</v>
      </c>
      <c r="B56">
        <v>40.413808504195913</v>
      </c>
      <c r="C56">
        <f t="shared" si="1"/>
        <v>40.409999999999997</v>
      </c>
    </row>
    <row r="57" spans="1:3" x14ac:dyDescent="0.3">
      <c r="A57">
        <f t="shared" ca="1" si="0"/>
        <v>37.153335603208873</v>
      </c>
      <c r="B57">
        <v>47.21476864179175</v>
      </c>
      <c r="C57">
        <f t="shared" si="1"/>
        <v>47.21</v>
      </c>
    </row>
    <row r="58" spans="1:3" x14ac:dyDescent="0.3">
      <c r="A58">
        <f t="shared" ca="1" si="0"/>
        <v>38.843652957759907</v>
      </c>
      <c r="B58">
        <v>43.9409746749593</v>
      </c>
      <c r="C58">
        <f t="shared" si="1"/>
        <v>43.94</v>
      </c>
    </row>
    <row r="59" spans="1:3" x14ac:dyDescent="0.3">
      <c r="A59">
        <f t="shared" ca="1" si="0"/>
        <v>40.855876818186182</v>
      </c>
      <c r="B59">
        <v>41.664632120170083</v>
      </c>
      <c r="C59">
        <f t="shared" si="1"/>
        <v>41.66</v>
      </c>
    </row>
    <row r="60" spans="1:3" x14ac:dyDescent="0.3">
      <c r="A60">
        <f t="shared" ca="1" si="0"/>
        <v>37.758272157403624</v>
      </c>
      <c r="B60">
        <v>54.025905000968848</v>
      </c>
      <c r="C60">
        <f t="shared" si="1"/>
        <v>54.03</v>
      </c>
    </row>
    <row r="61" spans="1:3" x14ac:dyDescent="0.3">
      <c r="A61">
        <f t="shared" ca="1" si="0"/>
        <v>47.268198421107137</v>
      </c>
      <c r="B61">
        <v>51.570497354450389</v>
      </c>
      <c r="C61">
        <f t="shared" si="1"/>
        <v>51.57</v>
      </c>
    </row>
    <row r="62" spans="1:3" x14ac:dyDescent="0.3">
      <c r="A62">
        <f t="shared" ca="1" si="0"/>
        <v>50.441277556816317</v>
      </c>
      <c r="B62">
        <v>45.689789650751678</v>
      </c>
      <c r="C62">
        <f t="shared" si="1"/>
        <v>45.69</v>
      </c>
    </row>
    <row r="63" spans="1:3" x14ac:dyDescent="0.3">
      <c r="A63">
        <f t="shared" ca="1" si="0"/>
        <v>37.74098725212837</v>
      </c>
      <c r="B63">
        <v>52.019857672795624</v>
      </c>
      <c r="C63">
        <f t="shared" si="1"/>
        <v>52.02</v>
      </c>
    </row>
    <row r="64" spans="1:3" x14ac:dyDescent="0.3">
      <c r="A64">
        <f t="shared" ca="1" si="0"/>
        <v>40.442824506901424</v>
      </c>
      <c r="B64">
        <v>48.400559359371556</v>
      </c>
      <c r="C64">
        <f t="shared" si="1"/>
        <v>48.4</v>
      </c>
    </row>
    <row r="65" spans="1:3" x14ac:dyDescent="0.3">
      <c r="A65">
        <f t="shared" ca="1" si="0"/>
        <v>38.670611075903267</v>
      </c>
      <c r="B65">
        <v>54.570025518369462</v>
      </c>
      <c r="C65">
        <f t="shared" si="1"/>
        <v>54.57</v>
      </c>
    </row>
    <row r="66" spans="1:3" x14ac:dyDescent="0.3">
      <c r="A66">
        <f t="shared" ca="1" si="0"/>
        <v>43.46650274059369</v>
      </c>
      <c r="B66">
        <v>46.533108412323635</v>
      </c>
      <c r="C66">
        <f t="shared" si="1"/>
        <v>46.53</v>
      </c>
    </row>
    <row r="67" spans="1:3" x14ac:dyDescent="0.3">
      <c r="A67">
        <f t="shared" ca="1" si="0"/>
        <v>41.562106872462316</v>
      </c>
      <c r="B67">
        <v>50.114139649955426</v>
      </c>
      <c r="C67">
        <f t="shared" si="1"/>
        <v>50.11</v>
      </c>
    </row>
    <row r="68" spans="1:3" x14ac:dyDescent="0.3">
      <c r="A68">
        <f t="shared" ref="A68:A92" ca="1" si="4">37+(56-37)*RAND()</f>
        <v>50.168026492617948</v>
      </c>
      <c r="B68">
        <v>42.35822859618856</v>
      </c>
      <c r="C68">
        <f t="shared" ref="C68:C92" si="5">ROUND(B68,2)</f>
        <v>42.36</v>
      </c>
    </row>
    <row r="69" spans="1:3" x14ac:dyDescent="0.3">
      <c r="A69">
        <f t="shared" ca="1" si="4"/>
        <v>52.185334020189089</v>
      </c>
      <c r="B69">
        <v>41.917338622657212</v>
      </c>
      <c r="C69">
        <f t="shared" si="5"/>
        <v>41.92</v>
      </c>
    </row>
    <row r="70" spans="1:3" x14ac:dyDescent="0.3">
      <c r="A70">
        <f t="shared" ca="1" si="4"/>
        <v>43.035183783519855</v>
      </c>
      <c r="B70">
        <v>46.973053914898173</v>
      </c>
      <c r="C70">
        <f t="shared" si="5"/>
        <v>46.97</v>
      </c>
    </row>
    <row r="71" spans="1:3" x14ac:dyDescent="0.3">
      <c r="A71">
        <f t="shared" ca="1" si="4"/>
        <v>49.466965105394699</v>
      </c>
      <c r="B71">
        <v>53.195689728061609</v>
      </c>
      <c r="C71">
        <f t="shared" si="5"/>
        <v>53.2</v>
      </c>
    </row>
    <row r="72" spans="1:3" x14ac:dyDescent="0.3">
      <c r="A72">
        <f t="shared" ca="1" si="4"/>
        <v>53.384759061129586</v>
      </c>
      <c r="B72">
        <v>47.114213122828339</v>
      </c>
      <c r="C72">
        <f t="shared" si="5"/>
        <v>47.11</v>
      </c>
    </row>
    <row r="73" spans="1:3" x14ac:dyDescent="0.3">
      <c r="A73">
        <f t="shared" ca="1" si="4"/>
        <v>49.009139444090827</v>
      </c>
      <c r="B73">
        <v>44.10461533346573</v>
      </c>
      <c r="C73">
        <f t="shared" si="5"/>
        <v>44.1</v>
      </c>
    </row>
    <row r="74" spans="1:3" x14ac:dyDescent="0.3">
      <c r="A74">
        <f t="shared" ca="1" si="4"/>
        <v>52.243426534815406</v>
      </c>
      <c r="B74">
        <v>49.233429396923853</v>
      </c>
      <c r="C74">
        <f t="shared" si="5"/>
        <v>49.23</v>
      </c>
    </row>
    <row r="75" spans="1:3" x14ac:dyDescent="0.3">
      <c r="A75">
        <f t="shared" ca="1" si="4"/>
        <v>54.077998328273409</v>
      </c>
      <c r="B75">
        <v>37.116418736931799</v>
      </c>
      <c r="C75">
        <f t="shared" si="5"/>
        <v>37.119999999999997</v>
      </c>
    </row>
    <row r="76" spans="1:3" x14ac:dyDescent="0.3">
      <c r="A76">
        <f t="shared" ca="1" si="4"/>
        <v>55.632767559561643</v>
      </c>
      <c r="B76">
        <v>37.289761368199095</v>
      </c>
      <c r="C76">
        <f t="shared" si="5"/>
        <v>37.29</v>
      </c>
    </row>
    <row r="77" spans="1:3" x14ac:dyDescent="0.3">
      <c r="A77">
        <f t="shared" ca="1" si="4"/>
        <v>45.708247420142897</v>
      </c>
      <c r="B77">
        <v>38.123441114461663</v>
      </c>
      <c r="C77">
        <f t="shared" si="5"/>
        <v>38.119999999999997</v>
      </c>
    </row>
    <row r="78" spans="1:3" x14ac:dyDescent="0.3">
      <c r="A78">
        <f t="shared" ca="1" si="4"/>
        <v>46.221776531881119</v>
      </c>
      <c r="B78">
        <v>48.231165631054807</v>
      </c>
      <c r="C78">
        <f t="shared" si="5"/>
        <v>48.23</v>
      </c>
    </row>
    <row r="79" spans="1:3" x14ac:dyDescent="0.3">
      <c r="A79">
        <f t="shared" ca="1" si="4"/>
        <v>51.648853846181048</v>
      </c>
      <c r="B79">
        <v>44.961950395937954</v>
      </c>
      <c r="C79">
        <f t="shared" si="5"/>
        <v>44.96</v>
      </c>
    </row>
    <row r="80" spans="1:3" x14ac:dyDescent="0.3">
      <c r="A80">
        <f t="shared" ca="1" si="4"/>
        <v>44.667098500833255</v>
      </c>
      <c r="B80">
        <v>55.298060143414148</v>
      </c>
      <c r="C80">
        <f t="shared" si="5"/>
        <v>55.3</v>
      </c>
    </row>
    <row r="81" spans="1:3" x14ac:dyDescent="0.3">
      <c r="A81">
        <f t="shared" ca="1" si="4"/>
        <v>41.150960890473549</v>
      </c>
      <c r="B81">
        <v>55.309518412225628</v>
      </c>
      <c r="C81">
        <f t="shared" si="5"/>
        <v>55.31</v>
      </c>
    </row>
    <row r="82" spans="1:3" x14ac:dyDescent="0.3">
      <c r="A82">
        <f t="shared" ca="1" si="4"/>
        <v>46.908085143515031</v>
      </c>
      <c r="B82">
        <v>41.353269645596825</v>
      </c>
      <c r="C82">
        <f t="shared" si="5"/>
        <v>41.35</v>
      </c>
    </row>
    <row r="83" spans="1:3" x14ac:dyDescent="0.3">
      <c r="A83">
        <f t="shared" ca="1" si="4"/>
        <v>49.876300397009786</v>
      </c>
      <c r="B83">
        <v>38.919863510034922</v>
      </c>
      <c r="C83">
        <f t="shared" si="5"/>
        <v>38.92</v>
      </c>
    </row>
    <row r="84" spans="1:3" x14ac:dyDescent="0.3">
      <c r="A84">
        <f t="shared" ca="1" si="4"/>
        <v>46.688382831962798</v>
      </c>
      <c r="B84">
        <v>55.549559598737289</v>
      </c>
      <c r="C84">
        <f t="shared" si="5"/>
        <v>55.55</v>
      </c>
    </row>
    <row r="85" spans="1:3" x14ac:dyDescent="0.3">
      <c r="A85">
        <f t="shared" ca="1" si="4"/>
        <v>43.101524362374903</v>
      </c>
      <c r="B85">
        <v>37.695400297683733</v>
      </c>
      <c r="C85">
        <f t="shared" si="5"/>
        <v>37.700000000000003</v>
      </c>
    </row>
    <row r="86" spans="1:3" x14ac:dyDescent="0.3">
      <c r="A86">
        <f t="shared" ca="1" si="4"/>
        <v>50.268388498898084</v>
      </c>
      <c r="B86">
        <v>55.808926725725108</v>
      </c>
      <c r="C86">
        <f t="shared" si="5"/>
        <v>55.81</v>
      </c>
    </row>
    <row r="87" spans="1:3" x14ac:dyDescent="0.3">
      <c r="A87">
        <f t="shared" ca="1" si="4"/>
        <v>48.081799936485304</v>
      </c>
      <c r="B87">
        <v>46.350012844535485</v>
      </c>
      <c r="C87">
        <f t="shared" si="5"/>
        <v>46.35</v>
      </c>
    </row>
    <row r="88" spans="1:3" x14ac:dyDescent="0.3">
      <c r="A88">
        <f t="shared" ca="1" si="4"/>
        <v>47.105494565160953</v>
      </c>
      <c r="B88">
        <v>52.015390178626106</v>
      </c>
      <c r="C88">
        <f t="shared" si="5"/>
        <v>52.02</v>
      </c>
    </row>
    <row r="89" spans="1:3" x14ac:dyDescent="0.3">
      <c r="A89">
        <f t="shared" ca="1" si="4"/>
        <v>44.690076023223305</v>
      </c>
      <c r="B89">
        <v>53.56608132857577</v>
      </c>
      <c r="C89">
        <f t="shared" si="5"/>
        <v>53.57</v>
      </c>
    </row>
    <row r="90" spans="1:3" x14ac:dyDescent="0.3">
      <c r="A90">
        <f t="shared" ca="1" si="4"/>
        <v>43.253747175583122</v>
      </c>
      <c r="B90">
        <v>45.281221106784045</v>
      </c>
      <c r="C90">
        <f t="shared" si="5"/>
        <v>45.28</v>
      </c>
    </row>
    <row r="91" spans="1:3" x14ac:dyDescent="0.3">
      <c r="A91">
        <f t="shared" ca="1" si="4"/>
        <v>50.470007928800086</v>
      </c>
      <c r="B91">
        <v>49.781955833078584</v>
      </c>
      <c r="C91">
        <f t="shared" si="5"/>
        <v>49.78</v>
      </c>
    </row>
    <row r="92" spans="1:3" x14ac:dyDescent="0.3">
      <c r="A92">
        <f t="shared" ca="1" si="4"/>
        <v>37.278404454422578</v>
      </c>
      <c r="B92">
        <v>53.466814622497822</v>
      </c>
      <c r="C92">
        <f t="shared" si="5"/>
        <v>53.47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18" sqref="C18"/>
    </sheetView>
  </sheetViews>
  <sheetFormatPr defaultRowHeight="14.4" x14ac:dyDescent="0.3"/>
  <cols>
    <col min="1" max="1" width="24.21875" customWidth="1"/>
  </cols>
  <sheetData>
    <row r="1" spans="1:3" x14ac:dyDescent="0.3">
      <c r="A1" s="6" t="s">
        <v>47</v>
      </c>
      <c r="B1" s="6"/>
    </row>
    <row r="2" spans="1:3" x14ac:dyDescent="0.3">
      <c r="A2" s="3"/>
      <c r="B2" s="3"/>
    </row>
    <row r="3" spans="1:3" x14ac:dyDescent="0.3">
      <c r="A3" s="3" t="s">
        <v>48</v>
      </c>
      <c r="B3" s="3">
        <v>62.835210553872024</v>
      </c>
      <c r="C3" t="s">
        <v>4</v>
      </c>
    </row>
    <row r="4" spans="1:3" x14ac:dyDescent="0.3">
      <c r="A4" s="3" t="s">
        <v>49</v>
      </c>
      <c r="B4" s="3">
        <v>2.0036527424782631</v>
      </c>
    </row>
    <row r="5" spans="1:3" x14ac:dyDescent="0.3">
      <c r="A5" s="3" t="s">
        <v>50</v>
      </c>
      <c r="B5" s="3">
        <v>64.768076836012824</v>
      </c>
      <c r="C5" t="s">
        <v>64</v>
      </c>
    </row>
    <row r="6" spans="1:3" x14ac:dyDescent="0.3">
      <c r="A6" s="3" t="s">
        <v>51</v>
      </c>
      <c r="B6" s="3" t="e">
        <v>#N/A</v>
      </c>
    </row>
    <row r="7" spans="1:3" x14ac:dyDescent="0.3">
      <c r="A7" s="3" t="s">
        <v>52</v>
      </c>
      <c r="B7" s="3">
        <v>17.352141753485359</v>
      </c>
      <c r="C7" t="s">
        <v>42</v>
      </c>
    </row>
    <row r="8" spans="1:3" x14ac:dyDescent="0.3">
      <c r="A8" s="3" t="s">
        <v>53</v>
      </c>
      <c r="B8" s="3">
        <v>301.09682343304991</v>
      </c>
      <c r="C8" t="s">
        <v>65</v>
      </c>
    </row>
    <row r="9" spans="1:3" x14ac:dyDescent="0.3">
      <c r="A9" s="3" t="s">
        <v>54</v>
      </c>
      <c r="B9" s="3">
        <v>-1.0707515775316745</v>
      </c>
    </row>
    <row r="10" spans="1:3" x14ac:dyDescent="0.3">
      <c r="A10" s="3" t="s">
        <v>55</v>
      </c>
      <c r="B10" s="3">
        <v>-0.10733472730708549</v>
      </c>
    </row>
    <row r="11" spans="1:3" x14ac:dyDescent="0.3">
      <c r="A11" s="3" t="s">
        <v>56</v>
      </c>
      <c r="B11" s="3">
        <v>59.691359621438821</v>
      </c>
      <c r="C11" t="s">
        <v>66</v>
      </c>
    </row>
    <row r="12" spans="1:3" x14ac:dyDescent="0.3">
      <c r="A12" s="3" t="s">
        <v>57</v>
      </c>
      <c r="B12" s="3">
        <v>30.268502878318198</v>
      </c>
    </row>
    <row r="13" spans="1:3" x14ac:dyDescent="0.3">
      <c r="A13" s="3" t="s">
        <v>58</v>
      </c>
      <c r="B13" s="3">
        <v>89.959862499757023</v>
      </c>
    </row>
    <row r="14" spans="1:3" x14ac:dyDescent="0.3">
      <c r="A14" s="3" t="s">
        <v>59</v>
      </c>
      <c r="B14" s="3">
        <v>4712.6407915404016</v>
      </c>
    </row>
    <row r="15" spans="1:3" x14ac:dyDescent="0.3">
      <c r="A15" s="3" t="s">
        <v>60</v>
      </c>
      <c r="B15" s="3">
        <v>75</v>
      </c>
    </row>
    <row r="16" spans="1:3" x14ac:dyDescent="0.3">
      <c r="A16" s="3" t="s">
        <v>61</v>
      </c>
      <c r="B16" s="3">
        <v>89.801630284125821</v>
      </c>
      <c r="C16" t="s">
        <v>67</v>
      </c>
    </row>
    <row r="17" spans="1:3" x14ac:dyDescent="0.3">
      <c r="A17" s="3" t="s">
        <v>62</v>
      </c>
      <c r="B17" s="3">
        <v>35.318186244652019</v>
      </c>
      <c r="C17" t="s">
        <v>68</v>
      </c>
    </row>
    <row r="18" spans="1:3" ht="15" thickBot="1" x14ac:dyDescent="0.35">
      <c r="A18" s="4" t="s">
        <v>63</v>
      </c>
      <c r="B18" s="4">
        <v>3.9923652386265021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3" sqref="B3"/>
    </sheetView>
  </sheetViews>
  <sheetFormatPr defaultRowHeight="14.4" x14ac:dyDescent="0.3"/>
  <sheetData>
    <row r="1" spans="1:6" x14ac:dyDescent="0.3">
      <c r="A1" s="5" t="s">
        <v>69</v>
      </c>
      <c r="B1" s="5" t="s">
        <v>71</v>
      </c>
      <c r="C1" s="5" t="s">
        <v>72</v>
      </c>
      <c r="D1" s="5" t="s">
        <v>69</v>
      </c>
      <c r="E1" s="5" t="s">
        <v>71</v>
      </c>
      <c r="F1" s="5" t="s">
        <v>72</v>
      </c>
    </row>
    <row r="2" spans="1:6" x14ac:dyDescent="0.3">
      <c r="A2" s="7">
        <v>38.571428571428569</v>
      </c>
      <c r="B2" s="3">
        <v>7</v>
      </c>
      <c r="C2" s="8">
        <v>9.45945945945946E-2</v>
      </c>
      <c r="D2" s="7">
        <v>89.999999999999986</v>
      </c>
      <c r="E2" s="3">
        <v>15</v>
      </c>
      <c r="F2" s="8">
        <v>0.20270270270270271</v>
      </c>
    </row>
    <row r="3" spans="1:6" x14ac:dyDescent="0.3">
      <c r="A3" s="7">
        <v>47.142857142857139</v>
      </c>
      <c r="B3" s="3">
        <v>9</v>
      </c>
      <c r="C3" s="8">
        <v>0.21621621621621623</v>
      </c>
      <c r="D3" s="7">
        <v>72.857142857142847</v>
      </c>
      <c r="E3" s="3">
        <v>14</v>
      </c>
      <c r="F3" s="8">
        <v>0.39189189189189189</v>
      </c>
    </row>
    <row r="4" spans="1:6" x14ac:dyDescent="0.3">
      <c r="A4" s="7">
        <v>55.714285714285708</v>
      </c>
      <c r="B4" s="3">
        <v>11</v>
      </c>
      <c r="C4" s="8">
        <v>0.36486486486486486</v>
      </c>
      <c r="D4" s="7">
        <v>55.714285714285708</v>
      </c>
      <c r="E4" s="3">
        <v>11</v>
      </c>
      <c r="F4" s="8">
        <v>0.54054054054054057</v>
      </c>
    </row>
    <row r="5" spans="1:6" x14ac:dyDescent="0.3">
      <c r="A5" s="7">
        <v>64.285714285714278</v>
      </c>
      <c r="B5" s="3">
        <v>10</v>
      </c>
      <c r="C5" s="8">
        <v>0.5</v>
      </c>
      <c r="D5" s="7">
        <v>64.285714285714278</v>
      </c>
      <c r="E5" s="3">
        <v>10</v>
      </c>
      <c r="F5" s="8">
        <v>0.67567567567567566</v>
      </c>
    </row>
    <row r="6" spans="1:6" x14ac:dyDescent="0.3">
      <c r="A6" s="7">
        <v>72.857142857142847</v>
      </c>
      <c r="B6" s="3">
        <v>14</v>
      </c>
      <c r="C6" s="8">
        <v>0.68918918918918914</v>
      </c>
      <c r="D6" s="7">
        <v>47.142857142857139</v>
      </c>
      <c r="E6" s="3">
        <v>9</v>
      </c>
      <c r="F6" s="8">
        <v>0.79729729729729726</v>
      </c>
    </row>
    <row r="7" spans="1:6" x14ac:dyDescent="0.3">
      <c r="A7" s="7">
        <v>81.428571428571416</v>
      </c>
      <c r="B7" s="3">
        <v>8</v>
      </c>
      <c r="C7" s="8">
        <v>0.79729729729729726</v>
      </c>
      <c r="D7" s="7">
        <v>81.428571428571416</v>
      </c>
      <c r="E7" s="3">
        <v>8</v>
      </c>
      <c r="F7" s="8">
        <v>0.90540540540540537</v>
      </c>
    </row>
    <row r="8" spans="1:6" x14ac:dyDescent="0.3">
      <c r="A8" s="7">
        <v>89.999999999999986</v>
      </c>
      <c r="B8" s="3">
        <v>15</v>
      </c>
      <c r="C8" s="8">
        <v>1</v>
      </c>
      <c r="D8" s="7">
        <v>38.571428571428569</v>
      </c>
      <c r="E8" s="3">
        <v>7</v>
      </c>
      <c r="F8" s="8">
        <v>1</v>
      </c>
    </row>
    <row r="9" spans="1:6" ht="15" thickBot="1" x14ac:dyDescent="0.35">
      <c r="A9" s="4" t="s">
        <v>70</v>
      </c>
      <c r="B9" s="4">
        <v>0</v>
      </c>
      <c r="C9" s="9">
        <v>1</v>
      </c>
      <c r="D9" s="10" t="s">
        <v>70</v>
      </c>
      <c r="E9" s="4">
        <v>0</v>
      </c>
      <c r="F9" s="9">
        <v>1</v>
      </c>
    </row>
  </sheetData>
  <sortState ref="D2:E9">
    <sortCondition descending="1" ref="E2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workbookViewId="0">
      <selection sqref="A1:I99"/>
    </sheetView>
  </sheetViews>
  <sheetFormatPr defaultRowHeight="14.4" x14ac:dyDescent="0.3"/>
  <sheetData>
    <row r="1" spans="1:9" x14ac:dyDescent="0.3">
      <c r="A1" t="s">
        <v>73</v>
      </c>
    </row>
    <row r="2" spans="1:9" ht="15" thickBot="1" x14ac:dyDescent="0.35"/>
    <row r="3" spans="1:9" x14ac:dyDescent="0.3">
      <c r="A3" s="6" t="s">
        <v>74</v>
      </c>
      <c r="B3" s="6"/>
    </row>
    <row r="4" spans="1:9" x14ac:dyDescent="0.3">
      <c r="A4" s="3" t="s">
        <v>75</v>
      </c>
      <c r="B4" s="3">
        <v>1.5538020098980147E-2</v>
      </c>
    </row>
    <row r="5" spans="1:9" x14ac:dyDescent="0.3">
      <c r="A5" s="3" t="s">
        <v>76</v>
      </c>
      <c r="B5" s="3">
        <v>2.4143006859631103E-4</v>
      </c>
    </row>
    <row r="6" spans="1:9" x14ac:dyDescent="0.3">
      <c r="A6" s="3" t="s">
        <v>77</v>
      </c>
      <c r="B6" s="3">
        <v>-1.3453892807176342E-2</v>
      </c>
    </row>
    <row r="7" spans="1:9" x14ac:dyDescent="0.3">
      <c r="A7" s="3" t="s">
        <v>49</v>
      </c>
      <c r="B7" s="3">
        <v>22.466415859477813</v>
      </c>
    </row>
    <row r="8" spans="1:9" ht="15" thickBot="1" x14ac:dyDescent="0.35">
      <c r="A8" s="4" t="s">
        <v>78</v>
      </c>
      <c r="B8" s="4">
        <v>75</v>
      </c>
    </row>
    <row r="10" spans="1:9" ht="15" thickBot="1" x14ac:dyDescent="0.35">
      <c r="A10" t="s">
        <v>79</v>
      </c>
    </row>
    <row r="11" spans="1:9" x14ac:dyDescent="0.3">
      <c r="A11" s="5"/>
      <c r="B11" s="5" t="s">
        <v>84</v>
      </c>
      <c r="C11" s="5" t="s">
        <v>85</v>
      </c>
      <c r="D11" s="5" t="s">
        <v>86</v>
      </c>
      <c r="E11" s="5" t="s">
        <v>38</v>
      </c>
      <c r="F11" s="5" t="s">
        <v>87</v>
      </c>
    </row>
    <row r="12" spans="1:9" x14ac:dyDescent="0.3">
      <c r="A12" s="3" t="s">
        <v>80</v>
      </c>
      <c r="B12" s="3">
        <v>1</v>
      </c>
      <c r="C12" s="3">
        <v>8.8978825602825964</v>
      </c>
      <c r="D12" s="3">
        <v>8.8978825602825964</v>
      </c>
      <c r="E12" s="3">
        <v>1.7628651093973585E-2</v>
      </c>
      <c r="F12" s="3">
        <v>0.89473827352284085</v>
      </c>
    </row>
    <row r="13" spans="1:9" x14ac:dyDescent="0.3">
      <c r="A13" s="3" t="s">
        <v>81</v>
      </c>
      <c r="B13" s="3">
        <v>73</v>
      </c>
      <c r="C13" s="3">
        <v>36846.008434682728</v>
      </c>
      <c r="D13" s="3">
        <v>504.73984157099625</v>
      </c>
      <c r="E13" s="3"/>
      <c r="F13" s="3"/>
    </row>
    <row r="14" spans="1:9" ht="15" thickBot="1" x14ac:dyDescent="0.35">
      <c r="A14" s="4" t="s">
        <v>82</v>
      </c>
      <c r="B14" s="4">
        <v>74</v>
      </c>
      <c r="C14" s="4">
        <v>36854.906317243011</v>
      </c>
      <c r="D14" s="4"/>
      <c r="E14" s="4"/>
      <c r="F14" s="4"/>
    </row>
    <row r="15" spans="1:9" ht="15" thickBot="1" x14ac:dyDescent="0.35"/>
    <row r="16" spans="1:9" x14ac:dyDescent="0.3">
      <c r="A16" s="5"/>
      <c r="B16" s="5" t="s">
        <v>88</v>
      </c>
      <c r="C16" s="5" t="s">
        <v>49</v>
      </c>
      <c r="D16" s="5" t="s">
        <v>89</v>
      </c>
      <c r="E16" s="5" t="s">
        <v>90</v>
      </c>
      <c r="F16" s="5" t="s">
        <v>91</v>
      </c>
      <c r="G16" s="5" t="s">
        <v>92</v>
      </c>
      <c r="H16" s="5" t="s">
        <v>93</v>
      </c>
      <c r="I16" s="5" t="s">
        <v>94</v>
      </c>
    </row>
    <row r="17" spans="1:9" x14ac:dyDescent="0.3">
      <c r="A17" s="3" t="s">
        <v>83</v>
      </c>
      <c r="B17" s="3">
        <v>59.29662433654839</v>
      </c>
      <c r="C17" s="3">
        <v>9.8066660558089698</v>
      </c>
      <c r="D17" s="3">
        <v>6.0465630214280717</v>
      </c>
      <c r="E17" s="3">
        <v>5.7552868869698527E-8</v>
      </c>
      <c r="F17" s="3">
        <v>39.751967072759498</v>
      </c>
      <c r="G17" s="3">
        <v>78.841281600337282</v>
      </c>
      <c r="H17" s="3">
        <v>39.751967072759498</v>
      </c>
      <c r="I17" s="3">
        <v>78.841281600337282</v>
      </c>
    </row>
    <row r="18" spans="1:9" ht="15" thickBot="1" x14ac:dyDescent="0.35">
      <c r="A18" s="4" t="s">
        <v>95</v>
      </c>
      <c r="B18" s="4">
        <v>1.9983630362289399E-2</v>
      </c>
      <c r="C18" s="4">
        <v>0.15050982361738763</v>
      </c>
      <c r="D18" s="4">
        <v>0.13277293057687692</v>
      </c>
      <c r="E18" s="4">
        <v>0.89473827352284496</v>
      </c>
      <c r="F18" s="4">
        <v>-0.2799820155253534</v>
      </c>
      <c r="G18" s="4">
        <v>0.31994927624993219</v>
      </c>
      <c r="H18" s="4">
        <v>-0.2799820155253534</v>
      </c>
      <c r="I18" s="4">
        <v>0.31994927624993219</v>
      </c>
    </row>
    <row r="22" spans="1:9" x14ac:dyDescent="0.3">
      <c r="A22" t="s">
        <v>96</v>
      </c>
    </row>
    <row r="23" spans="1:9" ht="15" thickBot="1" x14ac:dyDescent="0.35"/>
    <row r="24" spans="1:9" x14ac:dyDescent="0.3">
      <c r="A24" s="5" t="s">
        <v>97</v>
      </c>
      <c r="B24" s="5" t="s">
        <v>98</v>
      </c>
      <c r="C24" s="5" t="s">
        <v>99</v>
      </c>
    </row>
    <row r="25" spans="1:9" x14ac:dyDescent="0.3">
      <c r="A25" s="3">
        <v>1</v>
      </c>
      <c r="B25" s="3">
        <v>60.717146170427966</v>
      </c>
      <c r="C25" s="3">
        <v>-7.1985616143366542</v>
      </c>
    </row>
    <row r="26" spans="1:9" x14ac:dyDescent="0.3">
      <c r="A26" s="3">
        <v>2</v>
      </c>
      <c r="B26" s="3">
        <v>60.904957057379477</v>
      </c>
      <c r="C26" s="3">
        <v>4.3247109493665334</v>
      </c>
    </row>
    <row r="27" spans="1:9" x14ac:dyDescent="0.3">
      <c r="A27" s="3">
        <v>3</v>
      </c>
      <c r="B27" s="3">
        <v>60.331479285434185</v>
      </c>
      <c r="C27" s="3">
        <v>34.097277240620414</v>
      </c>
    </row>
    <row r="28" spans="1:9" x14ac:dyDescent="0.3">
      <c r="A28" s="3">
        <v>4</v>
      </c>
      <c r="B28" s="3">
        <v>61.094348976185913</v>
      </c>
      <c r="C28" s="3">
        <v>-6.1139582391723408</v>
      </c>
    </row>
    <row r="29" spans="1:9" x14ac:dyDescent="0.3">
      <c r="A29" s="3">
        <v>5</v>
      </c>
      <c r="B29" s="3">
        <v>60.328060379434277</v>
      </c>
      <c r="C29" s="3">
        <v>39.090635029806208</v>
      </c>
    </row>
    <row r="30" spans="1:9" x14ac:dyDescent="0.3">
      <c r="A30" s="3">
        <v>6</v>
      </c>
      <c r="B30" s="3">
        <v>60.315867642150884</v>
      </c>
      <c r="C30" s="3">
        <v>-29.052063338332779</v>
      </c>
    </row>
    <row r="31" spans="1:9" x14ac:dyDescent="0.3">
      <c r="A31" s="3">
        <v>7</v>
      </c>
      <c r="B31" s="3">
        <v>60.347570020019099</v>
      </c>
      <c r="C31" s="3">
        <v>9.7998042953062523</v>
      </c>
    </row>
    <row r="32" spans="1:9" x14ac:dyDescent="0.3">
      <c r="A32" s="3">
        <v>8</v>
      </c>
      <c r="B32" s="3">
        <v>59.945734674345594</v>
      </c>
      <c r="C32" s="3">
        <v>-18.825483599445974</v>
      </c>
    </row>
    <row r="33" spans="1:3" x14ac:dyDescent="0.3">
      <c r="A33" s="3">
        <v>9</v>
      </c>
      <c r="B33" s="3">
        <v>60.092821977820016</v>
      </c>
      <c r="C33" s="3">
        <v>14.282219778217403</v>
      </c>
    </row>
    <row r="34" spans="1:3" x14ac:dyDescent="0.3">
      <c r="A34" s="3">
        <v>10</v>
      </c>
      <c r="B34" s="3">
        <v>60.081160194555643</v>
      </c>
      <c r="C34" s="3">
        <v>-7.7666660597826294</v>
      </c>
    </row>
    <row r="35" spans="1:3" x14ac:dyDescent="0.3">
      <c r="A35" s="3">
        <v>11</v>
      </c>
      <c r="B35" s="3">
        <v>60.557874034371302</v>
      </c>
      <c r="C35" s="3">
        <v>-16.159762454362316</v>
      </c>
    </row>
    <row r="36" spans="1:3" x14ac:dyDescent="0.3">
      <c r="A36" s="3">
        <v>12</v>
      </c>
      <c r="B36" s="3">
        <v>59.977541598246013</v>
      </c>
      <c r="C36" s="3">
        <v>-15.069838292339249</v>
      </c>
    </row>
    <row r="37" spans="1:3" x14ac:dyDescent="0.3">
      <c r="A37" s="3">
        <v>13</v>
      </c>
      <c r="B37" s="3">
        <v>60.826671455915196</v>
      </c>
      <c r="C37" s="3">
        <v>25.589890103320094</v>
      </c>
    </row>
    <row r="38" spans="1:3" x14ac:dyDescent="0.3">
      <c r="A38" s="3">
        <v>14</v>
      </c>
      <c r="B38" s="3">
        <v>60.611827549523987</v>
      </c>
      <c r="C38" s="3">
        <v>-18.42548421251832</v>
      </c>
    </row>
    <row r="39" spans="1:3" x14ac:dyDescent="0.3">
      <c r="A39" s="3">
        <v>15</v>
      </c>
      <c r="B39" s="3">
        <v>60.934746451687502</v>
      </c>
      <c r="C39" s="3">
        <v>17.528457841089264</v>
      </c>
    </row>
    <row r="40" spans="1:3" x14ac:dyDescent="0.3">
      <c r="A40" s="3">
        <v>16</v>
      </c>
      <c r="B40" s="3">
        <v>61.091186922077334</v>
      </c>
      <c r="C40" s="3">
        <v>2.0626109243390189</v>
      </c>
    </row>
    <row r="41" spans="1:3" x14ac:dyDescent="0.3">
      <c r="A41" s="3">
        <v>17</v>
      </c>
      <c r="B41" s="3">
        <v>60.968544618693613</v>
      </c>
      <c r="C41" s="3">
        <v>7.6286905468266468</v>
      </c>
    </row>
    <row r="42" spans="1:3" x14ac:dyDescent="0.3">
      <c r="A42" s="3">
        <v>18</v>
      </c>
      <c r="B42" s="3">
        <v>60.958977967028304</v>
      </c>
      <c r="C42" s="3">
        <v>-29.640983303490028</v>
      </c>
    </row>
    <row r="43" spans="1:3" x14ac:dyDescent="0.3">
      <c r="A43" s="3">
        <v>19</v>
      </c>
      <c r="B43" s="3">
        <v>60.437724047836582</v>
      </c>
      <c r="C43" s="3">
        <v>-25.710941732430278</v>
      </c>
    </row>
    <row r="44" spans="1:3" x14ac:dyDescent="0.3">
      <c r="A44" s="3">
        <v>20</v>
      </c>
      <c r="B44" s="3">
        <v>60.39503996606512</v>
      </c>
      <c r="C44" s="3">
        <v>31.367453671376303</v>
      </c>
    </row>
    <row r="45" spans="1:3" x14ac:dyDescent="0.3">
      <c r="A45" s="3">
        <v>21</v>
      </c>
      <c r="B45" s="3">
        <v>60.002409915528013</v>
      </c>
      <c r="C45" s="3">
        <v>22.446721759683079</v>
      </c>
    </row>
    <row r="46" spans="1:3" x14ac:dyDescent="0.3">
      <c r="A46" s="3">
        <v>22</v>
      </c>
      <c r="B46" s="3">
        <v>60.138246737275665</v>
      </c>
      <c r="C46" s="3">
        <v>-11.376824604656868</v>
      </c>
    </row>
    <row r="47" spans="1:3" x14ac:dyDescent="0.3">
      <c r="A47" s="3">
        <v>23</v>
      </c>
      <c r="B47" s="3">
        <v>60.768982434330454</v>
      </c>
      <c r="C47" s="3">
        <v>27.956287339782648</v>
      </c>
    </row>
    <row r="48" spans="1:3" x14ac:dyDescent="0.3">
      <c r="A48" s="3">
        <v>24</v>
      </c>
      <c r="B48" s="3">
        <v>60.763113314698877</v>
      </c>
      <c r="C48" s="3">
        <v>37.819757089222996</v>
      </c>
    </row>
    <row r="49" spans="1:3" x14ac:dyDescent="0.3">
      <c r="A49" s="3">
        <v>25</v>
      </c>
      <c r="B49" s="3">
        <v>61.078542291073319</v>
      </c>
      <c r="C49" s="3">
        <v>-38.551363097203748</v>
      </c>
    </row>
    <row r="50" spans="1:3" x14ac:dyDescent="0.3">
      <c r="A50" s="3">
        <v>26</v>
      </c>
      <c r="B50" s="3">
        <v>60.658738727144751</v>
      </c>
      <c r="C50" s="3">
        <v>18.480987339767168</v>
      </c>
    </row>
    <row r="51" spans="1:3" x14ac:dyDescent="0.3">
      <c r="A51" s="3">
        <v>27</v>
      </c>
      <c r="B51" s="3">
        <v>60.674083668780952</v>
      </c>
      <c r="C51" s="3">
        <v>3.4325680380033106</v>
      </c>
    </row>
    <row r="52" spans="1:3" x14ac:dyDescent="0.3">
      <c r="A52" s="3">
        <v>28</v>
      </c>
      <c r="B52" s="3">
        <v>60.590925643315629</v>
      </c>
      <c r="C52" s="3">
        <v>6.4368755125162664</v>
      </c>
    </row>
    <row r="53" spans="1:3" x14ac:dyDescent="0.3">
      <c r="A53" s="3">
        <v>29</v>
      </c>
      <c r="B53" s="3">
        <v>60.187184415706163</v>
      </c>
      <c r="C53" s="3">
        <v>39.398043749057287</v>
      </c>
    </row>
    <row r="54" spans="1:3" x14ac:dyDescent="0.3">
      <c r="A54" s="3">
        <v>30</v>
      </c>
      <c r="B54" s="3">
        <v>61.008710845613237</v>
      </c>
      <c r="C54" s="3">
        <v>-23.048121814727587</v>
      </c>
    </row>
    <row r="55" spans="1:3" x14ac:dyDescent="0.3">
      <c r="A55" s="3">
        <v>31</v>
      </c>
      <c r="B55" s="3">
        <v>60.382914263801489</v>
      </c>
      <c r="C55" s="3">
        <v>38.09925119213532</v>
      </c>
    </row>
    <row r="56" spans="1:3" x14ac:dyDescent="0.3">
      <c r="A56" s="3">
        <v>32</v>
      </c>
      <c r="B56" s="3">
        <v>60.454110805506332</v>
      </c>
      <c r="C56" s="3">
        <v>-15.09606274661526</v>
      </c>
    </row>
    <row r="57" spans="1:3" x14ac:dyDescent="0.3">
      <c r="A57" s="3">
        <v>33</v>
      </c>
      <c r="B57" s="3">
        <v>60.719090532729481</v>
      </c>
      <c r="C57" s="3">
        <v>-6.5040807796234645</v>
      </c>
    </row>
    <row r="58" spans="1:3" x14ac:dyDescent="0.3">
      <c r="A58" s="3">
        <v>34</v>
      </c>
      <c r="B58" s="3">
        <v>60.670910509439516</v>
      </c>
      <c r="C58" s="3">
        <v>-15.262417116641274</v>
      </c>
    </row>
    <row r="59" spans="1:3" x14ac:dyDescent="0.3">
      <c r="A59" s="3">
        <v>35</v>
      </c>
      <c r="B59" s="3">
        <v>61.081214484161777</v>
      </c>
      <c r="C59" s="3">
        <v>7.1541160092326237</v>
      </c>
    </row>
    <row r="60" spans="1:3" x14ac:dyDescent="0.3">
      <c r="A60" s="3">
        <v>36</v>
      </c>
      <c r="B60" s="3">
        <v>60.739065223993961</v>
      </c>
      <c r="C60" s="3">
        <v>-14.181886073628235</v>
      </c>
    </row>
    <row r="61" spans="1:3" x14ac:dyDescent="0.3">
      <c r="A61" s="3">
        <v>37</v>
      </c>
      <c r="B61" s="3">
        <v>60.966501131016351</v>
      </c>
      <c r="C61" s="3">
        <v>11.664024441891705</v>
      </c>
    </row>
    <row r="62" spans="1:3" x14ac:dyDescent="0.3">
      <c r="A62" s="3">
        <v>38</v>
      </c>
      <c r="B62" s="3">
        <v>60.437292716794303</v>
      </c>
      <c r="C62" s="3">
        <v>-8.1255891625359027</v>
      </c>
    </row>
    <row r="63" spans="1:3" x14ac:dyDescent="0.3">
      <c r="A63" s="3">
        <v>39</v>
      </c>
      <c r="B63" s="3">
        <v>60.608866315349609</v>
      </c>
      <c r="C63" s="3">
        <v>-19.990269590969788</v>
      </c>
    </row>
    <row r="64" spans="1:3" x14ac:dyDescent="0.3">
      <c r="A64" s="3">
        <v>40</v>
      </c>
      <c r="B64" s="3">
        <v>60.973533289283303</v>
      </c>
      <c r="C64" s="3">
        <v>22.831443188471219</v>
      </c>
    </row>
    <row r="65" spans="1:3" x14ac:dyDescent="0.3">
      <c r="A65" s="3">
        <v>41</v>
      </c>
      <c r="B65" s="3">
        <v>60.816925184166479</v>
      </c>
      <c r="C65" s="3">
        <v>-34.694075231652398</v>
      </c>
    </row>
    <row r="66" spans="1:3" x14ac:dyDescent="0.3">
      <c r="A66" s="3">
        <v>42</v>
      </c>
      <c r="B66" s="3">
        <v>60.506353248514465</v>
      </c>
      <c r="C66" s="3">
        <v>-22.123655796682122</v>
      </c>
    </row>
    <row r="67" spans="1:3" x14ac:dyDescent="0.3">
      <c r="A67" s="3">
        <v>43</v>
      </c>
      <c r="B67" s="3">
        <v>60.541405038967909</v>
      </c>
      <c r="C67" s="3">
        <v>19.850983374739755</v>
      </c>
    </row>
    <row r="68" spans="1:3" x14ac:dyDescent="0.3">
      <c r="A68" s="3">
        <v>44</v>
      </c>
      <c r="B68" s="3">
        <v>60.336374754891381</v>
      </c>
      <c r="C68" s="3">
        <v>28.163732349398302</v>
      </c>
    </row>
    <row r="69" spans="1:3" x14ac:dyDescent="0.3">
      <c r="A69" s="3">
        <v>45</v>
      </c>
      <c r="B69" s="3">
        <v>60.107963227412057</v>
      </c>
      <c r="C69" s="3">
        <v>13.231242051629863</v>
      </c>
    </row>
    <row r="70" spans="1:3" x14ac:dyDescent="0.3">
      <c r="A70" s="3">
        <v>46</v>
      </c>
      <c r="B70" s="3">
        <v>60.328081686926751</v>
      </c>
      <c r="C70" s="3">
        <v>-14.11349664279961</v>
      </c>
    </row>
    <row r="71" spans="1:3" x14ac:dyDescent="0.3">
      <c r="A71" s="3">
        <v>47</v>
      </c>
      <c r="B71" s="3">
        <v>60.630714783393174</v>
      </c>
      <c r="C71" s="3">
        <v>16.537749210813871</v>
      </c>
    </row>
    <row r="72" spans="1:3" x14ac:dyDescent="0.3">
      <c r="A72" s="3">
        <v>48</v>
      </c>
      <c r="B72" s="3">
        <v>60.460873704782536</v>
      </c>
      <c r="C72" s="3">
        <v>-22.800639415437324</v>
      </c>
    </row>
    <row r="73" spans="1:3" x14ac:dyDescent="0.3">
      <c r="A73" s="3">
        <v>49</v>
      </c>
      <c r="B73" s="3">
        <v>60.973338894332066</v>
      </c>
      <c r="C73" s="3">
        <v>-17.88511886914781</v>
      </c>
    </row>
    <row r="74" spans="1:3" x14ac:dyDescent="0.3">
      <c r="A74" s="3">
        <v>50</v>
      </c>
      <c r="B74" s="3">
        <v>60.316562602512185</v>
      </c>
      <c r="C74" s="3">
        <v>2.460439681559528</v>
      </c>
    </row>
    <row r="75" spans="1:3" x14ac:dyDescent="0.3">
      <c r="A75" s="3">
        <v>51</v>
      </c>
      <c r="B75" s="3">
        <v>59.901498909688591</v>
      </c>
      <c r="C75" s="3">
        <v>-11.659654547535411</v>
      </c>
    </row>
    <row r="76" spans="1:3" x14ac:dyDescent="0.3">
      <c r="A76" s="3">
        <v>52</v>
      </c>
      <c r="B76" s="3">
        <v>60.240888606785091</v>
      </c>
      <c r="C76" s="3">
        <v>-13.964080211093872</v>
      </c>
    </row>
    <row r="77" spans="1:3" x14ac:dyDescent="0.3">
      <c r="A77" s="3">
        <v>53</v>
      </c>
      <c r="B77" s="3">
        <v>60.675844499447734</v>
      </c>
      <c r="C77" s="3">
        <v>-38.945090007470853</v>
      </c>
    </row>
    <row r="78" spans="1:3" x14ac:dyDescent="0.3">
      <c r="A78" s="3">
        <v>54</v>
      </c>
      <c r="B78" s="3">
        <v>59.952706241544206</v>
      </c>
      <c r="C78" s="3">
        <v>-21.064997991162905</v>
      </c>
    </row>
    <row r="79" spans="1:3" x14ac:dyDescent="0.3">
      <c r="A79" s="3">
        <v>55</v>
      </c>
      <c r="B79" s="3">
        <v>60.064332553629932</v>
      </c>
      <c r="C79" s="3">
        <v>-12.265114952364016</v>
      </c>
    </row>
    <row r="80" spans="1:3" x14ac:dyDescent="0.3">
      <c r="A80" s="3">
        <v>56</v>
      </c>
      <c r="B80" s="3">
        <v>61.061031079775447</v>
      </c>
      <c r="C80" s="3">
        <v>12.541274997541493</v>
      </c>
    </row>
    <row r="81" spans="1:3" x14ac:dyDescent="0.3">
      <c r="A81" s="3">
        <v>57</v>
      </c>
      <c r="B81" s="3">
        <v>60.835534855929751</v>
      </c>
      <c r="C81" s="3">
        <v>5.3224740124474579</v>
      </c>
    </row>
    <row r="82" spans="1:3" x14ac:dyDescent="0.3">
      <c r="A82" s="3">
        <v>58</v>
      </c>
      <c r="B82" s="3">
        <v>60.681896389329303</v>
      </c>
      <c r="C82" s="3">
        <v>-4.3292282492413676</v>
      </c>
    </row>
    <row r="83" spans="1:3" x14ac:dyDescent="0.3">
      <c r="A83" s="3">
        <v>59</v>
      </c>
      <c r="B83" s="3">
        <v>60.109696005119588</v>
      </c>
      <c r="C83" s="3">
        <v>-11.803266042297373</v>
      </c>
    </row>
    <row r="84" spans="1:3" x14ac:dyDescent="0.3">
      <c r="A84" s="3">
        <v>60</v>
      </c>
      <c r="B84" s="3">
        <v>60.448085135323211</v>
      </c>
      <c r="C84" s="3">
        <v>26.116270021803174</v>
      </c>
    </row>
    <row r="85" spans="1:3" x14ac:dyDescent="0.3">
      <c r="A85" s="3">
        <v>61</v>
      </c>
      <c r="B85" s="3">
        <v>60.457632877861514</v>
      </c>
      <c r="C85" s="3">
        <v>2.4466549187383819</v>
      </c>
    </row>
    <row r="86" spans="1:3" x14ac:dyDescent="0.3">
      <c r="A86" s="3">
        <v>62</v>
      </c>
      <c r="B86" s="3">
        <v>60.920971129657261</v>
      </c>
      <c r="C86" s="3">
        <v>32.373599600986822</v>
      </c>
    </row>
    <row r="87" spans="1:3" x14ac:dyDescent="0.3">
      <c r="A87" s="3">
        <v>63</v>
      </c>
      <c r="B87" s="3">
        <v>60.335446987851277</v>
      </c>
      <c r="C87" s="3">
        <v>-14.049437711249539</v>
      </c>
    </row>
    <row r="88" spans="1:3" x14ac:dyDescent="0.3">
      <c r="A88" s="3">
        <v>64</v>
      </c>
      <c r="B88" s="3">
        <v>61.006070050223578</v>
      </c>
      <c r="C88" s="3">
        <v>31.766206308653118</v>
      </c>
    </row>
    <row r="89" spans="1:3" x14ac:dyDescent="0.3">
      <c r="A89" s="3">
        <v>65</v>
      </c>
      <c r="B89" s="3">
        <v>60.594745599170757</v>
      </c>
      <c r="C89" s="3">
        <v>29.287284315512743</v>
      </c>
    </row>
    <row r="90" spans="1:3" x14ac:dyDescent="0.3">
      <c r="A90" s="3">
        <v>66</v>
      </c>
      <c r="B90" s="3">
        <v>60.88896495068871</v>
      </c>
      <c r="C90" s="3">
        <v>-3.5050288132400667</v>
      </c>
    </row>
    <row r="91" spans="1:3" x14ac:dyDescent="0.3">
      <c r="A91" s="3">
        <v>67</v>
      </c>
      <c r="B91" s="3">
        <v>61.082125991499552</v>
      </c>
      <c r="C91" s="3">
        <v>-33.946842097241884</v>
      </c>
    </row>
    <row r="92" spans="1:3" x14ac:dyDescent="0.3">
      <c r="A92" s="3">
        <v>68</v>
      </c>
      <c r="B92" s="3">
        <v>60.648972803346396</v>
      </c>
      <c r="C92" s="3">
        <v>-26.136806593357399</v>
      </c>
    </row>
    <row r="93" spans="1:3" x14ac:dyDescent="0.3">
      <c r="A93" s="3">
        <v>69</v>
      </c>
      <c r="B93" s="3">
        <v>60.10639991066644</v>
      </c>
      <c r="C93" s="3">
        <v>-39.500880401689187</v>
      </c>
    </row>
    <row r="94" spans="1:3" x14ac:dyDescent="0.3">
      <c r="A94" s="3">
        <v>70</v>
      </c>
      <c r="B94" s="3">
        <v>60.559479409829322</v>
      </c>
      <c r="C94" s="3">
        <v>-19.800290954279369</v>
      </c>
    </row>
    <row r="95" spans="1:3" x14ac:dyDescent="0.3">
      <c r="A95" s="3">
        <v>71</v>
      </c>
      <c r="B95" s="3">
        <v>61.093166827312295</v>
      </c>
      <c r="C95" s="3">
        <v>6.4507095075286216</v>
      </c>
    </row>
    <row r="96" spans="1:3" x14ac:dyDescent="0.3">
      <c r="A96" s="3">
        <v>72</v>
      </c>
      <c r="B96" s="3">
        <v>60.005565159111079</v>
      </c>
      <c r="C96" s="3">
        <v>-20.233761282948223</v>
      </c>
    </row>
    <row r="97" spans="1:3" x14ac:dyDescent="0.3">
      <c r="A97" s="3">
        <v>73</v>
      </c>
      <c r="B97" s="3">
        <v>60.151166407539684</v>
      </c>
      <c r="C97" s="3">
        <v>33.503131540516954</v>
      </c>
    </row>
    <row r="98" spans="1:3" x14ac:dyDescent="0.3">
      <c r="A98" s="3">
        <v>74</v>
      </c>
      <c r="B98" s="3">
        <v>60.6400478007141</v>
      </c>
      <c r="C98" s="3">
        <v>-11.461219956237606</v>
      </c>
    </row>
    <row r="99" spans="1:3" ht="15" thickBot="1" x14ac:dyDescent="0.35">
      <c r="A99" s="4">
        <v>75</v>
      </c>
      <c r="B99" s="4">
        <v>60.117915286834602</v>
      </c>
      <c r="C99" s="4">
        <v>38.83946566803931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Sheet10</vt:lpstr>
      <vt:lpstr>Sheet11</vt:lpstr>
      <vt:lpstr>Sheet12</vt:lpstr>
      <vt:lpstr>Sheet9</vt:lpstr>
      <vt:lpstr>Sheet3</vt:lpstr>
      <vt:lpstr>Sheet5</vt:lpstr>
      <vt:lpstr>Sheet6</vt:lpstr>
      <vt:lpstr>Sheet7</vt:lpstr>
      <vt:lpstr>Sheet8</vt:lpstr>
      <vt:lpstr>Sheet4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2021-02-22T11:59:33Z</dcterms:created>
  <dcterms:modified xsi:type="dcterms:W3CDTF">2021-12-20T17:18:33Z</dcterms:modified>
</cp:coreProperties>
</file>