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<sst xmlns="http://schemas.openxmlformats.org/spreadsheetml/2006/main" count="371" uniqueCount="254">
  <si>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</si>
  <si>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</si>
  <si>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</si>
  <si>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</si>
  <si>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</si>
  <si>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</si>
  <si>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</si>
  <si>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</si>
  <si>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</si>
  <si>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</si>
  <si>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</si>
  <si>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</si>
  <si>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</si>
  <si>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</si>
  <si>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</si>
  <si>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</si>
  <si>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</si>
  <si>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</si>
  <si>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</si>
  <si>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</si>
  <si>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</si>
  <si>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</si>
  <si>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</si>
  <si>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</si>
  <si>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</si>
  <si>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</si>
  <si>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</si>
  <si>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</si>
  <si>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</si>
  <si>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</si>
  <si>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</si>
  <si>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</si>
  <si>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</si>
  <si>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</si>
  <si>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</si>
  <si>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</si>
  <si>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</si>
  <si>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</si>
  <si>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</si>
  <si>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</si>
  <si>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</si>
  <si>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</si>
  <si>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</si>
  <si>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</si>
  <si>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</si>
  <si>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</si>
  <si>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</si>
  <si>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</si>
  <si>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</si>
  <si>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</si>
  <si>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</si>
  <si>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</si>
  <si>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</si>
  <si>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</si>
  <si>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</si>
  <si>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</si>
  <si>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</si>
  <si>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</si>
  <si>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</si>
  <si>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</si>
  <si>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</si>
  <si>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</si>
  <si>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</si>
  <si>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</si>
  <si>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</si>
  <si>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7</t>
  </si>
  <si>
    <t>11</t>
  </si>
  <si>
    <t>20</t>
  </si>
  <si>
    <t>22</t>
  </si>
  <si>
    <t>23</t>
  </si>
  <si>
    <t>24</t>
  </si>
  <si>
    <t>26</t>
  </si>
  <si>
    <t>27</t>
  </si>
  <si>
    <t>3</t>
  </si>
  <si>
    <t>12</t>
  </si>
  <si>
    <t>33</t>
  </si>
  <si>
    <t>2</t>
  </si>
  <si>
    <t>21</t>
  </si>
  <si>
    <t>44</t>
  </si>
  <si>
    <t>God. Upisa</t>
  </si>
  <si>
    <t>K1k</t>
  </si>
  <si>
    <t>K2k</t>
  </si>
  <si>
    <t>Ispitk</t>
  </si>
  <si>
    <t>2013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</si>
  <si>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</si>
  <si>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</si>
  <si>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</si>
  <si>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</si>
  <si>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</si>
  <si>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</si>
  <si>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</si>
  <si>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</si>
  <si>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</si>
  <si>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</si>
  <si>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</si>
  <si>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</si>
  <si>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</si>
  <si>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</si>
  <si>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</si>
  <si>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</si>
  <si>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</si>
  <si>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</si>
  <si>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</si>
  <si>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</si>
  <si>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</si>
  <si>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</si>
  <si>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</si>
  <si>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</si>
  <si>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</si>
  <si>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</si>
  <si>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</si>
  <si>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47</t>
  </si>
  <si>
    <t>55</t>
  </si>
  <si>
    <t>58</t>
  </si>
  <si>
    <t>60</t>
  </si>
  <si>
    <t>61</t>
  </si>
  <si>
    <t>63</t>
  </si>
  <si>
    <t>64</t>
  </si>
  <si>
    <t>84</t>
  </si>
  <si>
    <t>91</t>
  </si>
  <si>
    <t>57</t>
  </si>
  <si>
    <t>67</t>
  </si>
  <si>
    <t>68</t>
  </si>
  <si>
    <t>74</t>
  </si>
  <si>
    <t>2012</t>
  </si>
  <si>
    <t>SARADNICI: Mr. Vladan Durkovic</t>
  </si>
  <si>
    <t>2016</t>
  </si>
  <si>
    <t>Ognjen</t>
  </si>
  <si>
    <t>Aleksa</t>
  </si>
  <si>
    <t>Marko</t>
  </si>
  <si>
    <t>Nikola</t>
  </si>
  <si>
    <t>Miloš</t>
  </si>
  <si>
    <t>Luka</t>
  </si>
  <si>
    <t>Jelena</t>
  </si>
  <si>
    <t>30</t>
  </si>
  <si>
    <t>31</t>
  </si>
  <si>
    <t>Filip</t>
  </si>
  <si>
    <t>Stefan</t>
  </si>
  <si>
    <t>Popović</t>
  </si>
  <si>
    <t>42</t>
  </si>
  <si>
    <t>Ana</t>
  </si>
  <si>
    <t>Ena</t>
  </si>
  <si>
    <t>Tamara</t>
  </si>
  <si>
    <t>Lazar</t>
  </si>
  <si>
    <t>66</t>
  </si>
  <si>
    <t>Aleksandar</t>
  </si>
  <si>
    <t>Blagojević</t>
  </si>
  <si>
    <t>Pavićević</t>
  </si>
  <si>
    <t>Svetozar</t>
  </si>
  <si>
    <t>Petar</t>
  </si>
  <si>
    <t>Katarina</t>
  </si>
  <si>
    <t>prof. dr Vladan Radulović</t>
  </si>
  <si>
    <t>OBRAZAC za evidenciju osvojenih poena na predmetu i predlog ocjene, studijske 2017/2018. ljetnji semestar</t>
  </si>
  <si>
    <t>OBRAZAC ZA ZAKLJUČNE OCJENE, studijske 2017/2018. ljetnji semestar</t>
  </si>
  <si>
    <t>Broj ECTS kredita: 4.5</t>
  </si>
  <si>
    <t xml:space="preserve">NASTAVNIK: Prof. dr Vladan Radulović </t>
  </si>
  <si>
    <t>Danijel</t>
  </si>
  <si>
    <t>Zekić</t>
  </si>
  <si>
    <t>Čarmak</t>
  </si>
  <si>
    <t>Berin</t>
  </si>
  <si>
    <t>Šabazović</t>
  </si>
  <si>
    <t>Đurašković</t>
  </si>
  <si>
    <t>Đapić</t>
  </si>
  <si>
    <t>Rade</t>
  </si>
  <si>
    <t>Musić</t>
  </si>
  <si>
    <t>19</t>
  </si>
  <si>
    <t>Aleksandra</t>
  </si>
  <si>
    <t>Vuković</t>
  </si>
  <si>
    <t>Dedović</t>
  </si>
  <si>
    <t>Biljana</t>
  </si>
  <si>
    <t>Knežević</t>
  </si>
  <si>
    <t>Šaranović</t>
  </si>
  <si>
    <t>Lukačević</t>
  </si>
  <si>
    <t>Dimitrije</t>
  </si>
  <si>
    <t>Bojović</t>
  </si>
  <si>
    <t>Vujošević</t>
  </si>
  <si>
    <t>Andrija</t>
  </si>
  <si>
    <t>Aleksić</t>
  </si>
  <si>
    <t>Mirko</t>
  </si>
  <si>
    <t>Raičević</t>
  </si>
  <si>
    <t>Predrag</t>
  </si>
  <si>
    <t>Delibašić</t>
  </si>
  <si>
    <t>Neško</t>
  </si>
  <si>
    <t>Milović</t>
  </si>
  <si>
    <t>37</t>
  </si>
  <si>
    <t>Kilibarda</t>
  </si>
  <si>
    <t>43</t>
  </si>
  <si>
    <t>Ninković</t>
  </si>
  <si>
    <t>Mišurović</t>
  </si>
  <si>
    <t>45</t>
  </si>
  <si>
    <t>Đukanović</t>
  </si>
  <si>
    <t>Bogdan</t>
  </si>
  <si>
    <t>Aprcović</t>
  </si>
  <si>
    <t>52</t>
  </si>
  <si>
    <t>Ostojić</t>
  </si>
  <si>
    <t>53</t>
  </si>
  <si>
    <t>Boško</t>
  </si>
  <si>
    <t>Kovačević</t>
  </si>
  <si>
    <t>Vujović</t>
  </si>
  <si>
    <t>Tomović</t>
  </si>
  <si>
    <t>Đurđina</t>
  </si>
  <si>
    <t>Kecojević</t>
  </si>
  <si>
    <t>Milovan</t>
  </si>
  <si>
    <t>Lukovac</t>
  </si>
  <si>
    <t>Bogdana</t>
  </si>
  <si>
    <t>65</t>
  </si>
  <si>
    <t>Saša</t>
  </si>
  <si>
    <t>Nikolić</t>
  </si>
  <si>
    <t>69</t>
  </si>
  <si>
    <t>Marina</t>
  </si>
  <si>
    <t>Marunović</t>
  </si>
  <si>
    <t>71</t>
  </si>
  <si>
    <t>Irena</t>
  </si>
  <si>
    <t>Bašanović</t>
  </si>
  <si>
    <t>81</t>
  </si>
  <si>
    <t>Anastasija</t>
  </si>
  <si>
    <t>Vučinić</t>
  </si>
  <si>
    <t>87</t>
  </si>
  <si>
    <t>Bakić</t>
  </si>
  <si>
    <t>Emina</t>
  </si>
  <si>
    <t>Jahić</t>
  </si>
  <si>
    <t>Papović</t>
  </si>
  <si>
    <t>Filipović</t>
  </si>
  <si>
    <t>Ivan</t>
  </si>
  <si>
    <t>Đukić</t>
  </si>
  <si>
    <t>Radisav</t>
  </si>
  <si>
    <t>Jelić</t>
  </si>
  <si>
    <t>Eraković</t>
  </si>
  <si>
    <t>9043</t>
  </si>
  <si>
    <t>Milivoje</t>
  </si>
  <si>
    <t>Lopušina</t>
  </si>
  <si>
    <t>Vasilisa</t>
  </si>
  <si>
    <t>Brnjada</t>
  </si>
  <si>
    <t>93</t>
  </si>
  <si>
    <t>Pavle</t>
  </si>
  <si>
    <t>Tijanić</t>
  </si>
  <si>
    <t>9096</t>
  </si>
  <si>
    <t>Đurović</t>
  </si>
  <si>
    <t>Loncović</t>
  </si>
  <si>
    <t>Tanja</t>
  </si>
  <si>
    <t>2009</t>
  </si>
  <si>
    <t>Mihailo</t>
  </si>
  <si>
    <t>Vukašević</t>
  </si>
  <si>
    <t>9069</t>
  </si>
  <si>
    <t>Jusuf</t>
  </si>
  <si>
    <t>Baltić</t>
  </si>
  <si>
    <t>prof. dr Jadranka Radović</t>
  </si>
  <si>
    <t>Predmetni nastavnici</t>
  </si>
  <si>
    <t>Studijski program: Energetika i automatika</t>
  </si>
  <si>
    <t>Projekat II</t>
  </si>
  <si>
    <t>NASTAVNICI: Prof. dr. Jadranka Radović, Prof. dr. Vladan Radulović</t>
  </si>
  <si>
    <t>Predmet: Projekat II</t>
  </si>
  <si>
    <t>Kristina Vulezić</t>
  </si>
  <si>
    <t>16/2014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</si>
</sst>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188756"/>
        <c:axId val="19698805"/>
      </c:barChart>
      <c:catAx>
        <c:axId val="2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98805"/>
        <c:crosses val="autoZero"/>
        <c:auto val="1"/>
        <c:lblOffset val="100"/>
        <c:tickLblSkip val="1"/>
        <c:noMultiLvlLbl val="0"/>
      </c:catAx>
      <c:valAx>
        <c:axId val="1969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3071518"/>
        <c:axId val="52099343"/>
      </c:barChart>
      <c:catAx>
        <c:axId val="4307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99343"/>
        <c:crosses val="autoZero"/>
        <c:auto val="1"/>
        <c:lblOffset val="100"/>
        <c:tickLblSkip val="1"/>
        <c:noMultiLvlLbl val="0"/>
      </c:catAx>
      <c:valAx>
        <c:axId val="5209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7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734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64882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0"/>
  <sheetViews>
    <sheetView tabSelected="1" zoomScale="85" zoomScaleNormal="85" zoomScalePageLayoutView="0" workbookViewId="0" topLeftCell="A1">
      <pane xSplit="3" ySplit="1" topLeftCell="D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4" sqref="I14"/>
    </sheetView>
  </sheetViews>
  <sheetFormatPr defaultColWidth="9.140625" defaultRowHeight="12.75" zeroHeight="1"/>
  <cols>
    <col min="1" max="1" width="8.4218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61</v>
      </c>
      <c r="B1" s="67" t="s">
        <v>79</v>
      </c>
      <c r="C1" s="67" t="s">
        <v>64</v>
      </c>
      <c r="D1" s="54" t="s">
        <v>61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80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81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82</v>
      </c>
      <c r="AA1" s="56" t="s">
        <v>9</v>
      </c>
      <c r="AB1" s="56" t="s">
        <v>8</v>
      </c>
    </row>
    <row r="2" spans="1:28" ht="12.75">
      <c r="A2" s="67" t="str">
        <f>Sheet1!A1</f>
        <v>66</v>
      </c>
      <c r="B2" s="67" t="str">
        <f>Sheet1!B1</f>
        <v>2016</v>
      </c>
      <c r="C2" s="67" t="str">
        <f>CONCATENATE(Sheet1!C1," ",Sheet1!D1)</f>
        <v>Danijel Zekić</v>
      </c>
      <c r="D2" s="57" t="str">
        <f>A2&amp;"/"&amp;B2</f>
        <v>66/2016</v>
      </c>
      <c r="E2" s="61"/>
      <c r="F2" s="59"/>
      <c r="G2" s="55">
        <v>45</v>
      </c>
      <c r="H2" s="55"/>
      <c r="I2" s="55">
        <f>IF(ISBLANK(H2),(IF(ISBLANK(G2),"",G2)),(IF(ISBLANK(H2),"",H2)))</f>
        <v>45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45</v>
      </c>
      <c r="X2" s="58"/>
      <c r="Y2" s="83"/>
      <c r="Z2" s="58">
        <f aca="true" t="shared" si="1" ref="Z2:Z33">IF(ISBLANK(Y2),(IF(ISBLANK(X2),"",X2)),(IF(ISBLANK(Y2),"",Y2)))</f>
      </c>
      <c r="AA2" s="63">
        <f>IF(AND(OR(ISTEXT(W2),ISBLANK(W2)),OR(ISTEXT(Z2),ISBLANK(Z2))),"",N(W2)+N(Z2))</f>
        <v>45</v>
      </c>
      <c r="AB2" s="56" t="str">
        <f>IF(ISBLANK(C2),"",IF(ISTEXT(AA2),"F",LOOKUP(AA2,Statistika!$S$3:$T$9)))</f>
        <v>F</v>
      </c>
    </row>
    <row r="3" spans="1:28" ht="12.75">
      <c r="A3" s="67" t="str">
        <f>Sheet1!A2</f>
        <v>2</v>
      </c>
      <c r="B3" s="67" t="str">
        <f>Sheet1!B2</f>
        <v>2015</v>
      </c>
      <c r="C3" s="67" t="str">
        <f>CONCATENATE(Sheet1!C2," ",Sheet1!D2)</f>
        <v>Marko Čarmak</v>
      </c>
      <c r="D3" s="57" t="str">
        <f aca="true" t="shared" si="2" ref="D3:D53">A3&amp;"/"&amp;B3</f>
        <v>2/2015</v>
      </c>
      <c r="E3" s="61"/>
      <c r="F3" s="59"/>
      <c r="G3" s="55">
        <v>50</v>
      </c>
      <c r="H3" s="55"/>
      <c r="I3" s="55">
        <f aca="true" t="shared" si="3" ref="I3:I54">IF(ISBLANK(H3),(IF(ISBLANK(G3),"",G3)),(IF(ISBLANK(H3),"",H3)))</f>
        <v>50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45">IF(AND(ISBLANK(E3),ISBLANK(F3),ISBLANK(J3),ISBLANK(K3),ISBLANK(L3)),"",E3+F3+J3+K3+L3)</f>
      </c>
      <c r="V3" s="59">
        <f aca="true" t="shared" si="5" ref="V3:V44">IF(AND(ISBLANK(M3),ISBLANK(N3),ISBLANK(O3),ISBLANK(P3),ISBLANK(T3)),"",M3+N3+O3+P3+T3)</f>
      </c>
      <c r="W3" s="58">
        <f aca="true" t="shared" si="6" ref="W3:W45">IF(AND(OR(ISTEXT(I3),ISBLANK(I3)),OR(ISTEXT(S3),ISBLANK(S3)),OR(ISTEXT(U3),ISBLANK(U3)),OR(ISTEXT(V3),ISBLANK(V3))),"",N(I3)+N(S3)+N(U3)+N(V3))</f>
        <v>50</v>
      </c>
      <c r="X3" s="58"/>
      <c r="Y3" s="83"/>
      <c r="Z3" s="58">
        <f t="shared" si="1"/>
      </c>
      <c r="AA3" s="63">
        <f aca="true" t="shared" si="7" ref="AA3:AA53">IF(AND(OR(ISTEXT(W3),ISBLANK(W3)),OR(ISTEXT(Z3),ISBLANK(Z3))),"",N(W3)+N(Z3))</f>
        <v>50</v>
      </c>
      <c r="AB3" s="56" t="str">
        <f>IF(ISBLANK(C3),"",IF(ISTEXT(AA3),"F",LOOKUP(AA3,Statistika!$S$3:$T$9)))</f>
        <v>E</v>
      </c>
    </row>
    <row r="4" spans="1:28" ht="12.75">
      <c r="A4" s="67" t="str">
        <f>Sheet1!A3</f>
        <v>3</v>
      </c>
      <c r="B4" s="67" t="str">
        <f>Sheet1!B3</f>
        <v>2015</v>
      </c>
      <c r="C4" s="67" t="str">
        <f>CONCATENATE(Sheet1!C3," ",Sheet1!D3)</f>
        <v>Berin Šabazović</v>
      </c>
      <c r="D4" s="57" t="str">
        <f t="shared" si="2"/>
        <v>3/2015</v>
      </c>
      <c r="E4" s="61"/>
      <c r="F4" s="59"/>
      <c r="G4" s="55">
        <v>50</v>
      </c>
      <c r="H4" s="55"/>
      <c r="I4" s="55">
        <f t="shared" si="3"/>
        <v>50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50</v>
      </c>
      <c r="X4" s="58"/>
      <c r="Y4" s="83"/>
      <c r="Z4" s="58">
        <f t="shared" si="1"/>
      </c>
      <c r="AA4" s="63">
        <f t="shared" si="7"/>
        <v>50</v>
      </c>
      <c r="AB4" s="56" t="str">
        <f>IF(ISBLANK(C4),"",IF(ISTEXT(AA4),"F",LOOKUP(AA4,Statistika!$S$3:$T$9)))</f>
        <v>E</v>
      </c>
    </row>
    <row r="5" spans="1:28" ht="12.75">
      <c r="A5" s="67" t="str">
        <f>Sheet1!A4</f>
        <v>7</v>
      </c>
      <c r="B5" s="67" t="str">
        <f>Sheet1!B4</f>
        <v>2015</v>
      </c>
      <c r="C5" s="67" t="str">
        <f>CONCATENATE(Sheet1!C4," ",Sheet1!D4)</f>
        <v>Nikola Đurašković</v>
      </c>
      <c r="D5" s="57" t="str">
        <f t="shared" si="2"/>
        <v>7/2015</v>
      </c>
      <c r="E5" s="61"/>
      <c r="F5" s="59"/>
      <c r="G5" s="55">
        <v>50</v>
      </c>
      <c r="H5" s="55"/>
      <c r="I5" s="55">
        <f t="shared" si="3"/>
        <v>50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50</v>
      </c>
      <c r="X5" s="58"/>
      <c r="Y5" s="83"/>
      <c r="Z5" s="58">
        <f t="shared" si="1"/>
      </c>
      <c r="AA5" s="63">
        <f t="shared" si="7"/>
        <v>50</v>
      </c>
      <c r="AB5" s="56" t="str">
        <f>IF(ISBLANK(C5),"",IF(ISTEXT(AA5),"F",LOOKUP(AA5,Statistika!$S$3:$T$9)))</f>
        <v>E</v>
      </c>
    </row>
    <row r="6" spans="1:28" ht="12.75">
      <c r="A6" s="67" t="str">
        <f>Sheet1!A5</f>
        <v>11</v>
      </c>
      <c r="B6" s="67" t="str">
        <f>Sheet1!B5</f>
        <v>2015</v>
      </c>
      <c r="C6" s="67" t="str">
        <f>CONCATENATE(Sheet1!C5," ",Sheet1!D5)</f>
        <v>Ena Đapić</v>
      </c>
      <c r="D6" s="57" t="str">
        <f t="shared" si="2"/>
        <v>11/2015</v>
      </c>
      <c r="E6" s="61"/>
      <c r="F6" s="59"/>
      <c r="G6" s="55">
        <v>50</v>
      </c>
      <c r="H6" s="55"/>
      <c r="I6" s="55">
        <f t="shared" si="3"/>
        <v>50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50</v>
      </c>
      <c r="X6" s="58"/>
      <c r="Y6" s="83"/>
      <c r="Z6" s="58">
        <f t="shared" si="1"/>
      </c>
      <c r="AA6" s="63">
        <f t="shared" si="7"/>
        <v>50</v>
      </c>
      <c r="AB6" s="56" t="str">
        <f>IF(ISBLANK(C6),"",IF(ISTEXT(AA6),"F",LOOKUP(AA6,Statistika!$S$3:$T$9)))</f>
        <v>E</v>
      </c>
    </row>
    <row r="7" spans="1:28" ht="12.75">
      <c r="A7" s="67" t="str">
        <f>Sheet1!A6</f>
        <v>12</v>
      </c>
      <c r="B7" s="67" t="str">
        <f>Sheet1!B6</f>
        <v>2015</v>
      </c>
      <c r="C7" s="67" t="str">
        <f>CONCATENATE(Sheet1!C6," ",Sheet1!D6)</f>
        <v>Rade Musić</v>
      </c>
      <c r="D7" s="57" t="str">
        <f t="shared" si="2"/>
        <v>12/2015</v>
      </c>
      <c r="E7" s="61"/>
      <c r="F7" s="59"/>
      <c r="G7" s="55">
        <v>50</v>
      </c>
      <c r="H7" s="55"/>
      <c r="I7" s="55">
        <f t="shared" si="3"/>
        <v>50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50</v>
      </c>
      <c r="X7" s="58"/>
      <c r="Y7" s="83"/>
      <c r="Z7" s="58">
        <f t="shared" si="1"/>
      </c>
      <c r="AA7" s="63">
        <f t="shared" si="7"/>
        <v>50</v>
      </c>
      <c r="AB7" s="56" t="str">
        <f>IF(ISBLANK(C7),"",IF(ISTEXT(AA7),"F",LOOKUP(AA7,Statistika!$S$3:$T$9)))</f>
        <v>E</v>
      </c>
    </row>
    <row r="8" spans="1:28" ht="12.75">
      <c r="A8" s="67" t="str">
        <f>Sheet1!A7</f>
        <v>19</v>
      </c>
      <c r="B8" s="67" t="str">
        <f>Sheet1!B7</f>
        <v>2015</v>
      </c>
      <c r="C8" s="67" t="str">
        <f>CONCATENATE(Sheet1!C7," ",Sheet1!D7)</f>
        <v>Aleksandra Vuković</v>
      </c>
      <c r="D8" s="57" t="str">
        <f t="shared" si="2"/>
        <v>19/2015</v>
      </c>
      <c r="E8" s="61"/>
      <c r="F8" s="59"/>
      <c r="G8" s="55">
        <v>50</v>
      </c>
      <c r="H8" s="55"/>
      <c r="I8" s="55">
        <f t="shared" si="3"/>
        <v>50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50</v>
      </c>
      <c r="X8" s="58"/>
      <c r="Y8" s="83"/>
      <c r="Z8" s="58">
        <f t="shared" si="1"/>
      </c>
      <c r="AA8" s="63">
        <f t="shared" si="7"/>
        <v>50</v>
      </c>
      <c r="AB8" s="56" t="str">
        <f>IF(ISBLANK(C8),"",IF(ISTEXT(AA8),"F",LOOKUP(AA8,Statistika!$S$3:$T$9)))</f>
        <v>E</v>
      </c>
    </row>
    <row r="9" spans="1:28" ht="12.75">
      <c r="A9" s="67" t="str">
        <f>Sheet1!A8</f>
        <v>20</v>
      </c>
      <c r="B9" s="67" t="str">
        <f>Sheet1!B8</f>
        <v>2015</v>
      </c>
      <c r="C9" s="67" t="str">
        <f>CONCATENATE(Sheet1!C8," ",Sheet1!D8)</f>
        <v>Miloš Dedović</v>
      </c>
      <c r="D9" s="57" t="str">
        <f t="shared" si="2"/>
        <v>20/2015</v>
      </c>
      <c r="E9" s="61"/>
      <c r="F9" s="59"/>
      <c r="G9" s="55">
        <v>50</v>
      </c>
      <c r="H9" s="55"/>
      <c r="I9" s="55">
        <f t="shared" si="3"/>
        <v>50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50</v>
      </c>
      <c r="X9" s="58"/>
      <c r="Y9" s="83"/>
      <c r="Z9" s="58">
        <f t="shared" si="1"/>
      </c>
      <c r="AA9" s="63">
        <f t="shared" si="7"/>
        <v>50</v>
      </c>
      <c r="AB9" s="56" t="str">
        <f>IF(ISBLANK(C9),"",IF(ISTEXT(AA9),"F",LOOKUP(AA9,Statistika!$S$3:$T$9)))</f>
        <v>E</v>
      </c>
    </row>
    <row r="10" spans="1:28" ht="12.75">
      <c r="A10" s="67" t="str">
        <f>Sheet1!A9</f>
        <v>21</v>
      </c>
      <c r="B10" s="67" t="str">
        <f>Sheet1!B9</f>
        <v>2015</v>
      </c>
      <c r="C10" s="67" t="str">
        <f>CONCATENATE(Sheet1!C9," ",Sheet1!D9)</f>
        <v>Biljana Knežević</v>
      </c>
      <c r="D10" s="57" t="str">
        <f t="shared" si="2"/>
        <v>21/2015</v>
      </c>
      <c r="E10" s="61"/>
      <c r="F10" s="59"/>
      <c r="G10" s="55">
        <v>50</v>
      </c>
      <c r="H10" s="55"/>
      <c r="I10" s="55">
        <f t="shared" si="3"/>
        <v>50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50</v>
      </c>
      <c r="X10" s="58"/>
      <c r="Y10" s="83"/>
      <c r="Z10" s="58">
        <f t="shared" si="1"/>
      </c>
      <c r="AA10" s="63">
        <f t="shared" si="7"/>
        <v>50</v>
      </c>
      <c r="AB10" s="56" t="str">
        <f>IF(ISBLANK(C10),"",IF(ISTEXT(AA10),"F",LOOKUP(AA10,Statistika!$S$3:$T$9)))</f>
        <v>E</v>
      </c>
    </row>
    <row r="11" spans="1:28" ht="12.75">
      <c r="A11" s="67" t="str">
        <f>Sheet1!A10</f>
        <v>22</v>
      </c>
      <c r="B11" s="67" t="str">
        <f>Sheet1!B10</f>
        <v>2015</v>
      </c>
      <c r="C11" s="67" t="str">
        <f>CONCATENATE(Sheet1!C10," ",Sheet1!D10)</f>
        <v>Luka Šaranović</v>
      </c>
      <c r="D11" s="57" t="str">
        <f t="shared" si="2"/>
        <v>22/2015</v>
      </c>
      <c r="E11" s="61"/>
      <c r="F11" s="59"/>
      <c r="G11" s="55">
        <v>50</v>
      </c>
      <c r="H11" s="55"/>
      <c r="I11" s="55">
        <f t="shared" si="3"/>
        <v>50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50</v>
      </c>
      <c r="X11" s="58"/>
      <c r="Y11" s="83"/>
      <c r="Z11" s="58">
        <f t="shared" si="1"/>
      </c>
      <c r="AA11" s="63">
        <f t="shared" si="7"/>
        <v>50</v>
      </c>
      <c r="AB11" s="56" t="str">
        <f>IF(ISBLANK(C11),"",IF(ISTEXT(AA11),"F",LOOKUP(AA11,Statistika!$S$3:$T$9)))</f>
        <v>E</v>
      </c>
    </row>
    <row r="12" spans="1:28" ht="12.75">
      <c r="A12" s="67" t="str">
        <f>Sheet1!A11</f>
        <v>23</v>
      </c>
      <c r="B12" s="67" t="str">
        <f>Sheet1!B11</f>
        <v>2015</v>
      </c>
      <c r="C12" s="67" t="str">
        <f>CONCATENATE(Sheet1!C11," ",Sheet1!D11)</f>
        <v>Ognjen Lukačević</v>
      </c>
      <c r="D12" s="57" t="str">
        <f t="shared" si="2"/>
        <v>23/2015</v>
      </c>
      <c r="E12" s="61"/>
      <c r="F12" s="59"/>
      <c r="G12" s="55">
        <v>50</v>
      </c>
      <c r="H12" s="55"/>
      <c r="I12" s="55">
        <f t="shared" si="3"/>
        <v>50</v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  <v>50</v>
      </c>
      <c r="X12" s="58"/>
      <c r="Y12" s="83"/>
      <c r="Z12" s="58">
        <f t="shared" si="1"/>
      </c>
      <c r="AA12" s="63">
        <f t="shared" si="7"/>
        <v>50</v>
      </c>
      <c r="AB12" s="56" t="str">
        <f>IF(ISBLANK(C12),"",IF(ISTEXT(AA12),"F",LOOKUP(AA12,Statistika!$S$3:$T$9)))</f>
        <v>E</v>
      </c>
    </row>
    <row r="13" spans="1:28" ht="12.75">
      <c r="A13" s="67" t="str">
        <f>Sheet1!A12</f>
        <v>24</v>
      </c>
      <c r="B13" s="67" t="str">
        <f>Sheet1!B12</f>
        <v>2015</v>
      </c>
      <c r="C13" s="67" t="str">
        <f>CONCATENATE(Sheet1!C12," ",Sheet1!D12)</f>
        <v>Dimitrije Bojović</v>
      </c>
      <c r="D13" s="57" t="str">
        <f t="shared" si="2"/>
        <v>24/2015</v>
      </c>
      <c r="E13" s="61"/>
      <c r="F13" s="59"/>
      <c r="G13" s="55">
        <v>50</v>
      </c>
      <c r="H13" s="55"/>
      <c r="I13" s="55">
        <f t="shared" si="3"/>
        <v>50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50</v>
      </c>
      <c r="X13" s="58"/>
      <c r="Y13" s="83"/>
      <c r="Z13" s="58">
        <f t="shared" si="1"/>
      </c>
      <c r="AA13" s="63">
        <f t="shared" si="7"/>
        <v>50</v>
      </c>
      <c r="AB13" s="56" t="str">
        <f>IF(ISBLANK(C13),"",IF(ISTEXT(AA13),"F",LOOKUP(AA13,Statistika!$S$3:$T$9)))</f>
        <v>E</v>
      </c>
    </row>
    <row r="14" spans="1:28" ht="12.75">
      <c r="A14" s="67" t="str">
        <f>Sheet1!A13</f>
        <v>26</v>
      </c>
      <c r="B14" s="67" t="str">
        <f>Sheet1!B13</f>
        <v>2015</v>
      </c>
      <c r="C14" s="67" t="str">
        <f>CONCATENATE(Sheet1!C13," ",Sheet1!D13)</f>
        <v>Aleksa Vujošević</v>
      </c>
      <c r="D14" s="57" t="str">
        <f t="shared" si="2"/>
        <v>26/2015</v>
      </c>
      <c r="E14" s="61"/>
      <c r="F14" s="59"/>
      <c r="G14" s="55">
        <v>45</v>
      </c>
      <c r="H14" s="55"/>
      <c r="I14" s="55">
        <f t="shared" si="3"/>
        <v>45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45</v>
      </c>
      <c r="X14" s="58"/>
      <c r="Y14" s="83"/>
      <c r="Z14" s="58">
        <f t="shared" si="1"/>
      </c>
      <c r="AA14" s="63">
        <f t="shared" si="7"/>
        <v>45</v>
      </c>
      <c r="AB14" s="56" t="str">
        <f>IF(ISBLANK(C14),"",IF(ISTEXT(AA14),"F",LOOKUP(AA14,Statistika!$S$3:$T$9)))</f>
        <v>F</v>
      </c>
    </row>
    <row r="15" spans="1:28" ht="12.75">
      <c r="A15" s="67" t="str">
        <f>Sheet1!A14</f>
        <v>27</v>
      </c>
      <c r="B15" s="67" t="str">
        <f>Sheet1!B14</f>
        <v>2015</v>
      </c>
      <c r="C15" s="67" t="str">
        <f>CONCATENATE(Sheet1!C14," ",Sheet1!D14)</f>
        <v>Andrija Aleksić</v>
      </c>
      <c r="D15" s="57" t="str">
        <f t="shared" si="2"/>
        <v>27/2015</v>
      </c>
      <c r="E15" s="61"/>
      <c r="F15" s="59"/>
      <c r="G15" s="66">
        <v>50</v>
      </c>
      <c r="H15" s="55"/>
      <c r="I15" s="55">
        <f t="shared" si="3"/>
        <v>50</v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  <v>50</v>
      </c>
      <c r="X15" s="58"/>
      <c r="Y15" s="83"/>
      <c r="Z15" s="58">
        <f t="shared" si="1"/>
      </c>
      <c r="AA15" s="63">
        <f t="shared" si="7"/>
        <v>50</v>
      </c>
      <c r="AB15" s="56" t="str">
        <f>IF(ISBLANK(C15),"",IF(ISTEXT(AA15),"F",LOOKUP(AA15,Statistika!$S$3:$T$9)))</f>
        <v>E</v>
      </c>
    </row>
    <row r="16" spans="1:28" ht="12.75">
      <c r="A16" s="67" t="str">
        <f>Sheet1!A15</f>
        <v>33</v>
      </c>
      <c r="B16" s="67" t="str">
        <f>Sheet1!B15</f>
        <v>2015</v>
      </c>
      <c r="C16" s="67" t="str">
        <f>CONCATENATE(Sheet1!C15," ",Sheet1!D15)</f>
        <v>Mirko Raičević</v>
      </c>
      <c r="D16" s="57" t="str">
        <f t="shared" si="2"/>
        <v>33/2015</v>
      </c>
      <c r="E16" s="61"/>
      <c r="F16" s="59"/>
      <c r="G16" s="55">
        <v>45</v>
      </c>
      <c r="H16" s="55"/>
      <c r="I16" s="55">
        <f t="shared" si="3"/>
        <v>45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45</v>
      </c>
      <c r="X16" s="58"/>
      <c r="Y16" s="83"/>
      <c r="Z16" s="58">
        <f t="shared" si="1"/>
      </c>
      <c r="AA16" s="63">
        <f t="shared" si="7"/>
        <v>45</v>
      </c>
      <c r="AB16" s="56" t="str">
        <f>IF(ISBLANK(C16),"",IF(ISTEXT(AA16),"F",LOOKUP(AA16,Statistika!$S$3:$T$9)))</f>
        <v>F</v>
      </c>
    </row>
    <row r="17" spans="1:28" ht="12.75">
      <c r="A17" s="67" t="str">
        <f>Sheet1!A16</f>
        <v>34</v>
      </c>
      <c r="B17" s="67" t="str">
        <f>Sheet1!B16</f>
        <v>2015</v>
      </c>
      <c r="C17" s="67" t="str">
        <f>CONCATENATE(Sheet1!C16," ",Sheet1!D16)</f>
        <v>Predrag Delibašić</v>
      </c>
      <c r="D17" s="57" t="str">
        <f t="shared" si="2"/>
        <v>34/2015</v>
      </c>
      <c r="E17" s="61"/>
      <c r="F17" s="59"/>
      <c r="G17" s="55">
        <v>50</v>
      </c>
      <c r="H17" s="55"/>
      <c r="I17" s="55">
        <f t="shared" si="3"/>
        <v>50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50</v>
      </c>
      <c r="X17" s="58"/>
      <c r="Y17" s="83"/>
      <c r="Z17" s="58">
        <f t="shared" si="1"/>
      </c>
      <c r="AA17" s="63">
        <f t="shared" si="7"/>
        <v>50</v>
      </c>
      <c r="AB17" s="56" t="str">
        <f>IF(ISBLANK(C17),"",IF(ISTEXT(AA17),"F",LOOKUP(AA17,Statistika!$S$3:$T$9)))</f>
        <v>E</v>
      </c>
    </row>
    <row r="18" spans="1:28" ht="12.75">
      <c r="A18" s="67" t="str">
        <f>Sheet1!A17</f>
        <v>35</v>
      </c>
      <c r="B18" s="67" t="str">
        <f>Sheet1!B17</f>
        <v>2015</v>
      </c>
      <c r="C18" s="67" t="str">
        <f>CONCATENATE(Sheet1!C17," ",Sheet1!D17)</f>
        <v>Neško Milović</v>
      </c>
      <c r="D18" s="57" t="str">
        <f t="shared" si="2"/>
        <v>35/2015</v>
      </c>
      <c r="E18" s="61"/>
      <c r="F18" s="59"/>
      <c r="G18" s="55">
        <v>50</v>
      </c>
      <c r="H18" s="55"/>
      <c r="I18" s="55">
        <f t="shared" si="3"/>
        <v>50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50</v>
      </c>
      <c r="X18" s="58"/>
      <c r="Y18" s="83"/>
      <c r="Z18" s="58">
        <f t="shared" si="1"/>
      </c>
      <c r="AA18" s="63">
        <f t="shared" si="7"/>
        <v>50</v>
      </c>
      <c r="AB18" s="56" t="str">
        <f>IF(ISBLANK(C18),"",IF(ISTEXT(AA18),"F",LOOKUP(AA18,Statistika!$S$3:$T$9)))</f>
        <v>E</v>
      </c>
    </row>
    <row r="19" spans="1:28" ht="12.75">
      <c r="A19" s="67" t="str">
        <f>Sheet1!A18</f>
        <v>37</v>
      </c>
      <c r="B19" s="67" t="str">
        <f>Sheet1!B18</f>
        <v>2015</v>
      </c>
      <c r="C19" s="67" t="str">
        <f>CONCATENATE(Sheet1!C18," ",Sheet1!D18)</f>
        <v>Miloš Kilibarda</v>
      </c>
      <c r="D19" s="57" t="str">
        <f t="shared" si="2"/>
        <v>37/2015</v>
      </c>
      <c r="E19" s="61"/>
      <c r="F19" s="59"/>
      <c r="G19" s="55">
        <v>45</v>
      </c>
      <c r="H19" s="55"/>
      <c r="I19" s="55">
        <f t="shared" si="3"/>
        <v>45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45</v>
      </c>
      <c r="X19" s="58"/>
      <c r="Y19" s="83"/>
      <c r="Z19" s="58">
        <f t="shared" si="1"/>
      </c>
      <c r="AA19" s="63">
        <f t="shared" si="7"/>
        <v>45</v>
      </c>
      <c r="AB19" s="56" t="str">
        <f>IF(ISBLANK(C19),"",IF(ISTEXT(AA19),"F",LOOKUP(AA19,Statistika!$S$3:$T$9)))</f>
        <v>F</v>
      </c>
    </row>
    <row r="20" spans="1:28" ht="12.75">
      <c r="A20" s="67" t="str">
        <f>Sheet1!A19</f>
        <v>43</v>
      </c>
      <c r="B20" s="67" t="str">
        <f>Sheet1!B19</f>
        <v>2015</v>
      </c>
      <c r="C20" s="67" t="str">
        <f>CONCATENATE(Sheet1!C19," ",Sheet1!D19)</f>
        <v>Tamara Ninković</v>
      </c>
      <c r="D20" s="57" t="str">
        <f t="shared" si="2"/>
        <v>43/2015</v>
      </c>
      <c r="E20" s="61"/>
      <c r="F20" s="59"/>
      <c r="G20" s="55">
        <v>50</v>
      </c>
      <c r="H20" s="55"/>
      <c r="I20" s="55">
        <f t="shared" si="3"/>
        <v>50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50</v>
      </c>
      <c r="X20" s="58"/>
      <c r="Y20" s="83"/>
      <c r="Z20" s="58">
        <f t="shared" si="1"/>
      </c>
      <c r="AA20" s="63">
        <f t="shared" si="7"/>
        <v>50</v>
      </c>
      <c r="AB20" s="56" t="str">
        <f>IF(ISBLANK(C20),"",IF(ISTEXT(AA20),"F",LOOKUP(AA20,Statistika!$S$3:$T$9)))</f>
        <v>E</v>
      </c>
    </row>
    <row r="21" spans="1:28" ht="12.75">
      <c r="A21" s="67" t="str">
        <f>Sheet1!A20</f>
        <v>44</v>
      </c>
      <c r="B21" s="67" t="str">
        <f>Sheet1!B20</f>
        <v>2015</v>
      </c>
      <c r="C21" s="67" t="str">
        <f>CONCATENATE(Sheet1!C20," ",Sheet1!D20)</f>
        <v>Filip Mišurović</v>
      </c>
      <c r="D21" s="57" t="str">
        <f t="shared" si="2"/>
        <v>44/2015</v>
      </c>
      <c r="E21" s="61"/>
      <c r="F21" s="59"/>
      <c r="G21" s="55">
        <v>50</v>
      </c>
      <c r="H21" s="55"/>
      <c r="I21" s="55">
        <f t="shared" si="3"/>
        <v>50</v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  <v>50</v>
      </c>
      <c r="X21" s="58"/>
      <c r="Y21" s="83"/>
      <c r="Z21" s="58">
        <f t="shared" si="1"/>
      </c>
      <c r="AA21" s="63">
        <f t="shared" si="7"/>
        <v>50</v>
      </c>
      <c r="AB21" s="56" t="str">
        <f>IF(ISBLANK(C21),"",IF(ISTEXT(AA21),"F",LOOKUP(AA21,Statistika!$S$3:$T$9)))</f>
        <v>E</v>
      </c>
    </row>
    <row r="22" spans="1:28" ht="12.75">
      <c r="A22" s="67" t="str">
        <f>Sheet1!A21</f>
        <v>45</v>
      </c>
      <c r="B22" s="67" t="str">
        <f>Sheet1!B21</f>
        <v>2015</v>
      </c>
      <c r="C22" s="67" t="str">
        <f>CONCATENATE(Sheet1!C21," ",Sheet1!D21)</f>
        <v>Nikola Đukanović</v>
      </c>
      <c r="D22" s="57" t="str">
        <f t="shared" si="2"/>
        <v>45/2015</v>
      </c>
      <c r="E22" s="61"/>
      <c r="F22" s="59"/>
      <c r="G22" s="55"/>
      <c r="H22" s="55"/>
      <c r="I22" s="55">
        <f t="shared" si="3"/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</c>
      <c r="X22" s="58"/>
      <c r="Y22" s="83"/>
      <c r="Z22" s="58">
        <f t="shared" si="1"/>
      </c>
      <c r="AA22" s="63">
        <f t="shared" si="7"/>
      </c>
      <c r="AB22" s="56" t="str">
        <f>IF(ISBLANK(C22),"",IF(ISTEXT(AA22),"F",LOOKUP(AA22,Statistika!$S$3:$T$9)))</f>
        <v>F</v>
      </c>
    </row>
    <row r="23" spans="1:28" ht="12.75">
      <c r="A23" s="67" t="str">
        <f>Sheet1!A22</f>
        <v>47</v>
      </c>
      <c r="B23" s="67" t="str">
        <f>Sheet1!B22</f>
        <v>2015</v>
      </c>
      <c r="C23" s="67" t="str">
        <f>CONCATENATE(Sheet1!C22," ",Sheet1!D22)</f>
        <v>Bogdan Aprcović</v>
      </c>
      <c r="D23" s="57" t="str">
        <f t="shared" si="2"/>
        <v>47/2015</v>
      </c>
      <c r="E23" s="61"/>
      <c r="F23" s="59"/>
      <c r="G23" s="55">
        <v>50</v>
      </c>
      <c r="H23" s="55"/>
      <c r="I23" s="55">
        <f t="shared" si="3"/>
        <v>50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50</v>
      </c>
      <c r="X23" s="58"/>
      <c r="Y23" s="83"/>
      <c r="Z23" s="58">
        <f t="shared" si="1"/>
      </c>
      <c r="AA23" s="63">
        <f t="shared" si="7"/>
        <v>50</v>
      </c>
      <c r="AB23" s="56" t="str">
        <f>IF(ISBLANK(C23),"",IF(ISTEXT(AA23),"F",LOOKUP(AA23,Statistika!$S$3:$T$9)))</f>
        <v>E</v>
      </c>
    </row>
    <row r="24" spans="1:28" ht="12.75">
      <c r="A24" s="67" t="str">
        <f>Sheet1!A23</f>
        <v>52</v>
      </c>
      <c r="B24" s="67" t="str">
        <f>Sheet1!B23</f>
        <v>2015</v>
      </c>
      <c r="C24" s="67" t="str">
        <f>CONCATENATE(Sheet1!C23," ",Sheet1!D23)</f>
        <v>Andrija Ostojić</v>
      </c>
      <c r="D24" s="57" t="str">
        <f t="shared" si="2"/>
        <v>52/2015</v>
      </c>
      <c r="E24" s="61"/>
      <c r="F24" s="59"/>
      <c r="G24" s="55">
        <v>50</v>
      </c>
      <c r="H24" s="55"/>
      <c r="I24" s="55">
        <f t="shared" si="3"/>
        <v>50</v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  <v>50</v>
      </c>
      <c r="X24" s="58"/>
      <c r="Y24" s="83"/>
      <c r="Z24" s="58">
        <f t="shared" si="1"/>
      </c>
      <c r="AA24" s="63">
        <f t="shared" si="7"/>
        <v>50</v>
      </c>
      <c r="AB24" s="56" t="str">
        <f>IF(ISBLANK(C24),"",IF(ISTEXT(AA24),"F",LOOKUP(AA24,Statistika!$S$3:$T$9)))</f>
        <v>E</v>
      </c>
    </row>
    <row r="25" spans="1:28" ht="12.75">
      <c r="A25" s="67" t="str">
        <f>Sheet1!A24</f>
        <v>53</v>
      </c>
      <c r="B25" s="67" t="str">
        <f>Sheet1!B24</f>
        <v>2015</v>
      </c>
      <c r="C25" s="67" t="str">
        <f>CONCATENATE(Sheet1!C24," ",Sheet1!D24)</f>
        <v>Boško Kovačević</v>
      </c>
      <c r="D25" s="57" t="str">
        <f t="shared" si="2"/>
        <v>53/2015</v>
      </c>
      <c r="E25" s="61"/>
      <c r="F25" s="59"/>
      <c r="G25" s="55">
        <v>50</v>
      </c>
      <c r="H25" s="55"/>
      <c r="I25" s="55">
        <f t="shared" si="3"/>
        <v>50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50</v>
      </c>
      <c r="X25" s="58"/>
      <c r="Y25" s="83"/>
      <c r="Z25" s="58">
        <f t="shared" si="1"/>
      </c>
      <c r="AA25" s="63">
        <f t="shared" si="7"/>
        <v>50</v>
      </c>
      <c r="AB25" s="56" t="str">
        <f>IF(ISBLANK(C25),"",IF(ISTEXT(AA25),"F",LOOKUP(AA25,Statistika!$S$3:$T$9)))</f>
        <v>E</v>
      </c>
    </row>
    <row r="26" spans="1:28" ht="12.75">
      <c r="A26" s="67" t="str">
        <f>Sheet1!A25</f>
        <v>55</v>
      </c>
      <c r="B26" s="67" t="str">
        <f>Sheet1!B25</f>
        <v>2015</v>
      </c>
      <c r="C26" s="67" t="str">
        <f>CONCATENATE(Sheet1!C25," ",Sheet1!D25)</f>
        <v>Andrija Vujović</v>
      </c>
      <c r="D26" s="57" t="str">
        <f t="shared" si="2"/>
        <v>55/2015</v>
      </c>
      <c r="E26" s="61"/>
      <c r="F26" s="59"/>
      <c r="G26" s="55">
        <v>50</v>
      </c>
      <c r="H26" s="55"/>
      <c r="I26" s="55">
        <f t="shared" si="3"/>
        <v>50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50</v>
      </c>
      <c r="X26" s="58"/>
      <c r="Y26" s="83"/>
      <c r="Z26" s="58">
        <f t="shared" si="1"/>
      </c>
      <c r="AA26" s="63">
        <f t="shared" si="7"/>
        <v>50</v>
      </c>
      <c r="AB26" s="56" t="str">
        <f>IF(ISBLANK(C26),"",IF(ISTEXT(AA26),"F",LOOKUP(AA26,Statistika!$S$3:$T$9)))</f>
        <v>E</v>
      </c>
    </row>
    <row r="27" spans="1:28" ht="12.75">
      <c r="A27" s="67" t="str">
        <f>Sheet1!A26</f>
        <v>58</v>
      </c>
      <c r="B27" s="67" t="str">
        <f>Sheet1!B26</f>
        <v>2015</v>
      </c>
      <c r="C27" s="67" t="str">
        <f>CONCATENATE(Sheet1!C26," ",Sheet1!D26)</f>
        <v>Svetozar Tomović</v>
      </c>
      <c r="D27" s="57" t="str">
        <f t="shared" si="2"/>
        <v>58/2015</v>
      </c>
      <c r="E27" s="61"/>
      <c r="F27" s="59"/>
      <c r="G27" s="55">
        <v>50</v>
      </c>
      <c r="H27" s="55"/>
      <c r="I27" s="55">
        <f t="shared" si="3"/>
        <v>50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50</v>
      </c>
      <c r="X27" s="58"/>
      <c r="Y27" s="83"/>
      <c r="Z27" s="58">
        <f t="shared" si="1"/>
      </c>
      <c r="AA27" s="63">
        <f t="shared" si="7"/>
        <v>50</v>
      </c>
      <c r="AB27" s="56" t="str">
        <f>IF(ISBLANK(C27),"",IF(ISTEXT(AA27),"F",LOOKUP(AA27,Statistika!$S$3:$T$9)))</f>
        <v>E</v>
      </c>
    </row>
    <row r="28" spans="1:28" ht="12.75">
      <c r="A28" s="67" t="str">
        <f>Sheet1!A27</f>
        <v>60</v>
      </c>
      <c r="B28" s="67" t="str">
        <f>Sheet1!B27</f>
        <v>2015</v>
      </c>
      <c r="C28" s="67" t="str">
        <f>CONCATENATE(Sheet1!C27," ",Sheet1!D27)</f>
        <v>Đurđina Musić</v>
      </c>
      <c r="D28" s="57" t="str">
        <f t="shared" si="2"/>
        <v>60/2015</v>
      </c>
      <c r="E28" s="61"/>
      <c r="F28" s="59"/>
      <c r="G28" s="55">
        <v>50</v>
      </c>
      <c r="H28" s="55"/>
      <c r="I28" s="55">
        <f t="shared" si="3"/>
        <v>50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50</v>
      </c>
      <c r="X28" s="58"/>
      <c r="Y28" s="83"/>
      <c r="Z28" s="58">
        <f t="shared" si="1"/>
      </c>
      <c r="AA28" s="63">
        <f t="shared" si="7"/>
        <v>50</v>
      </c>
      <c r="AB28" s="56" t="str">
        <f>IF(ISBLANK(C28),"",IF(ISTEXT(AA28),"F",LOOKUP(AA28,Statistika!$S$3:$T$9)))</f>
        <v>E</v>
      </c>
    </row>
    <row r="29" spans="1:28" ht="12.75">
      <c r="A29" s="67" t="str">
        <f>Sheet1!A28</f>
        <v>61</v>
      </c>
      <c r="B29" s="67" t="str">
        <f>Sheet1!B28</f>
        <v>2015</v>
      </c>
      <c r="C29" s="67" t="str">
        <f>CONCATENATE(Sheet1!C28," ",Sheet1!D28)</f>
        <v>Katarina Kecojević</v>
      </c>
      <c r="D29" s="57" t="str">
        <f t="shared" si="2"/>
        <v>61/2015</v>
      </c>
      <c r="E29" s="61"/>
      <c r="F29" s="59"/>
      <c r="G29" s="55">
        <v>50</v>
      </c>
      <c r="H29" s="55"/>
      <c r="I29" s="55">
        <f t="shared" si="3"/>
        <v>50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50</v>
      </c>
      <c r="X29" s="58"/>
      <c r="Y29" s="83"/>
      <c r="Z29" s="58">
        <f t="shared" si="1"/>
      </c>
      <c r="AA29" s="63">
        <f t="shared" si="7"/>
        <v>50</v>
      </c>
      <c r="AB29" s="56" t="str">
        <f>IF(ISBLANK(C29),"",IF(ISTEXT(AA29),"F",LOOKUP(AA29,Statistika!$S$3:$T$9)))</f>
        <v>E</v>
      </c>
    </row>
    <row r="30" spans="1:28" ht="12.75">
      <c r="A30" s="67" t="str">
        <f>Sheet1!A29</f>
        <v>63</v>
      </c>
      <c r="B30" s="67" t="str">
        <f>Sheet1!B29</f>
        <v>2015</v>
      </c>
      <c r="C30" s="67" t="str">
        <f>CONCATENATE(Sheet1!C29," ",Sheet1!D29)</f>
        <v>Milovan Lukovac</v>
      </c>
      <c r="D30" s="57" t="str">
        <f t="shared" si="2"/>
        <v>63/2015</v>
      </c>
      <c r="E30" s="61"/>
      <c r="F30" s="59"/>
      <c r="G30" s="55">
        <v>45</v>
      </c>
      <c r="H30" s="55"/>
      <c r="I30" s="55">
        <f t="shared" si="3"/>
        <v>45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45</v>
      </c>
      <c r="X30" s="58"/>
      <c r="Y30" s="83"/>
      <c r="Z30" s="58">
        <f t="shared" si="1"/>
      </c>
      <c r="AA30" s="63">
        <f t="shared" si="7"/>
        <v>45</v>
      </c>
      <c r="AB30" s="56" t="str">
        <f>IF(ISBLANK(C30),"",IF(ISTEXT(AA30),"F",LOOKUP(AA30,Statistika!$S$3:$T$9)))</f>
        <v>F</v>
      </c>
    </row>
    <row r="31" spans="1:28" ht="12.75">
      <c r="A31" s="67" t="str">
        <f>Sheet1!A30</f>
        <v>64</v>
      </c>
      <c r="B31" s="67" t="str">
        <f>Sheet1!B30</f>
        <v>2015</v>
      </c>
      <c r="C31" s="67" t="str">
        <f>CONCATENATE(Sheet1!C30," ",Sheet1!D30)</f>
        <v>Bogdana Knežević</v>
      </c>
      <c r="D31" s="57" t="str">
        <f t="shared" si="2"/>
        <v>64/2015</v>
      </c>
      <c r="E31" s="61"/>
      <c r="F31" s="59"/>
      <c r="G31" s="55">
        <v>50</v>
      </c>
      <c r="H31" s="55"/>
      <c r="I31" s="55">
        <f t="shared" si="3"/>
        <v>50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50</v>
      </c>
      <c r="X31" s="58"/>
      <c r="Y31" s="83"/>
      <c r="Z31" s="58">
        <f t="shared" si="1"/>
      </c>
      <c r="AA31" s="63">
        <f t="shared" si="7"/>
        <v>50</v>
      </c>
      <c r="AB31" s="56" t="str">
        <f>IF(ISBLANK(C31),"",IF(ISTEXT(AA31),"F",LOOKUP(AA31,Statistika!$S$3:$T$9)))</f>
        <v>E</v>
      </c>
    </row>
    <row r="32" spans="1:28" ht="12.75">
      <c r="A32" s="67" t="str">
        <f>Sheet1!A31</f>
        <v>65</v>
      </c>
      <c r="B32" s="67" t="str">
        <f>Sheet1!B31</f>
        <v>2015</v>
      </c>
      <c r="C32" s="67" t="str">
        <f>CONCATENATE(Sheet1!C31," ",Sheet1!D31)</f>
        <v>Saša Nikolić</v>
      </c>
      <c r="D32" s="57" t="str">
        <f t="shared" si="2"/>
        <v>65/2015</v>
      </c>
      <c r="E32" s="61"/>
      <c r="F32" s="59"/>
      <c r="G32" s="55"/>
      <c r="H32" s="55"/>
      <c r="I32" s="55">
        <f t="shared" si="3"/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</c>
      <c r="X32" s="58"/>
      <c r="Y32" s="83"/>
      <c r="Z32" s="58">
        <f t="shared" si="1"/>
      </c>
      <c r="AA32" s="63">
        <f t="shared" si="7"/>
      </c>
      <c r="AB32" s="56" t="str">
        <f>IF(ISBLANK(C32),"",IF(ISTEXT(AA32),"F",LOOKUP(AA32,Statistika!$S$3:$T$9)))</f>
        <v>F</v>
      </c>
    </row>
    <row r="33" spans="1:28" ht="12.75">
      <c r="A33" s="67" t="str">
        <f>Sheet1!A32</f>
        <v>69</v>
      </c>
      <c r="B33" s="67" t="str">
        <f>Sheet1!B32</f>
        <v>2015</v>
      </c>
      <c r="C33" s="67" t="str">
        <f>CONCATENATE(Sheet1!C32," ",Sheet1!D32)</f>
        <v>Marina Marunović</v>
      </c>
      <c r="D33" s="57" t="str">
        <f t="shared" si="2"/>
        <v>69/2015</v>
      </c>
      <c r="E33" s="61"/>
      <c r="F33" s="59"/>
      <c r="G33" s="55">
        <v>50</v>
      </c>
      <c r="H33" s="55"/>
      <c r="I33" s="55">
        <f t="shared" si="3"/>
        <v>50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50</v>
      </c>
      <c r="X33" s="58"/>
      <c r="Y33" s="83"/>
      <c r="Z33" s="58">
        <f t="shared" si="1"/>
      </c>
      <c r="AA33" s="63">
        <f t="shared" si="7"/>
        <v>50</v>
      </c>
      <c r="AB33" s="56" t="str">
        <f>IF(ISBLANK(C33),"",IF(ISTEXT(AA33),"F",LOOKUP(AA33,Statistika!$S$3:$T$9)))</f>
        <v>E</v>
      </c>
    </row>
    <row r="34" spans="1:28" ht="12.75">
      <c r="A34" s="67" t="str">
        <f>Sheet1!A33</f>
        <v>71</v>
      </c>
      <c r="B34" s="67" t="str">
        <f>Sheet1!B33</f>
        <v>2015</v>
      </c>
      <c r="C34" s="67" t="str">
        <f>CONCATENATE(Sheet1!C33," ",Sheet1!D33)</f>
        <v>Irena Bašanović</v>
      </c>
      <c r="D34" s="57" t="str">
        <f t="shared" si="2"/>
        <v>71/2015</v>
      </c>
      <c r="E34" s="61"/>
      <c r="F34" s="59"/>
      <c r="G34" s="55">
        <v>50</v>
      </c>
      <c r="H34" s="55"/>
      <c r="I34" s="55">
        <f t="shared" si="3"/>
        <v>50</v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aca="true" t="shared" si="8" ref="S34:S53"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  <v>50</v>
      </c>
      <c r="X34" s="58"/>
      <c r="Y34" s="83"/>
      <c r="Z34" s="58">
        <f aca="true" t="shared" si="9" ref="Z34:Z53">IF(ISBLANK(Y34),(IF(ISBLANK(X34),"",X34)),(IF(ISBLANK(Y34),"",Y34)))</f>
      </c>
      <c r="AA34" s="63">
        <f t="shared" si="7"/>
        <v>50</v>
      </c>
      <c r="AB34" s="56" t="str">
        <f>IF(ISBLANK(C34),"",IF(ISTEXT(AA34),"F",LOOKUP(AA34,Statistika!$S$3:$T$9)))</f>
        <v>E</v>
      </c>
    </row>
    <row r="35" spans="1:28" ht="12.75">
      <c r="A35" s="67" t="str">
        <f>Sheet1!A34</f>
        <v>81</v>
      </c>
      <c r="B35" s="67" t="str">
        <f>Sheet1!B34</f>
        <v>2015</v>
      </c>
      <c r="C35" s="67" t="str">
        <f>CONCATENATE(Sheet1!C34," ",Sheet1!D34)</f>
        <v>Anastasija Popović</v>
      </c>
      <c r="D35" s="57" t="str">
        <f t="shared" si="2"/>
        <v>81/2015</v>
      </c>
      <c r="E35" s="61"/>
      <c r="F35" s="59"/>
      <c r="G35" s="55">
        <v>50</v>
      </c>
      <c r="H35" s="55"/>
      <c r="I35" s="55">
        <f t="shared" si="3"/>
        <v>50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8"/>
      </c>
      <c r="T35" s="59"/>
      <c r="U35" s="59">
        <f t="shared" si="4"/>
      </c>
      <c r="V35" s="59">
        <f t="shared" si="5"/>
      </c>
      <c r="W35" s="58">
        <f t="shared" si="6"/>
        <v>50</v>
      </c>
      <c r="X35" s="58"/>
      <c r="Y35" s="83"/>
      <c r="Z35" s="58">
        <f t="shared" si="9"/>
      </c>
      <c r="AA35" s="63">
        <f t="shared" si="7"/>
        <v>50</v>
      </c>
      <c r="AB35" s="56" t="str">
        <f>IF(ISBLANK(C35),"",IF(ISTEXT(AA35),"F",LOOKUP(AA35,Statistika!$S$3:$T$9)))</f>
        <v>E</v>
      </c>
    </row>
    <row r="36" spans="1:28" ht="12.75">
      <c r="A36" s="67" t="str">
        <f>Sheet1!A35</f>
        <v>84</v>
      </c>
      <c r="B36" s="67" t="str">
        <f>Sheet1!B35</f>
        <v>2015</v>
      </c>
      <c r="C36" s="67" t="str">
        <f>CONCATENATE(Sheet1!C35," ",Sheet1!D35)</f>
        <v>Lazar Vučinić</v>
      </c>
      <c r="D36" s="57" t="str">
        <f t="shared" si="2"/>
        <v>84/2015</v>
      </c>
      <c r="E36" s="61"/>
      <c r="F36" s="59"/>
      <c r="G36" s="55">
        <v>50</v>
      </c>
      <c r="H36" s="55"/>
      <c r="I36" s="55">
        <f t="shared" si="3"/>
        <v>50</v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8"/>
      </c>
      <c r="T36" s="59"/>
      <c r="U36" s="59">
        <f t="shared" si="4"/>
      </c>
      <c r="V36" s="59">
        <f t="shared" si="5"/>
      </c>
      <c r="W36" s="58">
        <f t="shared" si="6"/>
        <v>50</v>
      </c>
      <c r="X36" s="58"/>
      <c r="Y36" s="83"/>
      <c r="Z36" s="58">
        <f t="shared" si="9"/>
      </c>
      <c r="AA36" s="63">
        <f t="shared" si="7"/>
        <v>50</v>
      </c>
      <c r="AB36" s="56" t="str">
        <f>IF(ISBLANK(C36),"",IF(ISTEXT(AA36),"F",LOOKUP(AA36,Statistika!$S$3:$T$9)))</f>
        <v>E</v>
      </c>
    </row>
    <row r="37" spans="1:28" ht="12.75">
      <c r="A37" s="67" t="str">
        <f>Sheet1!A36</f>
        <v>87</v>
      </c>
      <c r="B37" s="67" t="str">
        <f>Sheet1!B36</f>
        <v>2015</v>
      </c>
      <c r="C37" s="67" t="str">
        <f>CONCATENATE(Sheet1!C36," ",Sheet1!D36)</f>
        <v>Nikola Bakić</v>
      </c>
      <c r="D37" s="57" t="str">
        <f t="shared" si="2"/>
        <v>87/2015</v>
      </c>
      <c r="E37" s="61"/>
      <c r="F37" s="59"/>
      <c r="G37" s="55">
        <v>45</v>
      </c>
      <c r="H37" s="55"/>
      <c r="I37" s="55">
        <f t="shared" si="3"/>
        <v>45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8"/>
      </c>
      <c r="T37" s="59"/>
      <c r="U37" s="59">
        <f t="shared" si="4"/>
      </c>
      <c r="V37" s="59">
        <f t="shared" si="5"/>
      </c>
      <c r="W37" s="58">
        <f t="shared" si="6"/>
        <v>45</v>
      </c>
      <c r="X37" s="58"/>
      <c r="Y37" s="83"/>
      <c r="Z37" s="58">
        <f t="shared" si="9"/>
      </c>
      <c r="AA37" s="63">
        <f t="shared" si="7"/>
        <v>45</v>
      </c>
      <c r="AB37" s="56" t="str">
        <f>IF(ISBLANK(C37),"",IF(ISTEXT(AA37),"F",LOOKUP(AA37,Statistika!$S$3:$T$9)))</f>
        <v>F</v>
      </c>
    </row>
    <row r="38" spans="1:28" ht="12.75">
      <c r="A38" s="67" t="str">
        <f>Sheet1!A37</f>
        <v>91</v>
      </c>
      <c r="B38" s="67" t="str">
        <f>Sheet1!B37</f>
        <v>2015</v>
      </c>
      <c r="C38" s="67" t="str">
        <f>CONCATENATE(Sheet1!C37," ",Sheet1!D37)</f>
        <v>Emina Jahić</v>
      </c>
      <c r="D38" s="57" t="str">
        <f t="shared" si="2"/>
        <v>91/2015</v>
      </c>
      <c r="E38" s="61"/>
      <c r="F38" s="59"/>
      <c r="G38" s="55">
        <v>50</v>
      </c>
      <c r="H38" s="55"/>
      <c r="I38" s="55">
        <f t="shared" si="3"/>
        <v>50</v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8"/>
      </c>
      <c r="T38" s="59"/>
      <c r="U38" s="59">
        <f t="shared" si="4"/>
      </c>
      <c r="V38" s="59">
        <f t="shared" si="5"/>
      </c>
      <c r="W38" s="58">
        <f t="shared" si="6"/>
        <v>50</v>
      </c>
      <c r="X38" s="58"/>
      <c r="Y38" s="83"/>
      <c r="Z38" s="58">
        <f t="shared" si="9"/>
      </c>
      <c r="AA38" s="63">
        <f t="shared" si="7"/>
        <v>50</v>
      </c>
      <c r="AB38" s="56" t="str">
        <f>IF(ISBLANK(C38),"",IF(ISTEXT(AA38),"F",LOOKUP(AA38,Statistika!$S$3:$T$9)))</f>
        <v>E</v>
      </c>
    </row>
    <row r="39" spans="1:28" ht="12.75">
      <c r="A39" s="67" t="str">
        <f>Sheet1!A38</f>
        <v>19</v>
      </c>
      <c r="B39" s="67" t="str">
        <f>Sheet1!B38</f>
        <v>2014</v>
      </c>
      <c r="C39" s="67" t="str">
        <f>CONCATENATE(Sheet1!C38," ",Sheet1!D38)</f>
        <v>Jelena Papović</v>
      </c>
      <c r="D39" s="57" t="str">
        <f t="shared" si="2"/>
        <v>19/2014</v>
      </c>
      <c r="E39" s="61"/>
      <c r="F39" s="59"/>
      <c r="G39" s="55">
        <v>45</v>
      </c>
      <c r="H39" s="55"/>
      <c r="I39" s="55">
        <f t="shared" si="3"/>
        <v>45</v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8"/>
      </c>
      <c r="T39" s="59"/>
      <c r="U39" s="59">
        <f t="shared" si="4"/>
      </c>
      <c r="V39" s="59">
        <f t="shared" si="5"/>
      </c>
      <c r="W39" s="58">
        <f t="shared" si="6"/>
        <v>45</v>
      </c>
      <c r="X39" s="58"/>
      <c r="Y39" s="83"/>
      <c r="Z39" s="58">
        <f t="shared" si="9"/>
      </c>
      <c r="AA39" s="63">
        <f t="shared" si="7"/>
        <v>45</v>
      </c>
      <c r="AB39" s="56" t="str">
        <f>IF(ISBLANK(C39),"",IF(ISTEXT(AA39),"F",LOOKUP(AA39,Statistika!$S$3:$T$9)))</f>
        <v>F</v>
      </c>
    </row>
    <row r="40" spans="1:28" ht="12.75">
      <c r="A40" s="67" t="str">
        <f>Sheet1!A39</f>
        <v>30</v>
      </c>
      <c r="B40" s="67" t="str">
        <f>Sheet1!B39</f>
        <v>2014</v>
      </c>
      <c r="C40" s="67" t="str">
        <f>CONCATENATE(Sheet1!C39," ",Sheet1!D39)</f>
        <v>Aleksandar Blagojević</v>
      </c>
      <c r="D40" s="57" t="str">
        <f t="shared" si="2"/>
        <v>30/2014</v>
      </c>
      <c r="E40" s="61"/>
      <c r="F40" s="59"/>
      <c r="G40" s="55">
        <v>50</v>
      </c>
      <c r="H40" s="55"/>
      <c r="I40" s="55">
        <f t="shared" si="3"/>
        <v>50</v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8"/>
      </c>
      <c r="T40" s="59"/>
      <c r="U40" s="59">
        <f t="shared" si="4"/>
      </c>
      <c r="V40" s="59">
        <f t="shared" si="5"/>
      </c>
      <c r="W40" s="58">
        <f t="shared" si="6"/>
        <v>50</v>
      </c>
      <c r="X40" s="58"/>
      <c r="Y40" s="83"/>
      <c r="Z40" s="58">
        <f t="shared" si="9"/>
      </c>
      <c r="AA40" s="63">
        <f t="shared" si="7"/>
        <v>50</v>
      </c>
      <c r="AB40" s="56" t="str">
        <f>IF(ISBLANK(C40),"",IF(ISTEXT(AA40),"F",LOOKUP(AA40,Statistika!$S$3:$T$9)))</f>
        <v>E</v>
      </c>
    </row>
    <row r="41" spans="1:28" ht="12.75">
      <c r="A41" s="67" t="str">
        <f>Sheet1!A40</f>
        <v>31</v>
      </c>
      <c r="B41" s="67" t="str">
        <f>Sheet1!B40</f>
        <v>2014</v>
      </c>
      <c r="C41" s="67" t="str">
        <f>CONCATENATE(Sheet1!C40," ",Sheet1!D40)</f>
        <v>Nikola Filipović</v>
      </c>
      <c r="D41" s="57" t="str">
        <f t="shared" si="2"/>
        <v>31/2014</v>
      </c>
      <c r="E41" s="61"/>
      <c r="F41" s="59"/>
      <c r="G41" s="55">
        <v>50</v>
      </c>
      <c r="H41" s="55"/>
      <c r="I41" s="55">
        <f t="shared" si="3"/>
        <v>50</v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8"/>
      </c>
      <c r="T41" s="59"/>
      <c r="U41" s="59">
        <f t="shared" si="4"/>
      </c>
      <c r="V41" s="59">
        <f t="shared" si="5"/>
      </c>
      <c r="W41" s="58">
        <f t="shared" si="6"/>
        <v>50</v>
      </c>
      <c r="X41" s="58"/>
      <c r="Y41" s="83"/>
      <c r="Z41" s="58">
        <f t="shared" si="9"/>
      </c>
      <c r="AA41" s="63">
        <f t="shared" si="7"/>
        <v>50</v>
      </c>
      <c r="AB41" s="56" t="str">
        <f>IF(ISBLANK(C41),"",IF(ISTEXT(AA41),"F",LOOKUP(AA41,Statistika!$S$3:$T$9)))</f>
        <v>E</v>
      </c>
    </row>
    <row r="42" spans="1:28" ht="12.75">
      <c r="A42" s="67" t="str">
        <f>Sheet1!A41</f>
        <v>61</v>
      </c>
      <c r="B42" s="67" t="str">
        <f>Sheet1!B41</f>
        <v>2014</v>
      </c>
      <c r="C42" s="67" t="str">
        <f>CONCATENATE(Sheet1!C41," ",Sheet1!D41)</f>
        <v>Ivan Đukić</v>
      </c>
      <c r="D42" s="57" t="str">
        <f t="shared" si="2"/>
        <v>61/2014</v>
      </c>
      <c r="E42" s="61"/>
      <c r="F42" s="59"/>
      <c r="G42" s="55">
        <v>45</v>
      </c>
      <c r="H42" s="55"/>
      <c r="I42" s="55">
        <f t="shared" si="3"/>
        <v>45</v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8"/>
      </c>
      <c r="T42" s="59"/>
      <c r="U42" s="59">
        <f t="shared" si="4"/>
      </c>
      <c r="V42" s="59">
        <f t="shared" si="5"/>
      </c>
      <c r="W42" s="58">
        <f t="shared" si="6"/>
        <v>45</v>
      </c>
      <c r="X42" s="58"/>
      <c r="Y42" s="83"/>
      <c r="Z42" s="58">
        <f t="shared" si="9"/>
      </c>
      <c r="AA42" s="63">
        <f t="shared" si="7"/>
        <v>45</v>
      </c>
      <c r="AB42" s="56" t="str">
        <f>IF(ISBLANK(C42),"",IF(ISTEXT(AA42),"F",LOOKUP(AA42,Statistika!$S$3:$T$9)))</f>
        <v>F</v>
      </c>
    </row>
    <row r="43" spans="1:28" ht="12.75">
      <c r="A43" s="67" t="str">
        <f>Sheet1!A42</f>
        <v>67</v>
      </c>
      <c r="B43" s="67" t="str">
        <f>Sheet1!B42</f>
        <v>2014</v>
      </c>
      <c r="C43" s="67" t="str">
        <f>CONCATENATE(Sheet1!C42," ",Sheet1!D42)</f>
        <v>Radisav Jelić</v>
      </c>
      <c r="D43" s="57" t="str">
        <f t="shared" si="2"/>
        <v>67/2014</v>
      </c>
      <c r="E43" s="61"/>
      <c r="F43" s="59"/>
      <c r="G43" s="55">
        <v>45</v>
      </c>
      <c r="H43" s="55"/>
      <c r="I43" s="55">
        <f t="shared" si="3"/>
        <v>45</v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8"/>
      </c>
      <c r="T43" s="59"/>
      <c r="U43" s="59">
        <f t="shared" si="4"/>
      </c>
      <c r="V43" s="59">
        <f t="shared" si="5"/>
      </c>
      <c r="W43" s="58">
        <f t="shared" si="6"/>
        <v>45</v>
      </c>
      <c r="X43" s="58"/>
      <c r="Y43" s="83"/>
      <c r="Z43" s="58">
        <f t="shared" si="9"/>
      </c>
      <c r="AA43" s="63">
        <f t="shared" si="7"/>
        <v>45</v>
      </c>
      <c r="AB43" s="56" t="str">
        <f>IF(ISBLANK(C43),"",IF(ISTEXT(AA43),"F",LOOKUP(AA43,Statistika!$S$3:$T$9)))</f>
        <v>F</v>
      </c>
    </row>
    <row r="44" spans="1:28" ht="12.75">
      <c r="A44" s="67" t="str">
        <f>Sheet1!A43</f>
        <v>69</v>
      </c>
      <c r="B44" s="67" t="str">
        <f>Sheet1!B43</f>
        <v>2014</v>
      </c>
      <c r="C44" s="67" t="str">
        <f>CONCATENATE(Sheet1!C43," ",Sheet1!D43)</f>
        <v>Ana Eraković</v>
      </c>
      <c r="D44" s="57" t="str">
        <f t="shared" si="2"/>
        <v>69/2014</v>
      </c>
      <c r="E44" s="61"/>
      <c r="F44" s="59"/>
      <c r="G44" s="55">
        <v>45</v>
      </c>
      <c r="H44" s="55"/>
      <c r="I44" s="55">
        <f t="shared" si="3"/>
        <v>45</v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8"/>
      </c>
      <c r="T44" s="59"/>
      <c r="U44" s="59">
        <f t="shared" si="4"/>
      </c>
      <c r="V44" s="59">
        <f t="shared" si="5"/>
      </c>
      <c r="W44" s="58">
        <f t="shared" si="6"/>
        <v>45</v>
      </c>
      <c r="X44" s="58"/>
      <c r="Y44" s="83"/>
      <c r="Z44" s="58">
        <f t="shared" si="9"/>
      </c>
      <c r="AA44" s="63">
        <f t="shared" si="7"/>
        <v>45</v>
      </c>
      <c r="AB44" s="56" t="str">
        <f>IF(ISBLANK(C44),"",IF(ISTEXT(AA44),"F",LOOKUP(AA44,Statistika!$S$3:$T$9)))</f>
        <v>F</v>
      </c>
    </row>
    <row r="45" spans="1:28" ht="12.75">
      <c r="A45" s="67" t="str">
        <f>Sheet1!A44</f>
        <v>74</v>
      </c>
      <c r="B45" s="67" t="str">
        <f>Sheet1!B44</f>
        <v>2014</v>
      </c>
      <c r="C45" s="67" t="str">
        <f>CONCATENATE(Sheet1!C44," ",Sheet1!D44)</f>
        <v>Petar Pavićević</v>
      </c>
      <c r="D45" s="57" t="str">
        <f t="shared" si="2"/>
        <v>74/2014</v>
      </c>
      <c r="E45" s="61"/>
      <c r="F45" s="59"/>
      <c r="G45" s="55">
        <v>45</v>
      </c>
      <c r="H45" s="55"/>
      <c r="I45" s="55">
        <f t="shared" si="3"/>
        <v>45</v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8"/>
      </c>
      <c r="T45" s="59"/>
      <c r="U45" s="59">
        <f t="shared" si="4"/>
      </c>
      <c r="V45" s="59">
        <f>IF(AND(ISBLANK(M45),ISBLANK(N45),ISBLANK(O45),ISBLANK(P45),ISBLANK(T45)),"",M45+N45+O45+P45+T45)</f>
      </c>
      <c r="W45" s="58">
        <f t="shared" si="6"/>
        <v>45</v>
      </c>
      <c r="X45" s="58"/>
      <c r="Y45" s="58"/>
      <c r="Z45" s="58">
        <f t="shared" si="9"/>
      </c>
      <c r="AA45" s="63">
        <f t="shared" si="7"/>
        <v>45</v>
      </c>
      <c r="AB45" s="56" t="str">
        <f>IF(ISBLANK(C45),"",IF(ISTEXT(AA45),"F",LOOKUP(AA45,Statistika!$S$3:$T$9)))</f>
        <v>F</v>
      </c>
    </row>
    <row r="46" spans="1:28" ht="12.75">
      <c r="A46" s="67" t="str">
        <f>Sheet1!A45</f>
        <v>9043</v>
      </c>
      <c r="B46" s="67" t="str">
        <f>Sheet1!B45</f>
        <v>2014</v>
      </c>
      <c r="C46" s="67" t="str">
        <f>CONCATENATE(Sheet1!C45," ",Sheet1!D45)</f>
        <v>Milivoje Lopušina</v>
      </c>
      <c r="D46" s="57" t="str">
        <f t="shared" si="2"/>
        <v>9043/2014</v>
      </c>
      <c r="E46" s="61"/>
      <c r="F46" s="59"/>
      <c r="G46" s="55">
        <v>50</v>
      </c>
      <c r="H46" s="55"/>
      <c r="I46" s="55">
        <f t="shared" si="3"/>
        <v>50</v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8"/>
      </c>
      <c r="T46" s="59"/>
      <c r="U46" s="59">
        <f aca="true" t="shared" si="10" ref="U46:U53">IF(AND(ISBLANK(E46),ISBLANK(F46),ISBLANK(J46),ISBLANK(K46),ISBLANK(L46)),"",E46+F46+J46+K46+L46)</f>
      </c>
      <c r="V46" s="59">
        <f aca="true" t="shared" si="11" ref="V46:V53">IF(AND(ISBLANK(M46),ISBLANK(N46),ISBLANK(O46),ISBLANK(P46),ISBLANK(T46)),"",M46+N46+O46+P46+T46)</f>
      </c>
      <c r="W46" s="58">
        <f aca="true" t="shared" si="12" ref="W46:W53">IF(AND(OR(ISTEXT(I46),ISBLANK(I46)),OR(ISTEXT(S46),ISBLANK(S46)),OR(ISTEXT(U46),ISBLANK(U46)),OR(ISTEXT(V46),ISBLANK(V46))),"",N(I46)+N(S46)+N(U46)+N(V46))</f>
        <v>50</v>
      </c>
      <c r="X46" s="58"/>
      <c r="Y46" s="58"/>
      <c r="Z46" s="58">
        <f t="shared" si="9"/>
      </c>
      <c r="AA46" s="63">
        <f t="shared" si="7"/>
        <v>50</v>
      </c>
      <c r="AB46" s="56" t="str">
        <f>IF(ISBLANK(C46),"",IF(ISTEXT(AA46),"F",LOOKUP(AA46,Statistika!$S$3:$T$9)))</f>
        <v>E</v>
      </c>
    </row>
    <row r="47" spans="1:28" ht="12.75">
      <c r="A47" s="67" t="str">
        <f>Sheet1!A46</f>
        <v>57</v>
      </c>
      <c r="B47" s="67" t="str">
        <f>Sheet1!B46</f>
        <v>2013</v>
      </c>
      <c r="C47" s="67" t="str">
        <f>CONCATENATE(Sheet1!C46," ",Sheet1!D46)</f>
        <v>Vasilisa Brnjada</v>
      </c>
      <c r="D47" s="57" t="str">
        <f t="shared" si="2"/>
        <v>57/2013</v>
      </c>
      <c r="E47" s="61"/>
      <c r="F47" s="59"/>
      <c r="G47" s="55">
        <v>50</v>
      </c>
      <c r="H47" s="55"/>
      <c r="I47" s="55">
        <f t="shared" si="3"/>
        <v>50</v>
      </c>
      <c r="J47" s="59"/>
      <c r="K47" s="59"/>
      <c r="L47" s="59"/>
      <c r="M47" s="59"/>
      <c r="N47" s="59"/>
      <c r="O47" s="62"/>
      <c r="P47" s="62"/>
      <c r="Q47" s="59"/>
      <c r="R47" s="58"/>
      <c r="S47" s="59">
        <f t="shared" si="8"/>
      </c>
      <c r="T47" s="59"/>
      <c r="U47" s="59">
        <f t="shared" si="10"/>
      </c>
      <c r="V47" s="59">
        <f t="shared" si="11"/>
      </c>
      <c r="W47" s="58">
        <f t="shared" si="12"/>
        <v>50</v>
      </c>
      <c r="X47" s="58"/>
      <c r="Y47" s="58"/>
      <c r="Z47" s="58">
        <f t="shared" si="9"/>
      </c>
      <c r="AA47" s="63">
        <f t="shared" si="7"/>
        <v>50</v>
      </c>
      <c r="AB47" s="56" t="str">
        <f>IF(ISBLANK(C47),"",IF(ISTEXT(AA47),"F",LOOKUP(AA47,Statistika!$S$3:$T$9)))</f>
        <v>E</v>
      </c>
    </row>
    <row r="48" spans="1:28" ht="12.75">
      <c r="A48" s="67" t="str">
        <f>Sheet1!A47</f>
        <v>93</v>
      </c>
      <c r="B48" s="67" t="str">
        <f>Sheet1!B47</f>
        <v>2013</v>
      </c>
      <c r="C48" s="67" t="str">
        <f>CONCATENATE(Sheet1!C47," ",Sheet1!D47)</f>
        <v>Pavle Tijanić</v>
      </c>
      <c r="D48" s="57" t="str">
        <f t="shared" si="2"/>
        <v>93/2013</v>
      </c>
      <c r="E48" s="61"/>
      <c r="F48" s="59"/>
      <c r="G48" s="55">
        <v>50</v>
      </c>
      <c r="H48" s="55"/>
      <c r="I48" s="55">
        <f t="shared" si="3"/>
        <v>50</v>
      </c>
      <c r="J48" s="59"/>
      <c r="K48" s="59"/>
      <c r="L48" s="59"/>
      <c r="M48" s="59"/>
      <c r="N48" s="59"/>
      <c r="O48" s="62"/>
      <c r="P48" s="62"/>
      <c r="Q48" s="59"/>
      <c r="R48" s="58"/>
      <c r="S48" s="59">
        <f t="shared" si="8"/>
      </c>
      <c r="T48" s="59"/>
      <c r="U48" s="59">
        <f t="shared" si="10"/>
      </c>
      <c r="V48" s="59">
        <f t="shared" si="11"/>
      </c>
      <c r="W48" s="58">
        <f t="shared" si="12"/>
        <v>50</v>
      </c>
      <c r="X48" s="58"/>
      <c r="Y48" s="58"/>
      <c r="Z48" s="58">
        <f t="shared" si="9"/>
      </c>
      <c r="AA48" s="63">
        <f t="shared" si="7"/>
        <v>50</v>
      </c>
      <c r="AB48" s="56" t="str">
        <f>IF(ISBLANK(C48),"",IF(ISTEXT(AA48),"F",LOOKUP(AA48,Statistika!$S$3:$T$9)))</f>
        <v>E</v>
      </c>
    </row>
    <row r="49" spans="1:28" ht="12.75">
      <c r="A49" s="67" t="str">
        <f>Sheet1!A48</f>
        <v>9096</v>
      </c>
      <c r="B49" s="67" t="str">
        <f>Sheet1!B48</f>
        <v>2013</v>
      </c>
      <c r="C49" s="67" t="str">
        <f>CONCATENATE(Sheet1!C48," ",Sheet1!D48)</f>
        <v>Luka Đurović</v>
      </c>
      <c r="D49" s="57" t="str">
        <f t="shared" si="2"/>
        <v>9096/2013</v>
      </c>
      <c r="E49" s="61"/>
      <c r="F49" s="59"/>
      <c r="G49" s="55">
        <v>50</v>
      </c>
      <c r="H49" s="55"/>
      <c r="I49" s="55">
        <f t="shared" si="3"/>
        <v>50</v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8"/>
      </c>
      <c r="T49" s="59"/>
      <c r="U49" s="59">
        <f t="shared" si="10"/>
      </c>
      <c r="V49" s="59">
        <f t="shared" si="11"/>
      </c>
      <c r="W49" s="58">
        <f t="shared" si="12"/>
        <v>50</v>
      </c>
      <c r="X49" s="58"/>
      <c r="Y49" s="58"/>
      <c r="Z49" s="58">
        <f t="shared" si="9"/>
      </c>
      <c r="AA49" s="63">
        <f t="shared" si="7"/>
        <v>50</v>
      </c>
      <c r="AB49" s="56" t="str">
        <f>IF(ISBLANK(C49),"",IF(ISTEXT(AA49),"F",LOOKUP(AA49,Statistika!$S$3:$T$9)))</f>
        <v>E</v>
      </c>
    </row>
    <row r="50" spans="1:28" ht="12.75">
      <c r="A50" s="67" t="str">
        <f>Sheet1!A49</f>
        <v>7</v>
      </c>
      <c r="B50" s="67" t="str">
        <f>Sheet1!B49</f>
        <v>2012</v>
      </c>
      <c r="C50" s="67" t="str">
        <f>CONCATENATE(Sheet1!C49," ",Sheet1!D49)</f>
        <v>Stefan Loncović</v>
      </c>
      <c r="D50" s="57" t="str">
        <f t="shared" si="2"/>
        <v>7/2012</v>
      </c>
      <c r="E50" s="61"/>
      <c r="F50" s="59"/>
      <c r="G50" s="55">
        <v>50</v>
      </c>
      <c r="H50" s="55"/>
      <c r="I50" s="55">
        <f t="shared" si="3"/>
        <v>50</v>
      </c>
      <c r="J50" s="59"/>
      <c r="K50" s="59"/>
      <c r="L50" s="59"/>
      <c r="M50" s="59"/>
      <c r="N50" s="59"/>
      <c r="O50" s="62"/>
      <c r="P50" s="62"/>
      <c r="Q50" s="59"/>
      <c r="R50" s="62"/>
      <c r="S50" s="59">
        <f t="shared" si="8"/>
      </c>
      <c r="T50" s="59"/>
      <c r="U50" s="59">
        <f t="shared" si="10"/>
      </c>
      <c r="V50" s="59">
        <f t="shared" si="11"/>
      </c>
      <c r="W50" s="58">
        <f t="shared" si="12"/>
        <v>50</v>
      </c>
      <c r="X50" s="58"/>
      <c r="Y50" s="58"/>
      <c r="Z50" s="58">
        <f t="shared" si="9"/>
      </c>
      <c r="AA50" s="63">
        <f t="shared" si="7"/>
        <v>50</v>
      </c>
      <c r="AB50" s="56" t="str">
        <f>IF(ISBLANK(C50),"",IF(ISTEXT(AA50),"F",LOOKUP(AA50,Statistika!$S$3:$T$9)))</f>
        <v>E</v>
      </c>
    </row>
    <row r="51" spans="1:28" ht="12.75">
      <c r="A51" s="67" t="str">
        <f>Sheet1!A50</f>
        <v>68</v>
      </c>
      <c r="B51" s="67" t="str">
        <f>Sheet1!B50</f>
        <v>2012</v>
      </c>
      <c r="C51" s="67" t="str">
        <f>CONCATENATE(Sheet1!C50," ",Sheet1!D50)</f>
        <v>Tanja Đukanović</v>
      </c>
      <c r="D51" s="57" t="str">
        <f t="shared" si="2"/>
        <v>68/2012</v>
      </c>
      <c r="E51" s="61"/>
      <c r="F51" s="59"/>
      <c r="G51" s="55"/>
      <c r="H51" s="55"/>
      <c r="I51" s="55">
        <f t="shared" si="3"/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8"/>
      </c>
      <c r="T51" s="59"/>
      <c r="U51" s="59">
        <f t="shared" si="10"/>
      </c>
      <c r="V51" s="59">
        <f t="shared" si="11"/>
      </c>
      <c r="W51" s="58">
        <f t="shared" si="12"/>
      </c>
      <c r="X51" s="58"/>
      <c r="Y51" s="58"/>
      <c r="Z51" s="58">
        <f t="shared" si="9"/>
      </c>
      <c r="AA51" s="63">
        <f t="shared" si="7"/>
      </c>
      <c r="AB51" s="56" t="str">
        <f>IF(ISBLANK(C51),"",IF(ISTEXT(AA51),"F",LOOKUP(AA51,Statistika!$S$3:$T$9)))</f>
        <v>F</v>
      </c>
    </row>
    <row r="52" spans="1:28" ht="12.75">
      <c r="A52" s="67" t="str">
        <f>Sheet1!A51</f>
        <v>42</v>
      </c>
      <c r="B52" s="67" t="str">
        <f>Sheet1!B51</f>
        <v>2009</v>
      </c>
      <c r="C52" s="67" t="str">
        <f>CONCATENATE(Sheet1!C51," ",Sheet1!D51)</f>
        <v>Mihailo Vukašević</v>
      </c>
      <c r="D52" s="57" t="str">
        <f t="shared" si="2"/>
        <v>42/2009</v>
      </c>
      <c r="E52" s="61"/>
      <c r="F52" s="59"/>
      <c r="G52" s="55"/>
      <c r="H52" s="55"/>
      <c r="I52" s="55">
        <f t="shared" si="3"/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8"/>
      </c>
      <c r="T52" s="59"/>
      <c r="U52" s="59">
        <f t="shared" si="10"/>
      </c>
      <c r="V52" s="59">
        <f t="shared" si="11"/>
      </c>
      <c r="W52" s="58">
        <f t="shared" si="12"/>
      </c>
      <c r="X52" s="58"/>
      <c r="Y52" s="58"/>
      <c r="Z52" s="58">
        <f t="shared" si="9"/>
      </c>
      <c r="AA52" s="63">
        <f t="shared" si="7"/>
      </c>
      <c r="AB52" s="56" t="str">
        <f>IF(ISBLANK(C52),"",IF(ISTEXT(AA52),"F",LOOKUP(AA52,Statistika!$S$3:$T$9)))</f>
        <v>F</v>
      </c>
    </row>
    <row r="53" spans="1:28" ht="12.75">
      <c r="A53" s="67" t="str">
        <f>Sheet1!A52</f>
        <v>9069</v>
      </c>
      <c r="B53" s="67" t="str">
        <f>Sheet1!B52</f>
        <v>2009</v>
      </c>
      <c r="C53" s="67" t="str">
        <f>CONCATENATE(Sheet1!C52," ",Sheet1!D52)</f>
        <v>Jusuf Baltić</v>
      </c>
      <c r="D53" s="57" t="str">
        <f t="shared" si="2"/>
        <v>9069/2009</v>
      </c>
      <c r="E53" s="61"/>
      <c r="F53" s="59"/>
      <c r="G53" s="55"/>
      <c r="H53" s="55"/>
      <c r="I53" s="55">
        <f t="shared" si="3"/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8"/>
      </c>
      <c r="T53" s="59"/>
      <c r="U53" s="59">
        <f t="shared" si="10"/>
      </c>
      <c r="V53" s="59">
        <f t="shared" si="11"/>
      </c>
      <c r="W53" s="58">
        <f t="shared" si="12"/>
      </c>
      <c r="X53" s="58"/>
      <c r="Y53" s="58"/>
      <c r="Z53" s="58">
        <f t="shared" si="9"/>
      </c>
      <c r="AA53" s="63">
        <f t="shared" si="7"/>
      </c>
      <c r="AB53" s="56" t="str">
        <f>IF(ISBLANK(C53),"",IF(ISTEXT(AA53),"F",LOOKUP(AA53,Statistika!$S$3:$T$9)))</f>
        <v>F</v>
      </c>
    </row>
    <row r="54" spans="1:28" ht="12.75">
      <c r="A54" s="67">
        <v>16</v>
      </c>
      <c r="B54" s="67">
        <v>2014</v>
      </c>
      <c r="C54" s="67" t="s">
        <v>252</v>
      </c>
      <c r="D54" s="57" t="s">
        <v>253</v>
      </c>
      <c r="E54" s="61"/>
      <c r="F54" s="59"/>
      <c r="G54" s="55">
        <v>50</v>
      </c>
      <c r="H54" s="55"/>
      <c r="I54" s="55">
        <f t="shared" si="3"/>
        <v>50</v>
      </c>
      <c r="J54" s="59"/>
      <c r="K54" s="59"/>
      <c r="L54" s="59"/>
      <c r="M54" s="59"/>
      <c r="N54" s="59"/>
      <c r="O54" s="62"/>
      <c r="P54" s="62"/>
      <c r="Q54" s="59"/>
      <c r="R54" s="58"/>
      <c r="S54" s="59"/>
      <c r="T54" s="59"/>
      <c r="U54" s="59"/>
      <c r="V54" s="59"/>
      <c r="W54" s="58"/>
      <c r="X54" s="58"/>
      <c r="Y54" s="58"/>
      <c r="Z54" s="58"/>
      <c r="AA54" s="63"/>
      <c r="AB54" s="56"/>
    </row>
    <row r="55" spans="1:28" ht="12.75">
      <c r="A55" s="67"/>
      <c r="B55" s="67"/>
      <c r="C55" s="67"/>
      <c r="D55" s="57"/>
      <c r="E55" s="61"/>
      <c r="F55" s="59"/>
      <c r="G55" s="55"/>
      <c r="H55" s="55"/>
      <c r="I55" s="55"/>
      <c r="J55" s="59"/>
      <c r="K55" s="59"/>
      <c r="L55" s="59"/>
      <c r="M55" s="59"/>
      <c r="N55" s="59"/>
      <c r="O55" s="62"/>
      <c r="P55" s="62"/>
      <c r="Q55" s="59"/>
      <c r="R55" s="58"/>
      <c r="S55" s="59"/>
      <c r="T55" s="59"/>
      <c r="U55" s="59"/>
      <c r="V55" s="59"/>
      <c r="W55" s="58"/>
      <c r="X55" s="58"/>
      <c r="Y55" s="58"/>
      <c r="Z55" s="58"/>
      <c r="AA55" s="63"/>
      <c r="AB55" s="56"/>
    </row>
    <row r="56" spans="1:28" ht="12.75">
      <c r="A56" s="67"/>
      <c r="B56" s="67"/>
      <c r="C56" s="67"/>
      <c r="D56" s="57"/>
      <c r="E56" s="61"/>
      <c r="F56" s="59"/>
      <c r="G56" s="66"/>
      <c r="H56" s="55"/>
      <c r="I56" s="55"/>
      <c r="J56" s="59"/>
      <c r="K56" s="59"/>
      <c r="L56" s="59"/>
      <c r="M56" s="59"/>
      <c r="N56" s="59"/>
      <c r="O56" s="62"/>
      <c r="P56" s="62"/>
      <c r="Q56" s="59"/>
      <c r="R56" s="62"/>
      <c r="S56" s="59"/>
      <c r="T56" s="59"/>
      <c r="U56" s="59"/>
      <c r="V56" s="59"/>
      <c r="W56" s="58"/>
      <c r="X56" s="58"/>
      <c r="Y56" s="58"/>
      <c r="Z56" s="58"/>
      <c r="AA56" s="63"/>
      <c r="AB56" s="56"/>
    </row>
    <row r="57" spans="1:28" ht="12.75">
      <c r="A57" s="67"/>
      <c r="B57" s="67"/>
      <c r="C57" s="67"/>
      <c r="D57" s="57"/>
      <c r="E57" s="61"/>
      <c r="F57" s="59"/>
      <c r="G57" s="55"/>
      <c r="H57" s="55"/>
      <c r="I57" s="55"/>
      <c r="J57" s="59"/>
      <c r="K57" s="59"/>
      <c r="L57" s="59"/>
      <c r="M57" s="59"/>
      <c r="N57" s="59"/>
      <c r="O57" s="62"/>
      <c r="P57" s="62"/>
      <c r="Q57" s="59"/>
      <c r="R57" s="58"/>
      <c r="S57" s="59"/>
      <c r="T57" s="59"/>
      <c r="U57" s="59"/>
      <c r="V57" s="59"/>
      <c r="W57" s="58"/>
      <c r="X57" s="58"/>
      <c r="Y57" s="58"/>
      <c r="Z57" s="58"/>
      <c r="AA57" s="63"/>
      <c r="AB57" s="56"/>
    </row>
    <row r="58" spans="1:28" ht="12" customHeight="1">
      <c r="A58" s="67"/>
      <c r="B58" s="67"/>
      <c r="C58" s="67"/>
      <c r="D58" s="57"/>
      <c r="E58" s="61"/>
      <c r="F58" s="59"/>
      <c r="G58" s="55"/>
      <c r="H58" s="55"/>
      <c r="I58" s="55"/>
      <c r="J58" s="59"/>
      <c r="K58" s="59"/>
      <c r="L58" s="59"/>
      <c r="M58" s="59"/>
      <c r="N58" s="59"/>
      <c r="O58" s="62"/>
      <c r="P58" s="62"/>
      <c r="Q58" s="59"/>
      <c r="R58" s="62"/>
      <c r="S58" s="59"/>
      <c r="T58" s="59"/>
      <c r="U58" s="59"/>
      <c r="V58" s="59"/>
      <c r="W58" s="58"/>
      <c r="X58" s="58"/>
      <c r="Y58" s="58"/>
      <c r="Z58" s="58"/>
      <c r="AA58" s="63"/>
      <c r="AB58" s="56"/>
    </row>
    <row r="59" spans="1:28" ht="12.75">
      <c r="A59" s="67"/>
      <c r="B59" s="67"/>
      <c r="C59" s="67"/>
      <c r="D59" s="57"/>
      <c r="E59" s="61"/>
      <c r="F59" s="59"/>
      <c r="G59" s="55"/>
      <c r="H59" s="55"/>
      <c r="I59" s="55"/>
      <c r="J59" s="59"/>
      <c r="K59" s="59"/>
      <c r="L59" s="59"/>
      <c r="M59" s="59"/>
      <c r="N59" s="59"/>
      <c r="O59" s="62"/>
      <c r="P59" s="62"/>
      <c r="Q59" s="59"/>
      <c r="R59" s="58"/>
      <c r="S59" s="59"/>
      <c r="T59" s="59"/>
      <c r="U59" s="59"/>
      <c r="V59" s="59"/>
      <c r="W59" s="58"/>
      <c r="X59" s="58"/>
      <c r="Y59" s="58"/>
      <c r="Z59" s="58"/>
      <c r="AA59" s="63"/>
      <c r="AB59" s="56"/>
    </row>
    <row r="60" spans="1:28" ht="12.75">
      <c r="A60" s="67"/>
      <c r="B60" s="67"/>
      <c r="C60" s="67"/>
      <c r="D60" s="57"/>
      <c r="E60" s="61"/>
      <c r="F60" s="59"/>
      <c r="G60" s="55"/>
      <c r="H60" s="55"/>
      <c r="I60" s="55"/>
      <c r="J60" s="59"/>
      <c r="K60" s="59"/>
      <c r="L60" s="59"/>
      <c r="M60" s="59"/>
      <c r="N60" s="59"/>
      <c r="O60" s="62"/>
      <c r="P60" s="62"/>
      <c r="Q60" s="59"/>
      <c r="R60" s="62"/>
      <c r="S60" s="59"/>
      <c r="T60" s="59"/>
      <c r="U60" s="59"/>
      <c r="V60" s="59"/>
      <c r="W60" s="58"/>
      <c r="X60" s="58"/>
      <c r="Y60" s="58"/>
      <c r="Z60" s="58"/>
      <c r="AA60" s="63"/>
      <c r="AB60" s="56"/>
    </row>
    <row r="61" spans="1:28" ht="12.75">
      <c r="A61" s="67"/>
      <c r="B61" s="67"/>
      <c r="C61" s="67"/>
      <c r="D61" s="57"/>
      <c r="E61" s="61"/>
      <c r="F61" s="59"/>
      <c r="G61" s="55"/>
      <c r="H61" s="55"/>
      <c r="I61" s="55"/>
      <c r="J61" s="59"/>
      <c r="K61" s="59"/>
      <c r="L61" s="59"/>
      <c r="M61" s="59"/>
      <c r="N61" s="59"/>
      <c r="O61" s="62"/>
      <c r="P61" s="62"/>
      <c r="Q61" s="59"/>
      <c r="R61" s="58"/>
      <c r="S61" s="59"/>
      <c r="T61" s="59"/>
      <c r="U61" s="59"/>
      <c r="V61" s="59"/>
      <c r="W61" s="58"/>
      <c r="X61" s="58"/>
      <c r="Y61" s="58"/>
      <c r="Z61" s="58"/>
      <c r="AA61" s="63"/>
      <c r="AB61" s="56"/>
    </row>
    <row r="62" spans="1:28" ht="12.75">
      <c r="A62" s="67"/>
      <c r="B62" s="67"/>
      <c r="C62" s="67"/>
      <c r="D62" s="57"/>
      <c r="E62" s="61"/>
      <c r="F62" s="59"/>
      <c r="G62" s="55"/>
      <c r="H62" s="55"/>
      <c r="I62" s="55"/>
      <c r="J62" s="59"/>
      <c r="K62" s="59"/>
      <c r="L62" s="59"/>
      <c r="M62" s="59"/>
      <c r="N62" s="59"/>
      <c r="O62" s="62"/>
      <c r="P62" s="62"/>
      <c r="Q62" s="59"/>
      <c r="R62" s="58"/>
      <c r="S62" s="59"/>
      <c r="T62" s="59"/>
      <c r="U62" s="59"/>
      <c r="V62" s="59"/>
      <c r="W62" s="58"/>
      <c r="X62" s="58"/>
      <c r="Y62" s="58"/>
      <c r="Z62" s="58"/>
      <c r="AA62" s="63"/>
      <c r="AB62" s="56"/>
    </row>
    <row r="63" spans="1:28" ht="12.75">
      <c r="A63" s="67"/>
      <c r="B63" s="67"/>
      <c r="C63" s="67"/>
      <c r="D63" s="57"/>
      <c r="E63" s="61"/>
      <c r="F63" s="59"/>
      <c r="G63" s="55"/>
      <c r="H63" s="55"/>
      <c r="I63" s="55"/>
      <c r="J63" s="59"/>
      <c r="K63" s="59"/>
      <c r="L63" s="59"/>
      <c r="M63" s="59"/>
      <c r="N63" s="59"/>
      <c r="O63" s="62"/>
      <c r="P63" s="62"/>
      <c r="Q63" s="59"/>
      <c r="R63" s="58"/>
      <c r="S63" s="59"/>
      <c r="T63" s="59"/>
      <c r="U63" s="59"/>
      <c r="V63" s="59"/>
      <c r="W63" s="58"/>
      <c r="X63" s="58"/>
      <c r="Y63" s="58"/>
      <c r="Z63" s="58"/>
      <c r="AA63" s="63"/>
      <c r="AB63" s="56"/>
    </row>
    <row r="64" spans="1:28" ht="12.75">
      <c r="A64" s="67"/>
      <c r="B64" s="67"/>
      <c r="C64" s="67"/>
      <c r="D64" s="57"/>
      <c r="E64" s="61"/>
      <c r="F64" s="59"/>
      <c r="G64" s="55"/>
      <c r="H64" s="55"/>
      <c r="I64" s="55"/>
      <c r="J64" s="59"/>
      <c r="K64" s="59"/>
      <c r="L64" s="59"/>
      <c r="M64" s="59"/>
      <c r="N64" s="59"/>
      <c r="O64" s="62"/>
      <c r="P64" s="62"/>
      <c r="Q64" s="59"/>
      <c r="R64" s="58"/>
      <c r="S64" s="59"/>
      <c r="T64" s="59"/>
      <c r="U64" s="59"/>
      <c r="V64" s="59"/>
      <c r="W64" s="58"/>
      <c r="X64" s="58"/>
      <c r="Y64" s="58"/>
      <c r="Z64" s="58"/>
      <c r="AA64" s="63"/>
      <c r="AB64" s="56"/>
    </row>
    <row r="65" spans="1:28" ht="12.75">
      <c r="A65" s="67"/>
      <c r="B65" s="67"/>
      <c r="C65" s="67"/>
      <c r="D65" s="57"/>
      <c r="E65" s="61"/>
      <c r="F65" s="59"/>
      <c r="G65" s="55"/>
      <c r="H65" s="55"/>
      <c r="I65" s="55"/>
      <c r="J65" s="62"/>
      <c r="K65" s="59"/>
      <c r="L65" s="59"/>
      <c r="M65" s="59"/>
      <c r="N65" s="59"/>
      <c r="O65" s="62"/>
      <c r="P65" s="62"/>
      <c r="Q65" s="59"/>
      <c r="R65" s="62"/>
      <c r="S65" s="59"/>
      <c r="T65" s="59"/>
      <c r="U65" s="59"/>
      <c r="V65" s="59"/>
      <c r="W65" s="58"/>
      <c r="X65" s="58"/>
      <c r="Y65" s="58"/>
      <c r="Z65" s="58"/>
      <c r="AA65" s="63"/>
      <c r="AB65" s="56"/>
    </row>
    <row r="66" spans="1:28" ht="12.75">
      <c r="A66" s="67"/>
      <c r="B66" s="67"/>
      <c r="C66" s="67"/>
      <c r="D66" s="57"/>
      <c r="E66" s="61"/>
      <c r="F66" s="59"/>
      <c r="G66" s="55"/>
      <c r="H66" s="55"/>
      <c r="I66" s="55"/>
      <c r="J66" s="59"/>
      <c r="K66" s="59"/>
      <c r="L66" s="59"/>
      <c r="M66" s="59"/>
      <c r="N66" s="59"/>
      <c r="O66" s="62"/>
      <c r="P66" s="62"/>
      <c r="Q66" s="59"/>
      <c r="R66" s="58"/>
      <c r="S66" s="59"/>
      <c r="T66" s="59"/>
      <c r="U66" s="59"/>
      <c r="V66" s="59"/>
      <c r="W66" s="58"/>
      <c r="X66" s="58"/>
      <c r="Y66" s="58"/>
      <c r="Z66" s="58"/>
      <c r="AA66" s="63"/>
      <c r="AB66" s="56"/>
    </row>
    <row r="67" spans="1:28" ht="12.75">
      <c r="A67" s="67"/>
      <c r="B67" s="67"/>
      <c r="C67" s="67"/>
      <c r="D67" s="57"/>
      <c r="E67" s="61"/>
      <c r="F67" s="59"/>
      <c r="G67" s="55"/>
      <c r="H67" s="55"/>
      <c r="I67" s="55"/>
      <c r="J67" s="59"/>
      <c r="K67" s="59"/>
      <c r="L67" s="59"/>
      <c r="M67" s="59"/>
      <c r="N67" s="59"/>
      <c r="O67" s="62"/>
      <c r="P67" s="62"/>
      <c r="Q67" s="59"/>
      <c r="R67" s="58"/>
      <c r="S67" s="59"/>
      <c r="T67" s="59"/>
      <c r="U67" s="59"/>
      <c r="V67" s="59"/>
      <c r="W67" s="58"/>
      <c r="X67" s="58"/>
      <c r="Y67" s="58"/>
      <c r="Z67" s="58"/>
      <c r="AA67" s="63"/>
      <c r="AB67" s="56"/>
    </row>
    <row r="68" spans="1:28" ht="12.75">
      <c r="A68" s="67"/>
      <c r="B68" s="67"/>
      <c r="C68" s="67"/>
      <c r="D68" s="57"/>
      <c r="E68" s="61"/>
      <c r="F68" s="59"/>
      <c r="G68" s="55"/>
      <c r="H68" s="55"/>
      <c r="I68" s="55"/>
      <c r="J68" s="59"/>
      <c r="K68" s="59"/>
      <c r="L68" s="59"/>
      <c r="M68" s="59"/>
      <c r="N68" s="59"/>
      <c r="O68" s="62"/>
      <c r="P68" s="62"/>
      <c r="Q68" s="59"/>
      <c r="R68" s="58"/>
      <c r="S68" s="59"/>
      <c r="T68" s="59"/>
      <c r="U68" s="59"/>
      <c r="V68" s="59"/>
      <c r="W68" s="58"/>
      <c r="X68" s="58"/>
      <c r="Y68" s="58"/>
      <c r="Z68" s="58"/>
      <c r="AA68" s="63"/>
      <c r="AB68" s="56"/>
    </row>
    <row r="69" spans="1:28" ht="12.75">
      <c r="A69" s="67"/>
      <c r="B69" s="67"/>
      <c r="C69" s="67"/>
      <c r="D69" s="57"/>
      <c r="E69" s="61"/>
      <c r="F69" s="59"/>
      <c r="G69" s="55"/>
      <c r="H69" s="55"/>
      <c r="I69" s="55"/>
      <c r="J69" s="59"/>
      <c r="K69" s="59"/>
      <c r="L69" s="59"/>
      <c r="M69" s="59"/>
      <c r="N69" s="59"/>
      <c r="O69" s="62"/>
      <c r="P69" s="62"/>
      <c r="Q69" s="59"/>
      <c r="R69" s="58"/>
      <c r="S69" s="59"/>
      <c r="T69" s="59"/>
      <c r="U69" s="59"/>
      <c r="V69" s="59"/>
      <c r="W69" s="58"/>
      <c r="X69" s="58"/>
      <c r="Y69" s="58"/>
      <c r="Z69" s="58"/>
      <c r="AA69" s="63"/>
      <c r="AB69" s="56"/>
    </row>
    <row r="70" spans="1:28" ht="12.75">
      <c r="A70" s="67"/>
      <c r="B70" s="67"/>
      <c r="C70" s="67"/>
      <c r="D70" s="57"/>
      <c r="E70" s="61"/>
      <c r="F70" s="59"/>
      <c r="G70" s="55"/>
      <c r="H70" s="55"/>
      <c r="I70" s="55"/>
      <c r="J70" s="59"/>
      <c r="K70" s="59"/>
      <c r="L70" s="59"/>
      <c r="M70" s="59"/>
      <c r="N70" s="59"/>
      <c r="O70" s="62"/>
      <c r="P70" s="62"/>
      <c r="Q70" s="59"/>
      <c r="R70" s="58"/>
      <c r="S70" s="59"/>
      <c r="T70" s="59"/>
      <c r="U70" s="59"/>
      <c r="V70" s="59"/>
      <c r="W70" s="58"/>
      <c r="X70" s="58"/>
      <c r="Y70" s="58"/>
      <c r="Z70" s="58"/>
      <c r="AA70" s="63"/>
      <c r="AB70" s="56"/>
    </row>
    <row r="71" spans="1:28" ht="12.75">
      <c r="A71" s="67"/>
      <c r="B71" s="67"/>
      <c r="C71" s="67"/>
      <c r="D71" s="57"/>
      <c r="E71" s="61"/>
      <c r="F71" s="59"/>
      <c r="G71" s="55"/>
      <c r="H71" s="55"/>
      <c r="I71" s="55"/>
      <c r="J71" s="59"/>
      <c r="K71" s="59"/>
      <c r="L71" s="59"/>
      <c r="M71" s="59"/>
      <c r="N71" s="59"/>
      <c r="O71" s="62"/>
      <c r="P71" s="62"/>
      <c r="Q71" s="59"/>
      <c r="R71" s="58"/>
      <c r="S71" s="59"/>
      <c r="T71" s="59"/>
      <c r="U71" s="59"/>
      <c r="V71" s="59"/>
      <c r="W71" s="58"/>
      <c r="X71" s="58"/>
      <c r="Y71" s="58"/>
      <c r="Z71" s="58"/>
      <c r="AA71" s="63"/>
      <c r="AB71" s="56"/>
    </row>
    <row r="72" spans="1:28" ht="12.75">
      <c r="A72" s="67"/>
      <c r="B72" s="67"/>
      <c r="C72" s="67"/>
      <c r="D72" s="57"/>
      <c r="E72" s="61"/>
      <c r="F72" s="59"/>
      <c r="G72" s="55"/>
      <c r="H72" s="55"/>
      <c r="I72" s="55"/>
      <c r="J72" s="59"/>
      <c r="K72" s="59"/>
      <c r="L72" s="59"/>
      <c r="M72" s="59"/>
      <c r="N72" s="59"/>
      <c r="O72" s="62"/>
      <c r="P72" s="62"/>
      <c r="Q72" s="59"/>
      <c r="R72" s="58"/>
      <c r="S72" s="59"/>
      <c r="T72" s="59"/>
      <c r="U72" s="59"/>
      <c r="V72" s="59"/>
      <c r="W72" s="58"/>
      <c r="X72" s="58"/>
      <c r="Y72" s="58"/>
      <c r="Z72" s="58"/>
      <c r="AA72" s="63"/>
      <c r="AB72" s="56"/>
    </row>
    <row r="73" spans="1:28" ht="12.75">
      <c r="A73" s="67"/>
      <c r="B73" s="67"/>
      <c r="C73" s="67"/>
      <c r="D73" s="57"/>
      <c r="E73" s="61"/>
      <c r="F73" s="59"/>
      <c r="G73" s="55"/>
      <c r="H73" s="55"/>
      <c r="I73" s="55"/>
      <c r="J73" s="59"/>
      <c r="K73" s="59"/>
      <c r="L73" s="59"/>
      <c r="M73" s="59"/>
      <c r="N73" s="59"/>
      <c r="O73" s="62"/>
      <c r="P73" s="62"/>
      <c r="Q73" s="59"/>
      <c r="R73" s="58"/>
      <c r="S73" s="59"/>
      <c r="T73" s="59"/>
      <c r="U73" s="59"/>
      <c r="V73" s="59"/>
      <c r="W73" s="58"/>
      <c r="X73" s="58"/>
      <c r="Y73" s="58"/>
      <c r="Z73" s="58"/>
      <c r="AA73" s="63"/>
      <c r="AB73" s="56"/>
    </row>
    <row r="74" spans="1:28" ht="12.75">
      <c r="A74" s="67"/>
      <c r="B74" s="67"/>
      <c r="C74" s="67"/>
      <c r="D74" s="57"/>
      <c r="E74" s="61"/>
      <c r="F74" s="59"/>
      <c r="G74" s="55"/>
      <c r="H74" s="55"/>
      <c r="I74" s="55"/>
      <c r="J74" s="59"/>
      <c r="K74" s="59"/>
      <c r="L74" s="59"/>
      <c r="M74" s="59"/>
      <c r="N74" s="59"/>
      <c r="O74" s="62"/>
      <c r="P74" s="62"/>
      <c r="Q74" s="59"/>
      <c r="R74" s="58"/>
      <c r="S74" s="59"/>
      <c r="T74" s="59"/>
      <c r="U74" s="59"/>
      <c r="V74" s="59"/>
      <c r="W74" s="58"/>
      <c r="X74" s="58"/>
      <c r="Y74" s="58"/>
      <c r="Z74" s="58"/>
      <c r="AA74" s="63"/>
      <c r="AB74" s="56"/>
    </row>
    <row r="75" spans="1:28" ht="12.75">
      <c r="A75" s="67"/>
      <c r="B75" s="67"/>
      <c r="C75" s="67"/>
      <c r="D75" s="57"/>
      <c r="E75" s="61"/>
      <c r="F75" s="59"/>
      <c r="G75" s="55"/>
      <c r="H75" s="55"/>
      <c r="I75" s="55"/>
      <c r="J75" s="59"/>
      <c r="K75" s="59"/>
      <c r="L75" s="59"/>
      <c r="M75" s="59"/>
      <c r="N75" s="59"/>
      <c r="O75" s="62"/>
      <c r="P75" s="62"/>
      <c r="Q75" s="59"/>
      <c r="R75" s="58"/>
      <c r="S75" s="59"/>
      <c r="T75" s="59"/>
      <c r="U75" s="59"/>
      <c r="V75" s="59"/>
      <c r="W75" s="58"/>
      <c r="X75" s="58"/>
      <c r="Y75" s="58"/>
      <c r="Z75" s="58"/>
      <c r="AA75" s="63"/>
      <c r="AB75" s="56"/>
    </row>
    <row r="76" spans="1:28" ht="12.75">
      <c r="A76" s="67"/>
      <c r="B76" s="67"/>
      <c r="C76" s="67"/>
      <c r="D76" s="57"/>
      <c r="E76" s="61"/>
      <c r="F76" s="59"/>
      <c r="G76" s="55"/>
      <c r="H76" s="55"/>
      <c r="I76" s="55"/>
      <c r="J76" s="59"/>
      <c r="K76" s="59"/>
      <c r="L76" s="59"/>
      <c r="M76" s="59"/>
      <c r="N76" s="59"/>
      <c r="O76" s="62"/>
      <c r="P76" s="62"/>
      <c r="Q76" s="59"/>
      <c r="R76" s="58"/>
      <c r="S76" s="59"/>
      <c r="T76" s="59"/>
      <c r="U76" s="59"/>
      <c r="V76" s="59"/>
      <c r="W76" s="58"/>
      <c r="X76" s="58"/>
      <c r="Y76" s="58"/>
      <c r="Z76" s="58"/>
      <c r="AA76" s="63"/>
      <c r="AB76" s="56"/>
    </row>
    <row r="77" spans="1:28" ht="12.75">
      <c r="A77" s="67"/>
      <c r="B77" s="67"/>
      <c r="C77" s="67"/>
      <c r="D77" s="57"/>
      <c r="E77" s="61"/>
      <c r="F77" s="59"/>
      <c r="G77" s="55"/>
      <c r="H77" s="55"/>
      <c r="I77" s="55"/>
      <c r="J77" s="59"/>
      <c r="K77" s="59"/>
      <c r="L77" s="59"/>
      <c r="M77" s="59"/>
      <c r="N77" s="59"/>
      <c r="O77" s="62"/>
      <c r="P77" s="62"/>
      <c r="Q77" s="59"/>
      <c r="R77" s="58"/>
      <c r="S77" s="59"/>
      <c r="T77" s="59"/>
      <c r="U77" s="59"/>
      <c r="V77" s="59"/>
      <c r="W77" s="58"/>
      <c r="X77" s="58"/>
      <c r="Y77" s="58"/>
      <c r="Z77" s="58"/>
      <c r="AA77" s="63"/>
      <c r="AB77" s="56"/>
    </row>
    <row r="78" spans="1:28" ht="12.75">
      <c r="A78" s="67"/>
      <c r="B78" s="67"/>
      <c r="C78" s="67"/>
      <c r="D78" s="57"/>
      <c r="E78" s="61"/>
      <c r="F78" s="59"/>
      <c r="G78" s="55"/>
      <c r="H78" s="55"/>
      <c r="I78" s="55"/>
      <c r="J78" s="59"/>
      <c r="K78" s="59"/>
      <c r="L78" s="59"/>
      <c r="M78" s="59"/>
      <c r="N78" s="59"/>
      <c r="O78" s="62"/>
      <c r="P78" s="62"/>
      <c r="Q78" s="59"/>
      <c r="R78" s="58"/>
      <c r="S78" s="59"/>
      <c r="T78" s="59"/>
      <c r="U78" s="59"/>
      <c r="V78" s="59"/>
      <c r="W78" s="58"/>
      <c r="X78" s="58"/>
      <c r="Y78" s="58"/>
      <c r="Z78" s="58"/>
      <c r="AA78" s="63"/>
      <c r="AB78" s="56"/>
    </row>
    <row r="79" spans="1:28" ht="12.75">
      <c r="A79" s="67"/>
      <c r="B79" s="67"/>
      <c r="C79" s="67"/>
      <c r="D79" s="57"/>
      <c r="E79" s="61"/>
      <c r="F79" s="59"/>
      <c r="G79" s="55"/>
      <c r="H79" s="55"/>
      <c r="I79" s="55"/>
      <c r="J79" s="59"/>
      <c r="K79" s="59"/>
      <c r="L79" s="59"/>
      <c r="M79" s="59"/>
      <c r="N79" s="59"/>
      <c r="O79" s="62"/>
      <c r="P79" s="62"/>
      <c r="Q79" s="59"/>
      <c r="R79" s="58"/>
      <c r="S79" s="59"/>
      <c r="T79" s="59"/>
      <c r="U79" s="59"/>
      <c r="V79" s="59"/>
      <c r="W79" s="58"/>
      <c r="X79" s="58"/>
      <c r="Y79" s="58"/>
      <c r="Z79" s="58"/>
      <c r="AA79" s="63"/>
      <c r="AB79" s="56"/>
    </row>
    <row r="80" spans="1:28" ht="12.75">
      <c r="A80" s="67"/>
      <c r="B80" s="67"/>
      <c r="C80" s="67"/>
      <c r="D80" s="57"/>
      <c r="E80" s="61"/>
      <c r="F80" s="59"/>
      <c r="G80" s="55"/>
      <c r="H80" s="55"/>
      <c r="I80" s="55"/>
      <c r="J80" s="59"/>
      <c r="K80" s="59"/>
      <c r="L80" s="59"/>
      <c r="M80" s="59"/>
      <c r="N80" s="59"/>
      <c r="O80" s="62"/>
      <c r="P80" s="62"/>
      <c r="Q80" s="59"/>
      <c r="R80" s="58"/>
      <c r="S80" s="59"/>
      <c r="T80" s="59"/>
      <c r="U80" s="59"/>
      <c r="V80" s="59"/>
      <c r="W80" s="58"/>
      <c r="X80" s="58"/>
      <c r="Y80" s="58"/>
      <c r="Z80" s="58"/>
      <c r="AA80" s="63"/>
      <c r="AB80" s="56"/>
    </row>
    <row r="81" spans="1:28" ht="12.75">
      <c r="A81" s="67"/>
      <c r="B81" s="67"/>
      <c r="C81" s="67"/>
      <c r="D81" s="57"/>
      <c r="E81" s="61"/>
      <c r="F81" s="59"/>
      <c r="G81" s="55"/>
      <c r="H81" s="55"/>
      <c r="I81" s="55"/>
      <c r="J81" s="59"/>
      <c r="K81" s="59"/>
      <c r="L81" s="59"/>
      <c r="M81" s="59"/>
      <c r="N81" s="59"/>
      <c r="O81" s="62"/>
      <c r="P81" s="62"/>
      <c r="Q81" s="59"/>
      <c r="R81" s="58"/>
      <c r="S81" s="59"/>
      <c r="T81" s="59"/>
      <c r="U81" s="59"/>
      <c r="V81" s="59"/>
      <c r="W81" s="58"/>
      <c r="X81" s="58"/>
      <c r="Y81" s="58"/>
      <c r="Z81" s="58"/>
      <c r="AA81" s="63"/>
      <c r="AB81" s="56"/>
    </row>
    <row r="82" spans="1:28" ht="12.75">
      <c r="A82" s="67"/>
      <c r="B82" s="67"/>
      <c r="C82" s="67"/>
      <c r="D82" s="57"/>
      <c r="E82" s="61"/>
      <c r="F82" s="59"/>
      <c r="G82" s="55"/>
      <c r="H82" s="55"/>
      <c r="I82" s="55"/>
      <c r="J82" s="59"/>
      <c r="K82" s="59"/>
      <c r="L82" s="59"/>
      <c r="M82" s="59"/>
      <c r="N82" s="59"/>
      <c r="O82" s="62"/>
      <c r="P82" s="62"/>
      <c r="Q82" s="59"/>
      <c r="R82" s="58"/>
      <c r="S82" s="59"/>
      <c r="T82" s="59"/>
      <c r="U82" s="59"/>
      <c r="V82" s="59"/>
      <c r="W82" s="58"/>
      <c r="X82" s="58"/>
      <c r="Y82" s="58"/>
      <c r="Z82" s="58"/>
      <c r="AA82" s="63"/>
      <c r="AB82" s="56"/>
    </row>
    <row r="83" spans="1:28" ht="12.75">
      <c r="A83" s="67"/>
      <c r="B83" s="67"/>
      <c r="C83" s="67"/>
      <c r="D83" s="57"/>
      <c r="E83" s="61"/>
      <c r="F83" s="59"/>
      <c r="G83" s="55"/>
      <c r="H83" s="55"/>
      <c r="I83" s="55"/>
      <c r="J83" s="59"/>
      <c r="K83" s="59"/>
      <c r="L83" s="59"/>
      <c r="M83" s="59"/>
      <c r="N83" s="59"/>
      <c r="O83" s="62"/>
      <c r="P83" s="62"/>
      <c r="Q83" s="59"/>
      <c r="R83" s="58"/>
      <c r="S83" s="59"/>
      <c r="T83" s="59"/>
      <c r="U83" s="59"/>
      <c r="V83" s="59"/>
      <c r="W83" s="58"/>
      <c r="X83" s="58"/>
      <c r="Y83" s="58"/>
      <c r="Z83" s="58"/>
      <c r="AA83" s="63"/>
      <c r="AB83" s="56"/>
    </row>
    <row r="84" spans="1:28" ht="12.75">
      <c r="A84" s="67"/>
      <c r="B84" s="67"/>
      <c r="C84" s="67"/>
      <c r="D84" s="57"/>
      <c r="E84" s="61"/>
      <c r="F84" s="59"/>
      <c r="G84" s="55"/>
      <c r="H84" s="55"/>
      <c r="I84" s="55"/>
      <c r="J84" s="59"/>
      <c r="K84" s="59"/>
      <c r="L84" s="59"/>
      <c r="M84" s="59"/>
      <c r="N84" s="59"/>
      <c r="O84" s="62"/>
      <c r="P84" s="62"/>
      <c r="Q84" s="59"/>
      <c r="R84" s="58"/>
      <c r="S84" s="59"/>
      <c r="T84" s="59"/>
      <c r="U84" s="59"/>
      <c r="V84" s="59"/>
      <c r="W84" s="58"/>
      <c r="X84" s="58"/>
      <c r="Y84" s="58"/>
      <c r="Z84" s="58"/>
      <c r="AA84" s="63"/>
      <c r="AB84" s="56"/>
    </row>
    <row r="85" spans="1:28" ht="12.75">
      <c r="A85" s="67"/>
      <c r="B85" s="67"/>
      <c r="C85" s="67"/>
      <c r="D85" s="57"/>
      <c r="E85" s="61"/>
      <c r="F85" s="59"/>
      <c r="G85" s="55"/>
      <c r="H85" s="55"/>
      <c r="I85" s="55"/>
      <c r="J85" s="59"/>
      <c r="K85" s="59"/>
      <c r="L85" s="59"/>
      <c r="M85" s="59"/>
      <c r="N85" s="59"/>
      <c r="O85" s="62"/>
      <c r="P85" s="62"/>
      <c r="Q85" s="59"/>
      <c r="R85" s="58"/>
      <c r="S85" s="59"/>
      <c r="T85" s="59"/>
      <c r="U85" s="59"/>
      <c r="V85" s="59"/>
      <c r="W85" s="58"/>
      <c r="X85" s="58"/>
      <c r="Y85" s="58"/>
      <c r="Z85" s="58"/>
      <c r="AA85" s="63"/>
      <c r="AB85" s="56"/>
    </row>
    <row r="86" spans="1:28" ht="12.75">
      <c r="A86" s="67"/>
      <c r="B86" s="67"/>
      <c r="C86" s="67"/>
      <c r="D86" s="57"/>
      <c r="E86" s="61"/>
      <c r="F86" s="59"/>
      <c r="G86" s="55"/>
      <c r="H86" s="55"/>
      <c r="I86" s="55"/>
      <c r="J86" s="59"/>
      <c r="K86" s="59"/>
      <c r="L86" s="59"/>
      <c r="M86" s="59"/>
      <c r="N86" s="59"/>
      <c r="O86" s="62"/>
      <c r="P86" s="62"/>
      <c r="Q86" s="59"/>
      <c r="R86" s="58"/>
      <c r="S86" s="59"/>
      <c r="T86" s="59"/>
      <c r="U86" s="59"/>
      <c r="V86" s="59"/>
      <c r="W86" s="58"/>
      <c r="X86" s="58"/>
      <c r="Y86" s="58"/>
      <c r="Z86" s="58"/>
      <c r="AA86" s="63"/>
      <c r="AB86" s="56"/>
    </row>
    <row r="87" spans="1:28" ht="12.75">
      <c r="A87" s="67"/>
      <c r="B87" s="67"/>
      <c r="C87" s="67"/>
      <c r="D87" s="57"/>
      <c r="E87" s="61"/>
      <c r="F87" s="59"/>
      <c r="G87" s="55"/>
      <c r="H87" s="55"/>
      <c r="I87" s="55"/>
      <c r="J87" s="59"/>
      <c r="K87" s="59"/>
      <c r="L87" s="59"/>
      <c r="M87" s="59"/>
      <c r="N87" s="59"/>
      <c r="O87" s="62"/>
      <c r="P87" s="62"/>
      <c r="Q87" s="59"/>
      <c r="R87" s="58"/>
      <c r="S87" s="59"/>
      <c r="T87" s="59"/>
      <c r="U87" s="59"/>
      <c r="V87" s="59"/>
      <c r="W87" s="58"/>
      <c r="X87" s="58"/>
      <c r="Y87" s="58"/>
      <c r="Z87" s="58"/>
      <c r="AA87" s="63"/>
      <c r="AB87" s="56"/>
    </row>
    <row r="88" spans="1:28" ht="12.75">
      <c r="A88" s="67"/>
      <c r="B88" s="67"/>
      <c r="C88" s="67"/>
      <c r="D88" s="57"/>
      <c r="E88" s="61"/>
      <c r="F88" s="59"/>
      <c r="G88" s="55"/>
      <c r="H88" s="55"/>
      <c r="I88" s="55"/>
      <c r="J88" s="59"/>
      <c r="K88" s="59"/>
      <c r="L88" s="59"/>
      <c r="M88" s="59"/>
      <c r="N88" s="59"/>
      <c r="O88" s="62"/>
      <c r="P88" s="62"/>
      <c r="Q88" s="59"/>
      <c r="R88" s="58"/>
      <c r="S88" s="59"/>
      <c r="T88" s="59"/>
      <c r="U88" s="59"/>
      <c r="V88" s="59"/>
      <c r="W88" s="58"/>
      <c r="X88" s="58"/>
      <c r="Y88" s="58"/>
      <c r="Z88" s="58"/>
      <c r="AA88" s="63"/>
      <c r="AB88" s="56"/>
    </row>
    <row r="89" spans="1:28" ht="12.75">
      <c r="A89" s="67"/>
      <c r="B89" s="67"/>
      <c r="C89" s="67"/>
      <c r="D89" s="57"/>
      <c r="E89" s="61"/>
      <c r="F89" s="59"/>
      <c r="G89" s="55"/>
      <c r="H89" s="55"/>
      <c r="I89" s="55"/>
      <c r="J89" s="59"/>
      <c r="K89" s="59"/>
      <c r="L89" s="59"/>
      <c r="M89" s="59"/>
      <c r="N89" s="59"/>
      <c r="O89" s="62"/>
      <c r="P89" s="62"/>
      <c r="Q89" s="59"/>
      <c r="R89" s="58"/>
      <c r="S89" s="59"/>
      <c r="T89" s="59"/>
      <c r="U89" s="59"/>
      <c r="V89" s="59"/>
      <c r="W89" s="58"/>
      <c r="X89" s="58"/>
      <c r="Y89" s="58"/>
      <c r="Z89" s="58"/>
      <c r="AA89" s="63"/>
      <c r="AB89" s="56"/>
    </row>
    <row r="90" spans="1:28" ht="12.75">
      <c r="A90" s="67"/>
      <c r="B90" s="67"/>
      <c r="C90" s="67"/>
      <c r="D90" s="57"/>
      <c r="E90" s="61"/>
      <c r="F90" s="59"/>
      <c r="G90" s="55"/>
      <c r="H90" s="55"/>
      <c r="I90" s="55"/>
      <c r="J90" s="59"/>
      <c r="K90" s="59"/>
      <c r="L90" s="59"/>
      <c r="M90" s="59"/>
      <c r="N90" s="59"/>
      <c r="O90" s="62"/>
      <c r="P90" s="62"/>
      <c r="Q90" s="59"/>
      <c r="R90" s="58"/>
      <c r="S90" s="59"/>
      <c r="T90" s="59"/>
      <c r="U90" s="59"/>
      <c r="V90" s="59"/>
      <c r="W90" s="58"/>
      <c r="X90" s="58"/>
      <c r="Y90" s="58"/>
      <c r="Z90" s="58"/>
      <c r="AA90" s="63"/>
      <c r="AB90" s="56"/>
    </row>
    <row r="91" spans="1:28" ht="12.75">
      <c r="A91" s="67"/>
      <c r="B91" s="67"/>
      <c r="C91" s="67"/>
      <c r="D91" s="57"/>
      <c r="E91" s="61"/>
      <c r="F91" s="59"/>
      <c r="G91" s="55"/>
      <c r="H91" s="55"/>
      <c r="I91" s="55"/>
      <c r="J91" s="59"/>
      <c r="K91" s="59"/>
      <c r="L91" s="59"/>
      <c r="M91" s="59"/>
      <c r="N91" s="59"/>
      <c r="O91" s="62"/>
      <c r="P91" s="62"/>
      <c r="Q91" s="59"/>
      <c r="R91" s="58"/>
      <c r="S91" s="59"/>
      <c r="T91" s="59"/>
      <c r="U91" s="59"/>
      <c r="V91" s="59"/>
      <c r="W91" s="58"/>
      <c r="X91" s="58"/>
      <c r="Y91" s="58"/>
      <c r="Z91" s="58"/>
      <c r="AA91" s="63"/>
      <c r="AB91" s="56"/>
    </row>
    <row r="92" spans="1:28" ht="12.75">
      <c r="A92" s="67"/>
      <c r="B92" s="67"/>
      <c r="C92" s="67"/>
      <c r="D92" s="57"/>
      <c r="E92" s="61"/>
      <c r="F92" s="59"/>
      <c r="G92" s="55"/>
      <c r="H92" s="55"/>
      <c r="I92" s="55"/>
      <c r="J92" s="59"/>
      <c r="K92" s="59"/>
      <c r="L92" s="59"/>
      <c r="M92" s="59"/>
      <c r="N92" s="59"/>
      <c r="O92" s="62"/>
      <c r="P92" s="62"/>
      <c r="Q92" s="59"/>
      <c r="R92" s="58"/>
      <c r="S92" s="59"/>
      <c r="T92" s="59"/>
      <c r="U92" s="59"/>
      <c r="V92" s="59"/>
      <c r="W92" s="58"/>
      <c r="X92" s="58"/>
      <c r="Y92" s="58"/>
      <c r="Z92" s="58"/>
      <c r="AA92" s="63"/>
      <c r="AB92" s="56"/>
    </row>
    <row r="93" spans="1:28" ht="12.75">
      <c r="A93" s="67"/>
      <c r="B93" s="67"/>
      <c r="C93" s="67"/>
      <c r="D93" s="57"/>
      <c r="E93" s="61"/>
      <c r="F93" s="59"/>
      <c r="G93" s="55"/>
      <c r="H93" s="55"/>
      <c r="I93" s="55"/>
      <c r="J93" s="59"/>
      <c r="K93" s="59"/>
      <c r="L93" s="59"/>
      <c r="M93" s="59"/>
      <c r="N93" s="59"/>
      <c r="O93" s="62"/>
      <c r="P93" s="62"/>
      <c r="Q93" s="59"/>
      <c r="R93" s="58"/>
      <c r="S93" s="59"/>
      <c r="T93" s="59"/>
      <c r="U93" s="59"/>
      <c r="V93" s="59"/>
      <c r="W93" s="58"/>
      <c r="X93" s="58"/>
      <c r="Y93" s="58"/>
      <c r="Z93" s="58"/>
      <c r="AA93" s="63"/>
      <c r="AB93" s="56"/>
    </row>
    <row r="94" spans="1:28" ht="12.75">
      <c r="A94" s="67"/>
      <c r="B94" s="67"/>
      <c r="C94" s="67"/>
      <c r="D94" s="57"/>
      <c r="E94" s="61"/>
      <c r="F94" s="59"/>
      <c r="G94" s="55"/>
      <c r="H94" s="55"/>
      <c r="I94" s="55"/>
      <c r="J94" s="59"/>
      <c r="K94" s="59"/>
      <c r="L94" s="59"/>
      <c r="M94" s="59"/>
      <c r="N94" s="59"/>
      <c r="O94" s="62"/>
      <c r="P94" s="62"/>
      <c r="Q94" s="59"/>
      <c r="R94" s="58"/>
      <c r="S94" s="59"/>
      <c r="T94" s="59"/>
      <c r="U94" s="59"/>
      <c r="V94" s="59"/>
      <c r="W94" s="58"/>
      <c r="X94" s="58"/>
      <c r="Y94" s="58"/>
      <c r="Z94" s="58"/>
      <c r="AA94" s="63"/>
      <c r="AB94" s="56"/>
    </row>
    <row r="95" spans="1:28" ht="12.75">
      <c r="A95" s="67"/>
      <c r="B95" s="67"/>
      <c r="C95" s="67"/>
      <c r="D95" s="57"/>
      <c r="E95" s="61"/>
      <c r="F95" s="59"/>
      <c r="G95" s="55"/>
      <c r="H95" s="55"/>
      <c r="I95" s="55"/>
      <c r="J95" s="59"/>
      <c r="K95" s="59"/>
      <c r="L95" s="59"/>
      <c r="M95" s="59"/>
      <c r="N95" s="59"/>
      <c r="O95" s="62"/>
      <c r="P95" s="62"/>
      <c r="Q95" s="59"/>
      <c r="R95" s="58"/>
      <c r="S95" s="59"/>
      <c r="T95" s="59"/>
      <c r="U95" s="59"/>
      <c r="V95" s="59"/>
      <c r="W95" s="58"/>
      <c r="X95" s="58"/>
      <c r="Y95" s="58"/>
      <c r="Z95" s="58"/>
      <c r="AA95" s="63"/>
      <c r="AB95" s="56"/>
    </row>
    <row r="96" spans="1:28" ht="12.75">
      <c r="A96" s="67"/>
      <c r="B96" s="67"/>
      <c r="C96" s="67"/>
      <c r="D96" s="57"/>
      <c r="E96" s="61"/>
      <c r="F96" s="59"/>
      <c r="G96" s="55"/>
      <c r="H96" s="55"/>
      <c r="I96" s="55"/>
      <c r="J96" s="59"/>
      <c r="K96" s="59"/>
      <c r="L96" s="59"/>
      <c r="M96" s="59"/>
      <c r="N96" s="59"/>
      <c r="O96" s="62"/>
      <c r="P96" s="62"/>
      <c r="Q96" s="59"/>
      <c r="R96" s="58"/>
      <c r="S96" s="59"/>
      <c r="T96" s="59"/>
      <c r="U96" s="59"/>
      <c r="V96" s="59"/>
      <c r="W96" s="58"/>
      <c r="X96" s="58"/>
      <c r="Y96" s="58"/>
      <c r="Z96" s="58"/>
      <c r="AA96" s="63"/>
      <c r="AB96" s="56"/>
    </row>
    <row r="97" spans="1:28" ht="12.75">
      <c r="A97" s="67"/>
      <c r="B97" s="67"/>
      <c r="C97" s="67"/>
      <c r="D97" s="57"/>
      <c r="E97" s="61"/>
      <c r="F97" s="59"/>
      <c r="G97" s="55"/>
      <c r="H97" s="55"/>
      <c r="I97" s="55"/>
      <c r="J97" s="59"/>
      <c r="K97" s="59"/>
      <c r="L97" s="59"/>
      <c r="M97" s="59"/>
      <c r="N97" s="59"/>
      <c r="O97" s="62"/>
      <c r="P97" s="62"/>
      <c r="Q97" s="59"/>
      <c r="R97" s="58"/>
      <c r="S97" s="59"/>
      <c r="T97" s="59"/>
      <c r="U97" s="59"/>
      <c r="V97" s="59"/>
      <c r="W97" s="58"/>
      <c r="X97" s="58"/>
      <c r="Y97" s="58"/>
      <c r="Z97" s="58"/>
      <c r="AA97" s="63"/>
      <c r="AB97" s="56"/>
    </row>
    <row r="98" spans="1:28" ht="12.75">
      <c r="A98" s="67"/>
      <c r="B98" s="67"/>
      <c r="C98" s="67"/>
      <c r="D98" s="57"/>
      <c r="E98" s="61"/>
      <c r="F98" s="59"/>
      <c r="G98" s="55"/>
      <c r="H98" s="55"/>
      <c r="I98" s="55"/>
      <c r="J98" s="59"/>
      <c r="K98" s="59"/>
      <c r="L98" s="59"/>
      <c r="M98" s="59"/>
      <c r="N98" s="59"/>
      <c r="O98" s="62"/>
      <c r="P98" s="62"/>
      <c r="Q98" s="59"/>
      <c r="R98" s="58"/>
      <c r="S98" s="59"/>
      <c r="T98" s="59"/>
      <c r="U98" s="59"/>
      <c r="V98" s="59"/>
      <c r="W98" s="58"/>
      <c r="X98" s="58"/>
      <c r="Y98" s="58"/>
      <c r="Z98" s="58"/>
      <c r="AA98" s="63"/>
      <c r="AB98" s="56"/>
    </row>
    <row r="99" spans="1:28" ht="12.75">
      <c r="A99" s="67"/>
      <c r="B99" s="67"/>
      <c r="C99" s="67"/>
      <c r="D99" s="57"/>
      <c r="E99" s="61"/>
      <c r="F99" s="59"/>
      <c r="G99" s="55"/>
      <c r="H99" s="55"/>
      <c r="I99" s="55"/>
      <c r="J99" s="59"/>
      <c r="K99" s="59"/>
      <c r="L99" s="59"/>
      <c r="M99" s="59"/>
      <c r="N99" s="59"/>
      <c r="O99" s="62"/>
      <c r="P99" s="62"/>
      <c r="Q99" s="59"/>
      <c r="R99" s="58"/>
      <c r="S99" s="59"/>
      <c r="T99" s="59"/>
      <c r="U99" s="59"/>
      <c r="V99" s="59"/>
      <c r="W99" s="58"/>
      <c r="X99" s="58"/>
      <c r="Y99" s="58"/>
      <c r="Z99" s="58"/>
      <c r="AA99" s="63"/>
      <c r="AB99" s="56"/>
    </row>
    <row r="100" spans="1:28" ht="12.75">
      <c r="A100" s="67"/>
      <c r="B100" s="67"/>
      <c r="C100" s="67"/>
      <c r="D100" s="57"/>
      <c r="E100" s="61"/>
      <c r="F100" s="59"/>
      <c r="G100" s="55"/>
      <c r="H100" s="55"/>
      <c r="I100" s="55"/>
      <c r="J100" s="59"/>
      <c r="K100" s="59"/>
      <c r="L100" s="59"/>
      <c r="M100" s="59"/>
      <c r="N100" s="59"/>
      <c r="O100" s="62"/>
      <c r="P100" s="62"/>
      <c r="Q100" s="59"/>
      <c r="R100" s="58"/>
      <c r="S100" s="59"/>
      <c r="T100" s="59"/>
      <c r="U100" s="59"/>
      <c r="V100" s="59"/>
      <c r="W100" s="58"/>
      <c r="X100" s="58"/>
      <c r="Y100" s="58"/>
      <c r="Z100" s="58"/>
      <c r="AA100" s="63"/>
      <c r="AB100" s="56"/>
    </row>
    <row r="101" spans="1:28" ht="12.75">
      <c r="A101" s="67"/>
      <c r="B101" s="67"/>
      <c r="C101" s="67"/>
      <c r="D101" s="57"/>
      <c r="E101" s="61"/>
      <c r="F101" s="59"/>
      <c r="G101" s="55"/>
      <c r="H101" s="55"/>
      <c r="I101" s="55"/>
      <c r="J101" s="59"/>
      <c r="K101" s="59"/>
      <c r="L101" s="59"/>
      <c r="M101" s="59"/>
      <c r="N101" s="59"/>
      <c r="O101" s="62"/>
      <c r="P101" s="62"/>
      <c r="Q101" s="59"/>
      <c r="R101" s="58"/>
      <c r="S101" s="59"/>
      <c r="T101" s="59"/>
      <c r="U101" s="59"/>
      <c r="V101" s="59"/>
      <c r="W101" s="58"/>
      <c r="X101" s="58"/>
      <c r="Y101" s="58"/>
      <c r="Z101" s="58"/>
      <c r="AA101" s="63"/>
      <c r="AB101" s="56"/>
    </row>
    <row r="102" spans="1:28" ht="12.75">
      <c r="A102" s="67"/>
      <c r="B102" s="67"/>
      <c r="C102" s="67"/>
      <c r="D102" s="57"/>
      <c r="E102" s="61"/>
      <c r="F102" s="59"/>
      <c r="G102" s="55"/>
      <c r="H102" s="55"/>
      <c r="I102" s="55"/>
      <c r="J102" s="59"/>
      <c r="K102" s="59"/>
      <c r="L102" s="59"/>
      <c r="M102" s="59"/>
      <c r="N102" s="59"/>
      <c r="O102" s="62"/>
      <c r="P102" s="62"/>
      <c r="Q102" s="59"/>
      <c r="R102" s="58"/>
      <c r="S102" s="59"/>
      <c r="T102" s="59"/>
      <c r="U102" s="59"/>
      <c r="V102" s="59"/>
      <c r="W102" s="58"/>
      <c r="X102" s="58"/>
      <c r="Y102" s="58"/>
      <c r="Z102" s="58"/>
      <c r="AA102" s="63"/>
      <c r="AB102" s="56"/>
    </row>
    <row r="103" spans="1:28" ht="12.75">
      <c r="A103" s="67"/>
      <c r="B103" s="67"/>
      <c r="C103" s="67"/>
      <c r="D103" s="57"/>
      <c r="E103" s="61"/>
      <c r="F103" s="61"/>
      <c r="G103" s="55"/>
      <c r="H103" s="55"/>
      <c r="I103" s="55"/>
      <c r="J103" s="59"/>
      <c r="K103" s="59"/>
      <c r="L103" s="59"/>
      <c r="M103" s="59"/>
      <c r="N103" s="59"/>
      <c r="O103" s="62"/>
      <c r="P103" s="62"/>
      <c r="Q103" s="59"/>
      <c r="R103" s="58"/>
      <c r="S103" s="59"/>
      <c r="T103" s="59"/>
      <c r="U103" s="59"/>
      <c r="V103" s="59"/>
      <c r="W103" s="58"/>
      <c r="X103" s="58"/>
      <c r="Y103" s="58"/>
      <c r="Z103" s="58"/>
      <c r="AA103" s="63"/>
      <c r="AB103" s="56"/>
    </row>
    <row r="104" spans="1:28" ht="12.75">
      <c r="A104" s="67"/>
      <c r="B104" s="67"/>
      <c r="C104" s="67"/>
      <c r="D104" s="57"/>
      <c r="E104" s="61"/>
      <c r="F104" s="59"/>
      <c r="G104" s="55"/>
      <c r="H104" s="55"/>
      <c r="I104" s="55"/>
      <c r="J104" s="59"/>
      <c r="K104" s="59"/>
      <c r="L104" s="59"/>
      <c r="M104" s="59"/>
      <c r="N104" s="59"/>
      <c r="O104" s="62"/>
      <c r="P104" s="62"/>
      <c r="Q104" s="59"/>
      <c r="R104" s="62"/>
      <c r="S104" s="59"/>
      <c r="T104" s="59"/>
      <c r="U104" s="59"/>
      <c r="V104" s="59"/>
      <c r="W104" s="58"/>
      <c r="X104" s="58"/>
      <c r="Y104" s="58"/>
      <c r="Z104" s="58"/>
      <c r="AA104" s="63"/>
      <c r="AB104" s="56"/>
    </row>
    <row r="105" spans="1:28" ht="12.75">
      <c r="A105" s="67"/>
      <c r="B105" s="67"/>
      <c r="C105" s="67"/>
      <c r="D105" s="57"/>
      <c r="E105" s="61"/>
      <c r="F105" s="59"/>
      <c r="G105" s="55"/>
      <c r="H105" s="55"/>
      <c r="I105" s="55"/>
      <c r="J105" s="59"/>
      <c r="K105" s="59"/>
      <c r="L105" s="59"/>
      <c r="M105" s="59"/>
      <c r="N105" s="59"/>
      <c r="O105" s="62"/>
      <c r="P105" s="62"/>
      <c r="Q105" s="59"/>
      <c r="R105" s="62"/>
      <c r="S105" s="59"/>
      <c r="T105" s="59"/>
      <c r="U105" s="59"/>
      <c r="V105" s="59"/>
      <c r="W105" s="58"/>
      <c r="X105" s="58"/>
      <c r="Y105" s="58"/>
      <c r="Z105" s="58"/>
      <c r="AA105" s="63"/>
      <c r="AB105" s="56"/>
    </row>
    <row r="106" spans="1:28" ht="12.75">
      <c r="A106" s="67"/>
      <c r="B106" s="67"/>
      <c r="C106" s="67"/>
      <c r="D106" s="57"/>
      <c r="E106" s="61"/>
      <c r="F106" s="59"/>
      <c r="G106" s="55"/>
      <c r="H106" s="55"/>
      <c r="I106" s="55"/>
      <c r="J106" s="59"/>
      <c r="K106" s="59"/>
      <c r="L106" s="59"/>
      <c r="M106" s="59"/>
      <c r="N106" s="59"/>
      <c r="O106" s="62"/>
      <c r="P106" s="62"/>
      <c r="Q106" s="59"/>
      <c r="R106" s="58"/>
      <c r="S106" s="59"/>
      <c r="T106" s="59"/>
      <c r="U106" s="59"/>
      <c r="V106" s="59"/>
      <c r="W106" s="58"/>
      <c r="X106" s="58"/>
      <c r="Y106" s="58"/>
      <c r="Z106" s="58"/>
      <c r="AA106" s="63"/>
      <c r="AB106" s="56"/>
    </row>
    <row r="107" spans="1:28" ht="12.75">
      <c r="A107" s="67"/>
      <c r="B107" s="67"/>
      <c r="C107" s="67"/>
      <c r="D107" s="57"/>
      <c r="E107" s="61"/>
      <c r="F107" s="59"/>
      <c r="G107" s="55"/>
      <c r="H107" s="55"/>
      <c r="I107" s="55"/>
      <c r="J107" s="59"/>
      <c r="K107" s="59"/>
      <c r="L107" s="59"/>
      <c r="M107" s="59"/>
      <c r="N107" s="59"/>
      <c r="O107" s="62"/>
      <c r="P107" s="62"/>
      <c r="Q107" s="59"/>
      <c r="R107" s="58"/>
      <c r="S107" s="59"/>
      <c r="T107" s="59"/>
      <c r="U107" s="59"/>
      <c r="V107" s="59"/>
      <c r="W107" s="58"/>
      <c r="X107" s="58"/>
      <c r="Y107" s="58"/>
      <c r="Z107" s="58"/>
      <c r="AA107" s="63"/>
      <c r="AB107" s="56"/>
    </row>
    <row r="108" spans="1:28" ht="12.75">
      <c r="A108" s="67"/>
      <c r="B108" s="67"/>
      <c r="C108" s="67"/>
      <c r="D108" s="57"/>
      <c r="E108" s="61"/>
      <c r="F108" s="59"/>
      <c r="G108" s="55"/>
      <c r="H108" s="55"/>
      <c r="I108" s="55"/>
      <c r="J108" s="59"/>
      <c r="K108" s="59"/>
      <c r="L108" s="59"/>
      <c r="M108" s="59"/>
      <c r="N108" s="59"/>
      <c r="O108" s="62"/>
      <c r="P108" s="62"/>
      <c r="Q108" s="59"/>
      <c r="R108" s="58"/>
      <c r="S108" s="59"/>
      <c r="T108" s="59"/>
      <c r="U108" s="59"/>
      <c r="V108" s="59"/>
      <c r="W108" s="58"/>
      <c r="X108" s="58"/>
      <c r="Y108" s="58"/>
      <c r="Z108" s="58"/>
      <c r="AA108" s="63"/>
      <c r="AB108" s="56"/>
    </row>
    <row r="109" spans="1:28" ht="12.75">
      <c r="A109" s="67"/>
      <c r="B109" s="67"/>
      <c r="C109" s="67"/>
      <c r="D109" s="57"/>
      <c r="E109" s="61"/>
      <c r="F109" s="59"/>
      <c r="G109" s="55"/>
      <c r="H109" s="55"/>
      <c r="I109" s="55"/>
      <c r="J109" s="59"/>
      <c r="K109" s="59"/>
      <c r="L109" s="59"/>
      <c r="M109" s="59"/>
      <c r="N109" s="59"/>
      <c r="O109" s="62"/>
      <c r="P109" s="62"/>
      <c r="Q109" s="59"/>
      <c r="R109" s="58"/>
      <c r="S109" s="59"/>
      <c r="T109" s="59"/>
      <c r="U109" s="59"/>
      <c r="V109" s="59"/>
      <c r="W109" s="58"/>
      <c r="X109" s="58"/>
      <c r="Y109" s="58"/>
      <c r="Z109" s="58"/>
      <c r="AA109" s="63"/>
      <c r="AB109" s="56"/>
    </row>
    <row r="110" spans="1:28" ht="12.75">
      <c r="A110" s="67"/>
      <c r="B110" s="67"/>
      <c r="C110" s="67"/>
      <c r="D110" s="57"/>
      <c r="E110" s="61"/>
      <c r="F110" s="59"/>
      <c r="G110" s="55"/>
      <c r="H110" s="55"/>
      <c r="I110" s="55"/>
      <c r="J110" s="59"/>
      <c r="K110" s="59"/>
      <c r="L110" s="59"/>
      <c r="M110" s="59"/>
      <c r="N110" s="59"/>
      <c r="O110" s="62"/>
      <c r="P110" s="62"/>
      <c r="Q110" s="59"/>
      <c r="R110" s="62"/>
      <c r="S110" s="59"/>
      <c r="T110" s="59"/>
      <c r="U110" s="59"/>
      <c r="V110" s="59"/>
      <c r="W110" s="58"/>
      <c r="X110" s="58"/>
      <c r="Y110" s="58"/>
      <c r="Z110" s="58"/>
      <c r="AA110" s="63"/>
      <c r="AB110" s="56"/>
    </row>
    <row r="111" spans="1:28" ht="12.75">
      <c r="A111" s="67"/>
      <c r="B111" s="67"/>
      <c r="C111" s="67"/>
      <c r="D111" s="57"/>
      <c r="E111" s="61"/>
      <c r="F111" s="59"/>
      <c r="G111" s="55"/>
      <c r="H111" s="55"/>
      <c r="I111" s="55"/>
      <c r="J111" s="59"/>
      <c r="K111" s="59"/>
      <c r="L111" s="59"/>
      <c r="M111" s="59"/>
      <c r="N111" s="59"/>
      <c r="O111" s="62"/>
      <c r="P111" s="62"/>
      <c r="Q111" s="59"/>
      <c r="R111" s="58"/>
      <c r="S111" s="59"/>
      <c r="T111" s="59"/>
      <c r="U111" s="59"/>
      <c r="V111" s="59"/>
      <c r="W111" s="58"/>
      <c r="X111" s="58"/>
      <c r="Y111" s="58"/>
      <c r="Z111" s="58"/>
      <c r="AA111" s="63"/>
      <c r="AB111" s="56"/>
    </row>
    <row r="112" spans="1:28" ht="12.75">
      <c r="A112" s="67"/>
      <c r="B112" s="67"/>
      <c r="C112" s="67"/>
      <c r="D112" s="57"/>
      <c r="E112" s="61"/>
      <c r="F112" s="59"/>
      <c r="G112" s="55"/>
      <c r="H112" s="55"/>
      <c r="I112" s="55"/>
      <c r="J112" s="59"/>
      <c r="K112" s="59"/>
      <c r="L112" s="59"/>
      <c r="M112" s="59"/>
      <c r="N112" s="59"/>
      <c r="O112" s="62"/>
      <c r="P112" s="62"/>
      <c r="Q112" s="59"/>
      <c r="R112" s="58"/>
      <c r="S112" s="59"/>
      <c r="T112" s="58"/>
      <c r="U112" s="59"/>
      <c r="V112" s="59"/>
      <c r="W112" s="58"/>
      <c r="X112" s="58"/>
      <c r="Y112" s="58"/>
      <c r="Z112" s="58"/>
      <c r="AA112" s="63"/>
      <c r="AB112" s="56"/>
    </row>
    <row r="113" spans="1:28" ht="12.75">
      <c r="A113" s="67"/>
      <c r="B113" s="67"/>
      <c r="C113" s="67"/>
      <c r="D113" s="57"/>
      <c r="E113" s="61"/>
      <c r="F113" s="59"/>
      <c r="G113" s="55"/>
      <c r="H113" s="55"/>
      <c r="I113" s="55"/>
      <c r="J113" s="59"/>
      <c r="K113" s="59"/>
      <c r="L113" s="59"/>
      <c r="M113" s="59"/>
      <c r="N113" s="59"/>
      <c r="O113" s="62"/>
      <c r="P113" s="62"/>
      <c r="Q113" s="59"/>
      <c r="R113" s="58"/>
      <c r="S113" s="59"/>
      <c r="T113" s="59"/>
      <c r="U113" s="59"/>
      <c r="V113" s="59"/>
      <c r="W113" s="58"/>
      <c r="X113" s="58"/>
      <c r="Y113" s="58"/>
      <c r="Z113" s="58"/>
      <c r="AA113" s="63"/>
      <c r="AB113" s="56"/>
    </row>
    <row r="114" spans="1:28" ht="12.75">
      <c r="A114" s="67"/>
      <c r="B114" s="67"/>
      <c r="C114" s="67"/>
      <c r="D114" s="57"/>
      <c r="E114" s="61"/>
      <c r="F114" s="59"/>
      <c r="G114" s="55"/>
      <c r="H114" s="55"/>
      <c r="I114" s="55"/>
      <c r="J114" s="59"/>
      <c r="K114" s="59"/>
      <c r="L114" s="59"/>
      <c r="M114" s="59"/>
      <c r="N114" s="59"/>
      <c r="O114" s="62"/>
      <c r="P114" s="62"/>
      <c r="Q114" s="59"/>
      <c r="R114" s="58"/>
      <c r="S114" s="59"/>
      <c r="T114" s="59"/>
      <c r="U114" s="59"/>
      <c r="V114" s="59"/>
      <c r="W114" s="58"/>
      <c r="X114" s="58"/>
      <c r="Y114" s="58"/>
      <c r="Z114" s="58"/>
      <c r="AA114" s="63"/>
      <c r="AB114" s="56"/>
    </row>
    <row r="115" spans="1:28" ht="12.75">
      <c r="A115" s="67"/>
      <c r="B115" s="67"/>
      <c r="C115" s="67"/>
      <c r="D115" s="57"/>
      <c r="E115" s="61"/>
      <c r="F115" s="59"/>
      <c r="G115" s="55"/>
      <c r="H115" s="55"/>
      <c r="I115" s="55"/>
      <c r="J115" s="59"/>
      <c r="K115" s="59"/>
      <c r="L115" s="59"/>
      <c r="M115" s="59"/>
      <c r="N115" s="59"/>
      <c r="O115" s="62"/>
      <c r="P115" s="62"/>
      <c r="Q115" s="59"/>
      <c r="R115" s="62"/>
      <c r="S115" s="59"/>
      <c r="T115" s="59"/>
      <c r="U115" s="59"/>
      <c r="V115" s="59"/>
      <c r="W115" s="58"/>
      <c r="X115" s="58"/>
      <c r="Y115" s="58"/>
      <c r="Z115" s="58"/>
      <c r="AA115" s="63"/>
      <c r="AB115" s="56"/>
    </row>
    <row r="116" spans="1:28" ht="12.75">
      <c r="A116" s="67"/>
      <c r="B116" s="67"/>
      <c r="C116" s="67"/>
      <c r="D116" s="57"/>
      <c r="E116" s="61"/>
      <c r="F116" s="59"/>
      <c r="G116" s="55"/>
      <c r="H116" s="55"/>
      <c r="I116" s="55"/>
      <c r="J116" s="59"/>
      <c r="K116" s="59"/>
      <c r="L116" s="59"/>
      <c r="M116" s="59"/>
      <c r="N116" s="59"/>
      <c r="O116" s="62"/>
      <c r="P116" s="62"/>
      <c r="Q116" s="59"/>
      <c r="R116" s="62"/>
      <c r="S116" s="59"/>
      <c r="T116" s="59"/>
      <c r="U116" s="59"/>
      <c r="V116" s="59"/>
      <c r="W116" s="58"/>
      <c r="X116" s="58"/>
      <c r="Y116" s="58"/>
      <c r="Z116" s="58"/>
      <c r="AA116" s="63"/>
      <c r="AB116" s="56"/>
    </row>
    <row r="117" spans="1:28" ht="12.75">
      <c r="A117" s="67"/>
      <c r="B117" s="67"/>
      <c r="C117" s="67"/>
      <c r="D117" s="57"/>
      <c r="E117" s="61"/>
      <c r="F117" s="59"/>
      <c r="G117" s="55"/>
      <c r="H117" s="55"/>
      <c r="I117" s="55"/>
      <c r="J117" s="59"/>
      <c r="K117" s="59"/>
      <c r="L117" s="59"/>
      <c r="M117" s="59"/>
      <c r="N117" s="59"/>
      <c r="O117" s="62"/>
      <c r="P117" s="62"/>
      <c r="Q117" s="59"/>
      <c r="R117" s="58"/>
      <c r="S117" s="59"/>
      <c r="T117" s="59"/>
      <c r="U117" s="59"/>
      <c r="V117" s="59"/>
      <c r="W117" s="58"/>
      <c r="X117" s="58"/>
      <c r="Y117" s="58"/>
      <c r="Z117" s="58"/>
      <c r="AA117" s="63"/>
      <c r="AB117" s="56"/>
    </row>
    <row r="118" spans="1:28" ht="12.75">
      <c r="A118" s="67"/>
      <c r="B118" s="67"/>
      <c r="C118" s="67"/>
      <c r="D118" s="57"/>
      <c r="E118" s="61"/>
      <c r="F118" s="59"/>
      <c r="G118" s="55"/>
      <c r="H118" s="55"/>
      <c r="I118" s="55"/>
      <c r="J118" s="59"/>
      <c r="K118" s="59"/>
      <c r="L118" s="59"/>
      <c r="M118" s="59"/>
      <c r="N118" s="59"/>
      <c r="O118" s="62"/>
      <c r="P118" s="62"/>
      <c r="Q118" s="59"/>
      <c r="R118" s="58"/>
      <c r="S118" s="59"/>
      <c r="T118" s="59"/>
      <c r="U118" s="59"/>
      <c r="V118" s="59"/>
      <c r="W118" s="58"/>
      <c r="X118" s="58"/>
      <c r="Y118" s="58"/>
      <c r="Z118" s="58"/>
      <c r="AA118" s="63"/>
      <c r="AB118" s="56"/>
    </row>
    <row r="119" spans="1:28" ht="12.75">
      <c r="A119" s="67"/>
      <c r="B119" s="67"/>
      <c r="C119" s="67"/>
      <c r="D119" s="57"/>
      <c r="E119" s="61"/>
      <c r="F119" s="59"/>
      <c r="G119" s="55"/>
      <c r="H119" s="55"/>
      <c r="I119" s="55"/>
      <c r="J119" s="58"/>
      <c r="K119" s="58"/>
      <c r="L119" s="58"/>
      <c r="M119" s="58"/>
      <c r="N119" s="59"/>
      <c r="O119" s="58"/>
      <c r="P119" s="58"/>
      <c r="Q119" s="58"/>
      <c r="R119" s="58"/>
      <c r="S119" s="59"/>
      <c r="T119" s="59"/>
      <c r="U119" s="59"/>
      <c r="V119" s="59"/>
      <c r="W119" s="58"/>
      <c r="X119" s="58"/>
      <c r="Y119" s="58"/>
      <c r="Z119" s="58"/>
      <c r="AA119" s="63"/>
      <c r="AB119" s="56"/>
    </row>
    <row r="120" spans="1:28" ht="12.75">
      <c r="A120" s="67"/>
      <c r="B120" s="67"/>
      <c r="C120" s="67"/>
      <c r="D120" s="57"/>
      <c r="E120" s="61"/>
      <c r="F120" s="59"/>
      <c r="G120" s="55"/>
      <c r="H120" s="55"/>
      <c r="I120" s="55"/>
      <c r="J120" s="59"/>
      <c r="K120" s="59"/>
      <c r="L120" s="59"/>
      <c r="M120" s="59"/>
      <c r="N120" s="59"/>
      <c r="O120" s="62"/>
      <c r="P120" s="62"/>
      <c r="Q120" s="59"/>
      <c r="R120" s="58"/>
      <c r="S120" s="59"/>
      <c r="T120" s="59"/>
      <c r="U120" s="59"/>
      <c r="V120" s="59"/>
      <c r="W120" s="58"/>
      <c r="X120" s="58"/>
      <c r="Y120" s="58"/>
      <c r="Z120" s="58"/>
      <c r="AA120" s="63"/>
      <c r="AB120" s="56"/>
    </row>
    <row r="121" spans="1:28" ht="12.75">
      <c r="A121" s="67"/>
      <c r="B121" s="67"/>
      <c r="C121" s="67"/>
      <c r="D121" s="57"/>
      <c r="E121" s="61"/>
      <c r="F121" s="59"/>
      <c r="G121" s="55"/>
      <c r="H121" s="55"/>
      <c r="I121" s="55"/>
      <c r="J121" s="59"/>
      <c r="K121" s="59"/>
      <c r="L121" s="59"/>
      <c r="M121" s="59"/>
      <c r="N121" s="59"/>
      <c r="O121" s="62"/>
      <c r="P121" s="62"/>
      <c r="Q121" s="59"/>
      <c r="R121" s="58"/>
      <c r="S121" s="59"/>
      <c r="T121" s="59"/>
      <c r="U121" s="59"/>
      <c r="V121" s="59"/>
      <c r="W121" s="58"/>
      <c r="X121" s="58"/>
      <c r="Y121" s="58"/>
      <c r="Z121" s="58"/>
      <c r="AA121" s="63"/>
      <c r="AB121" s="56"/>
    </row>
    <row r="122" spans="1:28" ht="12.75">
      <c r="A122" s="67"/>
      <c r="B122" s="67"/>
      <c r="C122" s="67"/>
      <c r="D122" s="57"/>
      <c r="E122" s="61"/>
      <c r="F122" s="59"/>
      <c r="G122" s="55"/>
      <c r="H122" s="55"/>
      <c r="I122" s="55"/>
      <c r="J122" s="59"/>
      <c r="K122" s="59"/>
      <c r="L122" s="59"/>
      <c r="M122" s="59"/>
      <c r="N122" s="59"/>
      <c r="O122" s="62"/>
      <c r="P122" s="62"/>
      <c r="Q122" s="59"/>
      <c r="R122" s="58"/>
      <c r="S122" s="59"/>
      <c r="T122" s="59"/>
      <c r="U122" s="59"/>
      <c r="V122" s="59"/>
      <c r="W122" s="58"/>
      <c r="X122" s="58"/>
      <c r="Y122" s="58"/>
      <c r="Z122" s="58"/>
      <c r="AA122" s="63"/>
      <c r="AB122" s="56"/>
    </row>
    <row r="123" spans="1:28" ht="12.75">
      <c r="A123" s="67"/>
      <c r="B123" s="67"/>
      <c r="C123" s="67"/>
      <c r="D123" s="57"/>
      <c r="E123" s="61"/>
      <c r="F123" s="59"/>
      <c r="G123" s="55"/>
      <c r="H123" s="55"/>
      <c r="I123" s="55"/>
      <c r="J123" s="59"/>
      <c r="K123" s="59"/>
      <c r="L123" s="59"/>
      <c r="M123" s="59"/>
      <c r="N123" s="59"/>
      <c r="O123" s="62"/>
      <c r="P123" s="62"/>
      <c r="Q123" s="59"/>
      <c r="R123" s="58"/>
      <c r="S123" s="59"/>
      <c r="T123" s="59"/>
      <c r="U123" s="59"/>
      <c r="V123" s="59"/>
      <c r="W123" s="58"/>
      <c r="X123" s="58"/>
      <c r="Y123" s="58"/>
      <c r="Z123" s="58"/>
      <c r="AA123" s="63"/>
      <c r="AB123" s="56"/>
    </row>
    <row r="124" spans="1:28" ht="12.75">
      <c r="A124" s="67"/>
      <c r="B124" s="67"/>
      <c r="C124" s="67"/>
      <c r="D124" s="57"/>
      <c r="E124" s="61"/>
      <c r="F124" s="59"/>
      <c r="G124" s="55"/>
      <c r="H124" s="55"/>
      <c r="I124" s="55"/>
      <c r="J124" s="59"/>
      <c r="K124" s="59"/>
      <c r="L124" s="59"/>
      <c r="M124" s="59"/>
      <c r="N124" s="59"/>
      <c r="O124" s="62"/>
      <c r="P124" s="62"/>
      <c r="Q124" s="59"/>
      <c r="R124" s="58"/>
      <c r="S124" s="59"/>
      <c r="T124" s="59"/>
      <c r="U124" s="59"/>
      <c r="V124" s="59"/>
      <c r="W124" s="58"/>
      <c r="X124" s="58"/>
      <c r="Y124" s="58"/>
      <c r="Z124" s="58"/>
      <c r="AA124" s="63"/>
      <c r="AB124" s="56"/>
    </row>
    <row r="125" spans="1:28" ht="12.75">
      <c r="A125" s="67"/>
      <c r="B125" s="67"/>
      <c r="C125" s="67"/>
      <c r="D125" s="57"/>
      <c r="E125" s="61"/>
      <c r="F125" s="59"/>
      <c r="G125" s="55"/>
      <c r="H125" s="55"/>
      <c r="I125" s="55"/>
      <c r="J125" s="59"/>
      <c r="K125" s="59"/>
      <c r="L125" s="59"/>
      <c r="M125" s="59"/>
      <c r="N125" s="59"/>
      <c r="O125" s="62"/>
      <c r="P125" s="62"/>
      <c r="Q125" s="59"/>
      <c r="R125" s="62"/>
      <c r="S125" s="59"/>
      <c r="T125" s="59"/>
      <c r="U125" s="59"/>
      <c r="V125" s="59"/>
      <c r="W125" s="58"/>
      <c r="X125" s="58"/>
      <c r="Y125" s="58"/>
      <c r="Z125" s="58"/>
      <c r="AA125" s="63"/>
      <c r="AB125" s="56"/>
    </row>
    <row r="126" spans="1:28" ht="12.75">
      <c r="A126" s="67"/>
      <c r="B126" s="67"/>
      <c r="C126" s="67"/>
      <c r="D126" s="57"/>
      <c r="E126" s="61"/>
      <c r="F126" s="59"/>
      <c r="G126" s="55"/>
      <c r="H126" s="55"/>
      <c r="I126" s="55"/>
      <c r="J126" s="59"/>
      <c r="K126" s="59"/>
      <c r="L126" s="59"/>
      <c r="M126" s="59"/>
      <c r="N126" s="59"/>
      <c r="O126" s="62"/>
      <c r="P126" s="62"/>
      <c r="Q126" s="59"/>
      <c r="R126" s="58"/>
      <c r="S126" s="59"/>
      <c r="T126" s="59"/>
      <c r="U126" s="59"/>
      <c r="V126" s="59"/>
      <c r="W126" s="58"/>
      <c r="X126" s="58"/>
      <c r="Y126" s="58"/>
      <c r="Z126" s="58"/>
      <c r="AA126" s="63"/>
      <c r="AB126" s="56"/>
    </row>
    <row r="127" spans="1:28" ht="12.75">
      <c r="A127" s="67"/>
      <c r="B127" s="67"/>
      <c r="C127" s="67"/>
      <c r="D127" s="57"/>
      <c r="E127" s="61"/>
      <c r="F127" s="59"/>
      <c r="G127" s="55"/>
      <c r="H127" s="55"/>
      <c r="I127" s="55"/>
      <c r="J127" s="59"/>
      <c r="K127" s="59"/>
      <c r="L127" s="59"/>
      <c r="M127" s="59"/>
      <c r="N127" s="59"/>
      <c r="O127" s="62"/>
      <c r="P127" s="62"/>
      <c r="Q127" s="59"/>
      <c r="R127" s="58"/>
      <c r="S127" s="59"/>
      <c r="T127" s="59"/>
      <c r="U127" s="59"/>
      <c r="V127" s="59"/>
      <c r="W127" s="58"/>
      <c r="X127" s="58"/>
      <c r="Y127" s="58"/>
      <c r="Z127" s="58"/>
      <c r="AA127" s="63"/>
      <c r="AB127" s="56"/>
    </row>
    <row r="128" spans="1:28" ht="12.75">
      <c r="A128" s="67"/>
      <c r="B128" s="67"/>
      <c r="C128" s="67"/>
      <c r="D128" s="57"/>
      <c r="E128" s="61"/>
      <c r="F128" s="59"/>
      <c r="G128" s="55"/>
      <c r="H128" s="55"/>
      <c r="I128" s="55"/>
      <c r="J128" s="59"/>
      <c r="K128" s="59"/>
      <c r="L128" s="59"/>
      <c r="M128" s="59"/>
      <c r="N128" s="59"/>
      <c r="O128" s="62"/>
      <c r="P128" s="62"/>
      <c r="Q128" s="59"/>
      <c r="R128" s="58"/>
      <c r="S128" s="59"/>
      <c r="T128" s="59"/>
      <c r="U128" s="59"/>
      <c r="V128" s="59"/>
      <c r="W128" s="58"/>
      <c r="X128" s="58"/>
      <c r="Y128" s="58"/>
      <c r="Z128" s="58"/>
      <c r="AA128" s="63"/>
      <c r="AB128" s="56"/>
    </row>
    <row r="129" spans="1:28" ht="12.75">
      <c r="A129" s="67"/>
      <c r="B129" s="67"/>
      <c r="C129" s="67"/>
      <c r="D129" s="57"/>
      <c r="E129" s="61"/>
      <c r="F129" s="59"/>
      <c r="G129" s="55"/>
      <c r="H129" s="55"/>
      <c r="I129" s="55"/>
      <c r="J129" s="59"/>
      <c r="K129" s="59"/>
      <c r="L129" s="59"/>
      <c r="M129" s="59"/>
      <c r="N129" s="59"/>
      <c r="O129" s="62"/>
      <c r="P129" s="62"/>
      <c r="Q129" s="59"/>
      <c r="R129" s="58"/>
      <c r="S129" s="59"/>
      <c r="T129" s="59"/>
      <c r="U129" s="59"/>
      <c r="V129" s="59"/>
      <c r="W129" s="58"/>
      <c r="X129" s="58"/>
      <c r="Y129" s="58"/>
      <c r="Z129" s="58"/>
      <c r="AA129" s="63"/>
      <c r="AB129" s="56"/>
    </row>
    <row r="130" spans="1:28" ht="12.75">
      <c r="A130" s="67"/>
      <c r="B130" s="67"/>
      <c r="C130" s="67"/>
      <c r="D130" s="57"/>
      <c r="E130" s="61"/>
      <c r="F130" s="59"/>
      <c r="G130" s="55"/>
      <c r="H130" s="55"/>
      <c r="I130" s="55"/>
      <c r="J130" s="59"/>
      <c r="K130" s="59"/>
      <c r="L130" s="59"/>
      <c r="M130" s="59"/>
      <c r="N130" s="59"/>
      <c r="O130" s="62"/>
      <c r="P130" s="62"/>
      <c r="Q130" s="59"/>
      <c r="R130" s="58"/>
      <c r="S130" s="59"/>
      <c r="T130" s="59"/>
      <c r="U130" s="59"/>
      <c r="V130" s="59"/>
      <c r="W130" s="58"/>
      <c r="X130" s="58"/>
      <c r="Y130" s="58"/>
      <c r="Z130" s="58"/>
      <c r="AA130" s="63"/>
      <c r="AB130" s="56"/>
    </row>
    <row r="131" spans="1:28" ht="12.75">
      <c r="A131" s="67"/>
      <c r="B131" s="67"/>
      <c r="C131" s="67"/>
      <c r="D131" s="57"/>
      <c r="E131" s="61"/>
      <c r="F131" s="59"/>
      <c r="G131" s="55"/>
      <c r="H131" s="55"/>
      <c r="I131" s="55"/>
      <c r="J131" s="59"/>
      <c r="K131" s="59"/>
      <c r="L131" s="59"/>
      <c r="M131" s="59"/>
      <c r="N131" s="59"/>
      <c r="O131" s="62"/>
      <c r="P131" s="62"/>
      <c r="Q131" s="59"/>
      <c r="R131" s="58"/>
      <c r="S131" s="59"/>
      <c r="T131" s="59"/>
      <c r="U131" s="59"/>
      <c r="V131" s="59"/>
      <c r="W131" s="58"/>
      <c r="X131" s="58"/>
      <c r="Y131" s="58"/>
      <c r="Z131" s="58"/>
      <c r="AA131" s="63"/>
      <c r="AB131" s="56"/>
    </row>
    <row r="132" spans="1:28" ht="12.75">
      <c r="A132" s="67"/>
      <c r="B132" s="67"/>
      <c r="C132" s="67"/>
      <c r="D132" s="57"/>
      <c r="E132" s="61"/>
      <c r="F132" s="59"/>
      <c r="G132" s="55"/>
      <c r="H132" s="55"/>
      <c r="I132" s="55"/>
      <c r="J132" s="59"/>
      <c r="K132" s="59"/>
      <c r="L132" s="59"/>
      <c r="M132" s="59"/>
      <c r="N132" s="59"/>
      <c r="O132" s="62"/>
      <c r="P132" s="62"/>
      <c r="Q132" s="59"/>
      <c r="R132" s="58"/>
      <c r="S132" s="59"/>
      <c r="T132" s="59"/>
      <c r="U132" s="59"/>
      <c r="V132" s="59"/>
      <c r="W132" s="58"/>
      <c r="X132" s="58"/>
      <c r="Y132" s="58"/>
      <c r="Z132" s="58"/>
      <c r="AA132" s="63"/>
      <c r="AB132" s="56"/>
    </row>
    <row r="133" spans="1:28" ht="12.75">
      <c r="A133" s="67"/>
      <c r="B133" s="67"/>
      <c r="C133" s="67"/>
      <c r="D133" s="57"/>
      <c r="E133" s="61"/>
      <c r="F133" s="59"/>
      <c r="G133" s="55"/>
      <c r="H133" s="55"/>
      <c r="I133" s="55"/>
      <c r="J133" s="59"/>
      <c r="K133" s="59"/>
      <c r="L133" s="59"/>
      <c r="M133" s="59"/>
      <c r="N133" s="59"/>
      <c r="O133" s="62"/>
      <c r="P133" s="62"/>
      <c r="Q133" s="59"/>
      <c r="R133" s="58"/>
      <c r="S133" s="59"/>
      <c r="T133" s="59"/>
      <c r="U133" s="59"/>
      <c r="V133" s="59"/>
      <c r="W133" s="58"/>
      <c r="X133" s="58"/>
      <c r="Y133" s="58"/>
      <c r="Z133" s="58"/>
      <c r="AA133" s="63"/>
      <c r="AB133" s="56"/>
    </row>
    <row r="134" spans="1:28" ht="12.75">
      <c r="A134" s="67"/>
      <c r="B134" s="67"/>
      <c r="C134" s="67"/>
      <c r="D134" s="57"/>
      <c r="E134" s="61"/>
      <c r="F134" s="59"/>
      <c r="G134" s="55"/>
      <c r="H134" s="55"/>
      <c r="I134" s="55"/>
      <c r="J134" s="59"/>
      <c r="K134" s="59"/>
      <c r="L134" s="59"/>
      <c r="M134" s="59"/>
      <c r="N134" s="59"/>
      <c r="O134" s="62"/>
      <c r="P134" s="62"/>
      <c r="Q134" s="59"/>
      <c r="R134" s="58"/>
      <c r="S134" s="59"/>
      <c r="T134" s="59"/>
      <c r="U134" s="59"/>
      <c r="V134" s="59"/>
      <c r="W134" s="58"/>
      <c r="X134" s="58"/>
      <c r="Y134" s="58"/>
      <c r="Z134" s="58"/>
      <c r="AA134" s="63"/>
      <c r="AB134" s="56"/>
    </row>
    <row r="135" spans="1:28" ht="12.75">
      <c r="A135" s="67"/>
      <c r="B135" s="67"/>
      <c r="C135" s="67"/>
      <c r="D135" s="57"/>
      <c r="E135" s="61"/>
      <c r="F135" s="61"/>
      <c r="G135" s="55"/>
      <c r="H135" s="55"/>
      <c r="I135" s="55"/>
      <c r="J135" s="59"/>
      <c r="K135" s="59"/>
      <c r="L135" s="59"/>
      <c r="M135" s="59"/>
      <c r="N135" s="59"/>
      <c r="O135" s="62"/>
      <c r="P135" s="62"/>
      <c r="Q135" s="59"/>
      <c r="R135" s="58"/>
      <c r="S135" s="59"/>
      <c r="T135" s="59"/>
      <c r="U135" s="59"/>
      <c r="V135" s="59"/>
      <c r="W135" s="58"/>
      <c r="X135" s="58"/>
      <c r="Y135" s="58"/>
      <c r="Z135" s="58"/>
      <c r="AA135" s="63"/>
      <c r="AB135" s="56"/>
    </row>
    <row r="136" spans="1:28" ht="12.75">
      <c r="A136" s="67"/>
      <c r="B136" s="67"/>
      <c r="C136" s="67"/>
      <c r="D136" s="57"/>
      <c r="E136" s="61"/>
      <c r="F136" s="59"/>
      <c r="G136" s="55"/>
      <c r="H136" s="55"/>
      <c r="I136" s="55"/>
      <c r="J136" s="59"/>
      <c r="K136" s="59"/>
      <c r="L136" s="59"/>
      <c r="M136" s="59"/>
      <c r="N136" s="59"/>
      <c r="O136" s="62"/>
      <c r="P136" s="62"/>
      <c r="Q136" s="59"/>
      <c r="R136" s="58"/>
      <c r="S136" s="59"/>
      <c r="T136" s="59"/>
      <c r="U136" s="59"/>
      <c r="V136" s="59"/>
      <c r="W136" s="58"/>
      <c r="X136" s="58"/>
      <c r="Y136" s="58"/>
      <c r="Z136" s="58"/>
      <c r="AA136" s="63"/>
      <c r="AB136" s="56"/>
    </row>
    <row r="137" spans="1:28" ht="12.75">
      <c r="A137" s="67"/>
      <c r="B137" s="67"/>
      <c r="C137" s="67"/>
      <c r="D137" s="57"/>
      <c r="E137" s="61"/>
      <c r="F137" s="59"/>
      <c r="G137" s="55"/>
      <c r="H137" s="55"/>
      <c r="I137" s="55"/>
      <c r="J137" s="59"/>
      <c r="K137" s="59"/>
      <c r="L137" s="59"/>
      <c r="M137" s="59"/>
      <c r="N137" s="59"/>
      <c r="O137" s="62"/>
      <c r="P137" s="62"/>
      <c r="Q137" s="59"/>
      <c r="R137" s="58"/>
      <c r="S137" s="59"/>
      <c r="T137" s="59"/>
      <c r="U137" s="59"/>
      <c r="V137" s="59"/>
      <c r="W137" s="58"/>
      <c r="X137" s="58"/>
      <c r="Y137" s="58"/>
      <c r="Z137" s="58"/>
      <c r="AA137" s="63"/>
      <c r="AB137" s="56"/>
    </row>
    <row r="138" spans="1:28" ht="12.75">
      <c r="A138" s="67"/>
      <c r="B138" s="67"/>
      <c r="C138" s="67"/>
      <c r="D138" s="57"/>
      <c r="E138" s="61"/>
      <c r="F138" s="59"/>
      <c r="G138" s="55"/>
      <c r="H138" s="55"/>
      <c r="I138" s="55"/>
      <c r="J138" s="59"/>
      <c r="K138" s="59"/>
      <c r="L138" s="59"/>
      <c r="M138" s="59"/>
      <c r="N138" s="59"/>
      <c r="O138" s="62"/>
      <c r="P138" s="62"/>
      <c r="Q138" s="59"/>
      <c r="R138" s="58"/>
      <c r="S138" s="59"/>
      <c r="T138" s="59"/>
      <c r="U138" s="59"/>
      <c r="V138" s="59"/>
      <c r="W138" s="58"/>
      <c r="X138" s="58"/>
      <c r="Y138" s="58"/>
      <c r="Z138" s="58"/>
      <c r="AA138" s="63"/>
      <c r="AB138" s="56"/>
    </row>
    <row r="139" spans="1:28" ht="12.75">
      <c r="A139" s="67"/>
      <c r="B139" s="67"/>
      <c r="C139" s="67"/>
      <c r="D139" s="57"/>
      <c r="E139" s="61"/>
      <c r="F139" s="59"/>
      <c r="G139" s="55"/>
      <c r="H139" s="55"/>
      <c r="I139" s="55"/>
      <c r="J139" s="59"/>
      <c r="K139" s="59"/>
      <c r="L139" s="59"/>
      <c r="M139" s="59"/>
      <c r="N139" s="59"/>
      <c r="O139" s="62"/>
      <c r="P139" s="62"/>
      <c r="Q139" s="59"/>
      <c r="R139" s="58"/>
      <c r="S139" s="59"/>
      <c r="T139" s="59"/>
      <c r="U139" s="59"/>
      <c r="V139" s="59"/>
      <c r="W139" s="58"/>
      <c r="X139" s="58"/>
      <c r="Y139" s="58"/>
      <c r="Z139" s="58"/>
      <c r="AA139" s="63"/>
      <c r="AB139" s="56"/>
    </row>
    <row r="140" spans="1:28" ht="12.75">
      <c r="A140" s="67"/>
      <c r="B140" s="67"/>
      <c r="C140" s="67"/>
      <c r="D140" s="57"/>
      <c r="E140" s="61"/>
      <c r="F140" s="59"/>
      <c r="G140" s="55"/>
      <c r="H140" s="55"/>
      <c r="I140" s="55"/>
      <c r="J140" s="59"/>
      <c r="K140" s="59"/>
      <c r="L140" s="59"/>
      <c r="M140" s="59"/>
      <c r="N140" s="59"/>
      <c r="O140" s="62"/>
      <c r="P140" s="62"/>
      <c r="Q140" s="59"/>
      <c r="R140" s="62"/>
      <c r="S140" s="59"/>
      <c r="T140" s="59"/>
      <c r="U140" s="59"/>
      <c r="V140" s="59"/>
      <c r="W140" s="58"/>
      <c r="X140" s="58"/>
      <c r="Y140" s="58"/>
      <c r="Z140" s="58"/>
      <c r="AA140" s="63"/>
      <c r="AB140" s="56"/>
    </row>
    <row r="141" spans="1:28" ht="12.75">
      <c r="A141" s="67"/>
      <c r="B141" s="67"/>
      <c r="C141" s="67"/>
      <c r="D141" s="57"/>
      <c r="E141" s="61"/>
      <c r="F141" s="59"/>
      <c r="G141" s="55"/>
      <c r="H141" s="55"/>
      <c r="I141" s="55"/>
      <c r="J141" s="59"/>
      <c r="K141" s="59"/>
      <c r="L141" s="59"/>
      <c r="M141" s="59"/>
      <c r="N141" s="59"/>
      <c r="O141" s="62"/>
      <c r="P141" s="62"/>
      <c r="Q141" s="59"/>
      <c r="R141" s="58"/>
      <c r="S141" s="59"/>
      <c r="T141" s="59"/>
      <c r="U141" s="59"/>
      <c r="V141" s="59"/>
      <c r="W141" s="58"/>
      <c r="X141" s="58"/>
      <c r="Y141" s="58"/>
      <c r="Z141" s="58"/>
      <c r="AA141" s="63"/>
      <c r="AB141" s="56"/>
    </row>
    <row r="142" spans="1:28" ht="12.75">
      <c r="A142" s="67"/>
      <c r="B142" s="67"/>
      <c r="C142" s="67"/>
      <c r="D142" s="57"/>
      <c r="E142" s="61"/>
      <c r="F142" s="59"/>
      <c r="G142" s="55"/>
      <c r="H142" s="55"/>
      <c r="I142" s="55"/>
      <c r="J142" s="59"/>
      <c r="K142" s="59"/>
      <c r="L142" s="59"/>
      <c r="M142" s="59"/>
      <c r="N142" s="59"/>
      <c r="O142" s="62"/>
      <c r="P142" s="62"/>
      <c r="Q142" s="59"/>
      <c r="R142" s="58"/>
      <c r="S142" s="59"/>
      <c r="T142" s="59"/>
      <c r="U142" s="59"/>
      <c r="V142" s="59"/>
      <c r="W142" s="58"/>
      <c r="X142" s="58"/>
      <c r="Y142" s="58"/>
      <c r="Z142" s="58"/>
      <c r="AA142" s="63"/>
      <c r="AB142" s="56"/>
    </row>
    <row r="143" spans="1:28" ht="12.75">
      <c r="A143" s="67"/>
      <c r="B143" s="67"/>
      <c r="C143" s="67"/>
      <c r="D143" s="57"/>
      <c r="E143" s="61"/>
      <c r="F143" s="59"/>
      <c r="G143" s="55"/>
      <c r="H143" s="55"/>
      <c r="I143" s="55"/>
      <c r="J143" s="59"/>
      <c r="K143" s="59"/>
      <c r="L143" s="59"/>
      <c r="M143" s="59"/>
      <c r="N143" s="59"/>
      <c r="O143" s="62"/>
      <c r="P143" s="62"/>
      <c r="Q143" s="59"/>
      <c r="R143" s="58"/>
      <c r="S143" s="59"/>
      <c r="T143" s="59"/>
      <c r="U143" s="59"/>
      <c r="V143" s="59"/>
      <c r="W143" s="58"/>
      <c r="X143" s="58"/>
      <c r="Y143" s="58"/>
      <c r="Z143" s="58"/>
      <c r="AA143" s="63"/>
      <c r="AB143" s="56"/>
    </row>
    <row r="144" spans="1:28" ht="12.75">
      <c r="A144" s="67"/>
      <c r="B144" s="67"/>
      <c r="C144" s="67"/>
      <c r="D144" s="57"/>
      <c r="E144" s="61"/>
      <c r="F144" s="59"/>
      <c r="G144" s="55"/>
      <c r="H144" s="55"/>
      <c r="I144" s="55"/>
      <c r="J144" s="59"/>
      <c r="K144" s="59"/>
      <c r="L144" s="59"/>
      <c r="M144" s="59"/>
      <c r="N144" s="59"/>
      <c r="O144" s="62"/>
      <c r="P144" s="62"/>
      <c r="Q144" s="59"/>
      <c r="R144" s="58"/>
      <c r="S144" s="59"/>
      <c r="T144" s="59"/>
      <c r="U144" s="59"/>
      <c r="V144" s="59"/>
      <c r="W144" s="58"/>
      <c r="X144" s="58"/>
      <c r="Y144" s="58"/>
      <c r="Z144" s="58"/>
      <c r="AA144" s="63"/>
      <c r="AB144" s="56"/>
    </row>
    <row r="145" spans="1:28" ht="12.75">
      <c r="A145" s="67"/>
      <c r="B145" s="67"/>
      <c r="C145" s="67"/>
      <c r="D145" s="57"/>
      <c r="E145" s="61"/>
      <c r="F145" s="59"/>
      <c r="G145" s="55"/>
      <c r="H145" s="55"/>
      <c r="I145" s="55"/>
      <c r="J145" s="59"/>
      <c r="K145" s="59"/>
      <c r="L145" s="59"/>
      <c r="M145" s="59"/>
      <c r="N145" s="59"/>
      <c r="O145" s="62"/>
      <c r="P145" s="62"/>
      <c r="Q145" s="59"/>
      <c r="R145" s="58"/>
      <c r="S145" s="59"/>
      <c r="T145" s="59"/>
      <c r="U145" s="59"/>
      <c r="V145" s="59"/>
      <c r="W145" s="58"/>
      <c r="X145" s="58"/>
      <c r="Y145" s="58"/>
      <c r="Z145" s="58"/>
      <c r="AA145" s="63"/>
      <c r="AB145" s="56"/>
    </row>
    <row r="146" spans="1:28" ht="12.75">
      <c r="A146" s="67"/>
      <c r="B146" s="67"/>
      <c r="C146" s="67"/>
      <c r="D146" s="57"/>
      <c r="E146" s="61"/>
      <c r="F146" s="59"/>
      <c r="G146" s="55"/>
      <c r="H146" s="55"/>
      <c r="I146" s="55"/>
      <c r="J146" s="59"/>
      <c r="K146" s="59"/>
      <c r="L146" s="59"/>
      <c r="M146" s="59"/>
      <c r="N146" s="59"/>
      <c r="O146" s="62"/>
      <c r="P146" s="62"/>
      <c r="Q146" s="59"/>
      <c r="R146" s="58"/>
      <c r="S146" s="59"/>
      <c r="T146" s="59"/>
      <c r="U146" s="59"/>
      <c r="V146" s="59"/>
      <c r="W146" s="58"/>
      <c r="X146" s="58"/>
      <c r="Y146" s="58"/>
      <c r="Z146" s="58"/>
      <c r="AA146" s="63"/>
      <c r="AB146" s="56"/>
    </row>
    <row r="147" spans="1:28" ht="12.75">
      <c r="A147" s="67"/>
      <c r="B147" s="67"/>
      <c r="C147" s="67"/>
      <c r="D147" s="57"/>
      <c r="E147" s="61"/>
      <c r="F147" s="59"/>
      <c r="G147" s="55"/>
      <c r="H147" s="55"/>
      <c r="I147" s="55"/>
      <c r="J147" s="59"/>
      <c r="K147" s="59"/>
      <c r="L147" s="59"/>
      <c r="M147" s="59"/>
      <c r="N147" s="59"/>
      <c r="O147" s="62"/>
      <c r="P147" s="62"/>
      <c r="Q147" s="59"/>
      <c r="R147" s="58"/>
      <c r="S147" s="59"/>
      <c r="T147" s="59"/>
      <c r="U147" s="59"/>
      <c r="V147" s="59"/>
      <c r="W147" s="58"/>
      <c r="X147" s="58"/>
      <c r="Y147" s="58"/>
      <c r="Z147" s="58"/>
      <c r="AA147" s="63"/>
      <c r="AB147" s="56"/>
    </row>
    <row r="148" spans="1:28" ht="12.75">
      <c r="A148" s="67"/>
      <c r="B148" s="67"/>
      <c r="C148" s="67"/>
      <c r="D148" s="57"/>
      <c r="E148" s="61"/>
      <c r="F148" s="59"/>
      <c r="G148" s="55"/>
      <c r="H148" s="55"/>
      <c r="I148" s="55"/>
      <c r="J148" s="59"/>
      <c r="K148" s="59"/>
      <c r="L148" s="59"/>
      <c r="M148" s="59"/>
      <c r="N148" s="59"/>
      <c r="O148" s="62"/>
      <c r="P148" s="62"/>
      <c r="Q148" s="59"/>
      <c r="R148" s="62"/>
      <c r="S148" s="59"/>
      <c r="T148" s="59"/>
      <c r="U148" s="59"/>
      <c r="V148" s="59"/>
      <c r="W148" s="58"/>
      <c r="X148" s="58"/>
      <c r="Y148" s="58"/>
      <c r="Z148" s="58"/>
      <c r="AA148" s="63"/>
      <c r="AB148" s="56"/>
    </row>
    <row r="149" spans="1:28" ht="12.75">
      <c r="A149" s="67"/>
      <c r="B149" s="67"/>
      <c r="C149" s="67"/>
      <c r="D149" s="57"/>
      <c r="E149" s="61"/>
      <c r="F149" s="59"/>
      <c r="G149" s="55"/>
      <c r="H149" s="55"/>
      <c r="I149" s="55"/>
      <c r="J149" s="59"/>
      <c r="K149" s="59"/>
      <c r="L149" s="59"/>
      <c r="M149" s="59"/>
      <c r="N149" s="59"/>
      <c r="O149" s="62"/>
      <c r="P149" s="62"/>
      <c r="Q149" s="59"/>
      <c r="R149" s="58"/>
      <c r="S149" s="59"/>
      <c r="T149" s="59"/>
      <c r="U149" s="59"/>
      <c r="V149" s="59"/>
      <c r="W149" s="58"/>
      <c r="X149" s="58"/>
      <c r="Y149" s="58"/>
      <c r="Z149" s="58"/>
      <c r="AA149" s="63"/>
      <c r="AB149" s="56"/>
    </row>
    <row r="150" spans="1:28" ht="12.75">
      <c r="A150" s="67"/>
      <c r="B150" s="67"/>
      <c r="C150" s="67"/>
      <c r="D150" s="57"/>
      <c r="E150" s="61"/>
      <c r="F150" s="59"/>
      <c r="G150" s="55"/>
      <c r="H150" s="55"/>
      <c r="I150" s="55"/>
      <c r="J150" s="59"/>
      <c r="K150" s="59"/>
      <c r="L150" s="59"/>
      <c r="M150" s="59"/>
      <c r="N150" s="59"/>
      <c r="O150" s="62"/>
      <c r="P150" s="62"/>
      <c r="Q150" s="59"/>
      <c r="R150" s="58"/>
      <c r="S150" s="59"/>
      <c r="T150" s="59"/>
      <c r="U150" s="59"/>
      <c r="V150" s="59"/>
      <c r="W150" s="58"/>
      <c r="X150" s="58"/>
      <c r="Y150" s="58"/>
      <c r="Z150" s="58"/>
      <c r="AA150" s="63"/>
      <c r="AB150" s="56"/>
    </row>
    <row r="151" spans="1:28" ht="12.75">
      <c r="A151" s="67"/>
      <c r="B151" s="67"/>
      <c r="C151" s="67"/>
      <c r="D151" s="57"/>
      <c r="E151" s="61"/>
      <c r="F151" s="59"/>
      <c r="G151" s="55"/>
      <c r="H151" s="55"/>
      <c r="I151" s="55"/>
      <c r="J151" s="59"/>
      <c r="K151" s="59"/>
      <c r="L151" s="59"/>
      <c r="M151" s="59"/>
      <c r="N151" s="59"/>
      <c r="O151" s="62"/>
      <c r="P151" s="62"/>
      <c r="Q151" s="59"/>
      <c r="R151" s="58"/>
      <c r="S151" s="59"/>
      <c r="T151" s="59"/>
      <c r="U151" s="59"/>
      <c r="V151" s="59"/>
      <c r="W151" s="58"/>
      <c r="X151" s="58"/>
      <c r="Y151" s="58"/>
      <c r="Z151" s="58"/>
      <c r="AA151" s="63"/>
      <c r="AB151" s="56"/>
    </row>
    <row r="152" spans="1:28" ht="12.75">
      <c r="A152" s="67"/>
      <c r="B152" s="67"/>
      <c r="C152" s="67"/>
      <c r="D152" s="57"/>
      <c r="E152" s="61"/>
      <c r="F152" s="59"/>
      <c r="G152" s="55"/>
      <c r="H152" s="55"/>
      <c r="I152" s="55"/>
      <c r="J152" s="59"/>
      <c r="K152" s="59"/>
      <c r="L152" s="59"/>
      <c r="M152" s="59"/>
      <c r="N152" s="59"/>
      <c r="O152" s="62"/>
      <c r="P152" s="62"/>
      <c r="Q152" s="59"/>
      <c r="R152" s="58"/>
      <c r="S152" s="59"/>
      <c r="T152" s="59"/>
      <c r="U152" s="59"/>
      <c r="V152" s="59"/>
      <c r="W152" s="58"/>
      <c r="X152" s="58"/>
      <c r="Y152" s="58"/>
      <c r="Z152" s="58"/>
      <c r="AA152" s="63"/>
      <c r="AB152" s="56"/>
    </row>
    <row r="153" spans="1:28" ht="12.75">
      <c r="A153" s="67"/>
      <c r="B153" s="67"/>
      <c r="C153" s="67"/>
      <c r="D153" s="57"/>
      <c r="E153" s="61"/>
      <c r="F153" s="59"/>
      <c r="G153" s="55"/>
      <c r="H153" s="55"/>
      <c r="I153" s="55"/>
      <c r="J153" s="59"/>
      <c r="K153" s="59"/>
      <c r="L153" s="59"/>
      <c r="M153" s="59"/>
      <c r="N153" s="59"/>
      <c r="O153" s="62"/>
      <c r="P153" s="62"/>
      <c r="Q153" s="59"/>
      <c r="R153" s="58"/>
      <c r="S153" s="59"/>
      <c r="T153" s="59"/>
      <c r="U153" s="59"/>
      <c r="V153" s="59"/>
      <c r="W153" s="58"/>
      <c r="X153" s="58"/>
      <c r="Y153" s="58"/>
      <c r="Z153" s="58"/>
      <c r="AA153" s="63"/>
      <c r="AB153" s="56"/>
    </row>
    <row r="154" spans="1:28" ht="12.75">
      <c r="A154" s="67"/>
      <c r="B154" s="67"/>
      <c r="C154" s="67"/>
      <c r="D154" s="57"/>
      <c r="E154" s="61"/>
      <c r="F154" s="59"/>
      <c r="G154" s="55"/>
      <c r="H154" s="55"/>
      <c r="I154" s="55"/>
      <c r="J154" s="59"/>
      <c r="K154" s="59"/>
      <c r="L154" s="59"/>
      <c r="M154" s="59"/>
      <c r="N154" s="59"/>
      <c r="O154" s="62"/>
      <c r="P154" s="62"/>
      <c r="Q154" s="59"/>
      <c r="R154" s="58"/>
      <c r="S154" s="59"/>
      <c r="T154" s="59"/>
      <c r="U154" s="59"/>
      <c r="V154" s="59"/>
      <c r="W154" s="58"/>
      <c r="X154" s="58"/>
      <c r="Y154" s="58"/>
      <c r="Z154" s="58"/>
      <c r="AA154" s="63"/>
      <c r="AB154" s="56"/>
    </row>
    <row r="155" spans="1:28" ht="12.75">
      <c r="A155" s="67"/>
      <c r="B155" s="67"/>
      <c r="C155" s="67"/>
      <c r="D155" s="57"/>
      <c r="E155" s="61"/>
      <c r="F155" s="59"/>
      <c r="G155" s="55"/>
      <c r="H155" s="55"/>
      <c r="I155" s="55"/>
      <c r="J155" s="59"/>
      <c r="K155" s="59"/>
      <c r="L155" s="59"/>
      <c r="M155" s="59"/>
      <c r="N155" s="59"/>
      <c r="O155" s="62"/>
      <c r="P155" s="62"/>
      <c r="Q155" s="59"/>
      <c r="R155" s="58"/>
      <c r="S155" s="59"/>
      <c r="T155" s="59"/>
      <c r="U155" s="59"/>
      <c r="V155" s="59"/>
      <c r="W155" s="58"/>
      <c r="X155" s="58"/>
      <c r="Y155" s="58"/>
      <c r="Z155" s="58"/>
      <c r="AA155" s="63"/>
      <c r="AB155" s="56"/>
    </row>
    <row r="156" spans="1:28" ht="12.75">
      <c r="A156" s="67"/>
      <c r="B156" s="67"/>
      <c r="C156" s="67"/>
      <c r="D156" s="57"/>
      <c r="E156" s="61"/>
      <c r="F156" s="59"/>
      <c r="G156" s="55"/>
      <c r="H156" s="55"/>
      <c r="I156" s="55"/>
      <c r="J156" s="59"/>
      <c r="K156" s="59"/>
      <c r="L156" s="59"/>
      <c r="M156" s="59"/>
      <c r="N156" s="59"/>
      <c r="O156" s="62"/>
      <c r="P156" s="62"/>
      <c r="Q156" s="59"/>
      <c r="R156" s="58"/>
      <c r="S156" s="59"/>
      <c r="T156" s="59"/>
      <c r="U156" s="59"/>
      <c r="V156" s="59"/>
      <c r="W156" s="58"/>
      <c r="X156" s="58"/>
      <c r="Y156" s="58"/>
      <c r="Z156" s="58"/>
      <c r="AA156" s="63"/>
      <c r="AB156" s="56"/>
    </row>
    <row r="157" spans="1:28" ht="12.75">
      <c r="A157" s="67"/>
      <c r="B157" s="67"/>
      <c r="C157" s="67"/>
      <c r="D157" s="57"/>
      <c r="E157" s="61"/>
      <c r="F157" s="59"/>
      <c r="G157" s="55"/>
      <c r="H157" s="55"/>
      <c r="I157" s="55"/>
      <c r="J157" s="59"/>
      <c r="K157" s="59"/>
      <c r="L157" s="59"/>
      <c r="M157" s="59"/>
      <c r="N157" s="59"/>
      <c r="O157" s="62"/>
      <c r="P157" s="62"/>
      <c r="Q157" s="59"/>
      <c r="R157" s="58"/>
      <c r="S157" s="59"/>
      <c r="T157" s="59"/>
      <c r="U157" s="59"/>
      <c r="V157" s="59"/>
      <c r="W157" s="58"/>
      <c r="X157" s="58"/>
      <c r="Y157" s="58"/>
      <c r="Z157" s="58"/>
      <c r="AA157" s="63"/>
      <c r="AB157" s="56"/>
    </row>
    <row r="158" spans="1:28" ht="12.75">
      <c r="A158" s="67"/>
      <c r="B158" s="67"/>
      <c r="C158" s="67"/>
      <c r="D158" s="57"/>
      <c r="E158" s="61"/>
      <c r="F158" s="59"/>
      <c r="G158" s="55"/>
      <c r="H158" s="55"/>
      <c r="I158" s="55"/>
      <c r="J158" s="59"/>
      <c r="K158" s="59"/>
      <c r="L158" s="59"/>
      <c r="M158" s="59"/>
      <c r="N158" s="59"/>
      <c r="O158" s="62"/>
      <c r="P158" s="62"/>
      <c r="Q158" s="59"/>
      <c r="R158" s="58"/>
      <c r="S158" s="59"/>
      <c r="T158" s="59"/>
      <c r="U158" s="59"/>
      <c r="V158" s="59"/>
      <c r="W158" s="58"/>
      <c r="X158" s="58"/>
      <c r="Y158" s="58"/>
      <c r="Z158" s="58"/>
      <c r="AA158" s="63"/>
      <c r="AB158" s="56"/>
    </row>
    <row r="159" spans="1:28" ht="12.75">
      <c r="A159" s="67"/>
      <c r="B159" s="67"/>
      <c r="C159" s="67"/>
      <c r="D159" s="57"/>
      <c r="E159" s="61"/>
      <c r="F159" s="59"/>
      <c r="G159" s="55"/>
      <c r="H159" s="55"/>
      <c r="I159" s="55"/>
      <c r="J159" s="59"/>
      <c r="K159" s="59"/>
      <c r="L159" s="59"/>
      <c r="M159" s="59"/>
      <c r="N159" s="59"/>
      <c r="O159" s="62"/>
      <c r="P159" s="62"/>
      <c r="Q159" s="59"/>
      <c r="R159" s="58"/>
      <c r="S159" s="59"/>
      <c r="T159" s="59"/>
      <c r="U159" s="59"/>
      <c r="V159" s="59"/>
      <c r="W159" s="58"/>
      <c r="X159" s="58"/>
      <c r="Y159" s="58"/>
      <c r="Z159" s="58"/>
      <c r="AA159" s="63"/>
      <c r="AB159" s="56"/>
    </row>
    <row r="160" spans="1:28" ht="12.75">
      <c r="A160" s="67"/>
      <c r="B160" s="67"/>
      <c r="C160" s="67"/>
      <c r="D160" s="57"/>
      <c r="E160" s="61"/>
      <c r="F160" s="59"/>
      <c r="G160" s="55"/>
      <c r="H160" s="55"/>
      <c r="I160" s="55"/>
      <c r="J160" s="59"/>
      <c r="K160" s="59"/>
      <c r="L160" s="59"/>
      <c r="M160" s="59"/>
      <c r="N160" s="59"/>
      <c r="O160" s="62"/>
      <c r="P160" s="62"/>
      <c r="Q160" s="59"/>
      <c r="R160" s="58"/>
      <c r="S160" s="59"/>
      <c r="T160" s="59"/>
      <c r="U160" s="59"/>
      <c r="V160" s="59"/>
      <c r="W160" s="58"/>
      <c r="X160" s="58"/>
      <c r="Y160" s="58"/>
      <c r="Z160" s="58"/>
      <c r="AA160" s="63"/>
      <c r="AB160" s="56"/>
    </row>
    <row r="161" spans="1:28" ht="12.75">
      <c r="A161" s="67"/>
      <c r="B161" s="67"/>
      <c r="C161" s="67"/>
      <c r="D161" s="57"/>
      <c r="E161" s="61"/>
      <c r="F161" s="59"/>
      <c r="G161" s="55"/>
      <c r="H161" s="55"/>
      <c r="I161" s="55"/>
      <c r="J161" s="59"/>
      <c r="K161" s="59"/>
      <c r="L161" s="59"/>
      <c r="M161" s="59"/>
      <c r="N161" s="59"/>
      <c r="O161" s="62"/>
      <c r="P161" s="62"/>
      <c r="Q161" s="59"/>
      <c r="R161" s="58"/>
      <c r="S161" s="59"/>
      <c r="T161" s="59"/>
      <c r="U161" s="59"/>
      <c r="V161" s="59"/>
      <c r="W161" s="58"/>
      <c r="X161" s="58"/>
      <c r="Y161" s="58"/>
      <c r="Z161" s="58"/>
      <c r="AA161" s="63"/>
      <c r="AB161" s="56"/>
    </row>
    <row r="162" spans="1:28" ht="12.75">
      <c r="A162" s="67"/>
      <c r="B162" s="67"/>
      <c r="C162" s="67"/>
      <c r="D162" s="57"/>
      <c r="E162" s="61"/>
      <c r="F162" s="59"/>
      <c r="G162" s="55"/>
      <c r="H162" s="55"/>
      <c r="I162" s="55"/>
      <c r="J162" s="59"/>
      <c r="K162" s="59"/>
      <c r="L162" s="59"/>
      <c r="M162" s="59"/>
      <c r="N162" s="59"/>
      <c r="O162" s="62"/>
      <c r="P162" s="62"/>
      <c r="Q162" s="59"/>
      <c r="R162" s="58"/>
      <c r="S162" s="59"/>
      <c r="T162" s="59"/>
      <c r="U162" s="59"/>
      <c r="V162" s="59"/>
      <c r="W162" s="58"/>
      <c r="X162" s="58"/>
      <c r="Y162" s="58"/>
      <c r="Z162" s="58"/>
      <c r="AA162" s="63"/>
      <c r="AB162" s="56"/>
    </row>
    <row r="163" spans="1:28" ht="12.75">
      <c r="A163" s="67"/>
      <c r="B163" s="67"/>
      <c r="C163" s="67"/>
      <c r="D163" s="57"/>
      <c r="E163" s="61"/>
      <c r="F163" s="59"/>
      <c r="G163" s="55"/>
      <c r="H163" s="55"/>
      <c r="I163" s="55"/>
      <c r="J163" s="59"/>
      <c r="K163" s="59"/>
      <c r="L163" s="59"/>
      <c r="M163" s="59"/>
      <c r="N163" s="59"/>
      <c r="O163" s="62"/>
      <c r="P163" s="62"/>
      <c r="Q163" s="59"/>
      <c r="R163" s="58"/>
      <c r="S163" s="59"/>
      <c r="T163" s="59"/>
      <c r="U163" s="59"/>
      <c r="V163" s="59"/>
      <c r="W163" s="58"/>
      <c r="X163" s="58"/>
      <c r="Y163" s="58"/>
      <c r="Z163" s="58"/>
      <c r="AA163" s="63"/>
      <c r="AB163" s="56"/>
    </row>
    <row r="164" spans="1:28" ht="12.75">
      <c r="A164" s="67"/>
      <c r="B164" s="67"/>
      <c r="C164" s="67"/>
      <c r="D164" s="57"/>
      <c r="E164" s="61"/>
      <c r="F164" s="59"/>
      <c r="G164" s="55"/>
      <c r="H164" s="55"/>
      <c r="I164" s="55"/>
      <c r="J164" s="59"/>
      <c r="K164" s="59"/>
      <c r="L164" s="59"/>
      <c r="M164" s="59"/>
      <c r="N164" s="59"/>
      <c r="O164" s="62"/>
      <c r="P164" s="62"/>
      <c r="Q164" s="59"/>
      <c r="R164" s="58"/>
      <c r="S164" s="59"/>
      <c r="T164" s="59"/>
      <c r="U164" s="59"/>
      <c r="V164" s="59"/>
      <c r="W164" s="58"/>
      <c r="X164" s="58"/>
      <c r="Y164" s="58"/>
      <c r="Z164" s="58"/>
      <c r="AA164" s="63"/>
      <c r="AB164" s="56"/>
    </row>
    <row r="165" spans="1:28" ht="12.75">
      <c r="A165" s="67"/>
      <c r="B165" s="67"/>
      <c r="C165" s="67"/>
      <c r="D165" s="57"/>
      <c r="E165" s="61"/>
      <c r="F165" s="59"/>
      <c r="G165" s="55"/>
      <c r="H165" s="55"/>
      <c r="I165" s="55"/>
      <c r="J165" s="59"/>
      <c r="K165" s="59"/>
      <c r="L165" s="59"/>
      <c r="M165" s="59"/>
      <c r="N165" s="59"/>
      <c r="O165" s="62"/>
      <c r="P165" s="62"/>
      <c r="Q165" s="59"/>
      <c r="R165" s="58"/>
      <c r="S165" s="59"/>
      <c r="T165" s="59"/>
      <c r="U165" s="59"/>
      <c r="V165" s="59"/>
      <c r="W165" s="58"/>
      <c r="X165" s="58"/>
      <c r="Y165" s="58"/>
      <c r="Z165" s="58"/>
      <c r="AA165" s="63"/>
      <c r="AB165" s="56"/>
    </row>
    <row r="166" spans="1:28" ht="12.75">
      <c r="A166" s="67"/>
      <c r="B166" s="67"/>
      <c r="C166" s="67"/>
      <c r="D166" s="57"/>
      <c r="E166" s="61"/>
      <c r="F166" s="59"/>
      <c r="G166" s="55"/>
      <c r="H166" s="55"/>
      <c r="I166" s="55"/>
      <c r="J166" s="59"/>
      <c r="K166" s="59"/>
      <c r="L166" s="59"/>
      <c r="M166" s="59"/>
      <c r="N166" s="59"/>
      <c r="O166" s="62"/>
      <c r="P166" s="62"/>
      <c r="Q166" s="59"/>
      <c r="R166" s="58"/>
      <c r="S166" s="59"/>
      <c r="T166" s="59"/>
      <c r="U166" s="59"/>
      <c r="V166" s="59"/>
      <c r="W166" s="58"/>
      <c r="X166" s="58"/>
      <c r="Y166" s="58"/>
      <c r="Z166" s="58"/>
      <c r="AA166" s="63"/>
      <c r="AB166" s="56"/>
    </row>
    <row r="167" spans="1:28" ht="12.75">
      <c r="A167" s="67"/>
      <c r="B167" s="67"/>
      <c r="C167" s="67"/>
      <c r="D167" s="57"/>
      <c r="E167" s="61"/>
      <c r="F167" s="59"/>
      <c r="G167" s="55"/>
      <c r="H167" s="55"/>
      <c r="I167" s="55"/>
      <c r="J167" s="59"/>
      <c r="K167" s="59"/>
      <c r="L167" s="59"/>
      <c r="M167" s="59"/>
      <c r="N167" s="59"/>
      <c r="O167" s="62"/>
      <c r="P167" s="62"/>
      <c r="Q167" s="59"/>
      <c r="R167" s="58"/>
      <c r="S167" s="59"/>
      <c r="T167" s="59"/>
      <c r="U167" s="59"/>
      <c r="V167" s="59"/>
      <c r="W167" s="58"/>
      <c r="X167" s="58"/>
      <c r="Y167" s="58"/>
      <c r="Z167" s="58"/>
      <c r="AA167" s="63"/>
      <c r="AB167" s="56"/>
    </row>
    <row r="168" spans="1:28" ht="12.75">
      <c r="A168" s="67"/>
      <c r="B168" s="67"/>
      <c r="C168" s="67"/>
      <c r="D168" s="57"/>
      <c r="E168" s="61"/>
      <c r="F168" s="59"/>
      <c r="G168" s="55"/>
      <c r="H168" s="55"/>
      <c r="I168" s="55"/>
      <c r="J168" s="59"/>
      <c r="K168" s="59"/>
      <c r="L168" s="59"/>
      <c r="M168" s="59"/>
      <c r="N168" s="59"/>
      <c r="O168" s="62"/>
      <c r="P168" s="62"/>
      <c r="Q168" s="59"/>
      <c r="R168" s="58"/>
      <c r="S168" s="59"/>
      <c r="T168" s="59"/>
      <c r="U168" s="59"/>
      <c r="V168" s="59"/>
      <c r="W168" s="58"/>
      <c r="X168" s="58"/>
      <c r="Y168" s="58"/>
      <c r="Z168" s="58"/>
      <c r="AA168" s="63"/>
      <c r="AB168" s="56"/>
    </row>
    <row r="169" spans="1:28" ht="12.75">
      <c r="A169" s="67"/>
      <c r="B169" s="67"/>
      <c r="C169" s="67"/>
      <c r="D169" s="57"/>
      <c r="E169" s="61"/>
      <c r="F169" s="59"/>
      <c r="G169" s="55"/>
      <c r="H169" s="55"/>
      <c r="I169" s="55"/>
      <c r="J169" s="59"/>
      <c r="K169" s="59"/>
      <c r="L169" s="59"/>
      <c r="M169" s="59"/>
      <c r="N169" s="59"/>
      <c r="O169" s="62"/>
      <c r="P169" s="62"/>
      <c r="Q169" s="59"/>
      <c r="R169" s="58"/>
      <c r="S169" s="59"/>
      <c r="T169" s="59"/>
      <c r="U169" s="59"/>
      <c r="V169" s="59"/>
      <c r="W169" s="58"/>
      <c r="X169" s="58"/>
      <c r="Y169" s="58"/>
      <c r="Z169" s="58"/>
      <c r="AA169" s="63"/>
      <c r="AB169" s="56"/>
    </row>
    <row r="170" spans="1:28" ht="12.75">
      <c r="A170" s="67"/>
      <c r="B170" s="67"/>
      <c r="C170" s="67"/>
      <c r="D170" s="57"/>
      <c r="E170" s="61"/>
      <c r="F170" s="59"/>
      <c r="G170" s="55"/>
      <c r="H170" s="55"/>
      <c r="I170" s="55"/>
      <c r="J170" s="59"/>
      <c r="K170" s="59"/>
      <c r="L170" s="59"/>
      <c r="M170" s="59"/>
      <c r="N170" s="59"/>
      <c r="O170" s="62"/>
      <c r="P170" s="62"/>
      <c r="Q170" s="59"/>
      <c r="R170" s="58"/>
      <c r="S170" s="59"/>
      <c r="T170" s="59"/>
      <c r="U170" s="59"/>
      <c r="V170" s="59"/>
      <c r="W170" s="58"/>
      <c r="X170" s="58"/>
      <c r="Y170" s="58"/>
      <c r="Z170" s="58"/>
      <c r="AA170" s="63"/>
      <c r="AB170" s="56"/>
    </row>
    <row r="171" spans="1:28" ht="12.75">
      <c r="A171" s="67"/>
      <c r="B171" s="67"/>
      <c r="C171" s="67"/>
      <c r="D171" s="57"/>
      <c r="E171" s="61"/>
      <c r="F171" s="59"/>
      <c r="G171" s="55"/>
      <c r="H171" s="55"/>
      <c r="I171" s="55"/>
      <c r="J171" s="59"/>
      <c r="K171" s="59"/>
      <c r="L171" s="59"/>
      <c r="M171" s="59"/>
      <c r="N171" s="59"/>
      <c r="O171" s="62"/>
      <c r="P171" s="62"/>
      <c r="Q171" s="59"/>
      <c r="R171" s="58"/>
      <c r="S171" s="59"/>
      <c r="T171" s="59"/>
      <c r="U171" s="59"/>
      <c r="V171" s="59"/>
      <c r="W171" s="58"/>
      <c r="X171" s="58"/>
      <c r="Y171" s="58"/>
      <c r="Z171" s="58"/>
      <c r="AA171" s="63"/>
      <c r="AB171" s="56"/>
    </row>
    <row r="172" spans="1:28" ht="12.75">
      <c r="A172" s="67"/>
      <c r="B172" s="67"/>
      <c r="C172" s="67"/>
      <c r="D172" s="57"/>
      <c r="E172" s="61"/>
      <c r="F172" s="59"/>
      <c r="G172" s="55"/>
      <c r="H172" s="55"/>
      <c r="I172" s="55"/>
      <c r="J172" s="59"/>
      <c r="K172" s="59"/>
      <c r="L172" s="59"/>
      <c r="M172" s="59"/>
      <c r="N172" s="59"/>
      <c r="O172" s="62"/>
      <c r="P172" s="62"/>
      <c r="Q172" s="59"/>
      <c r="R172" s="58"/>
      <c r="S172" s="59"/>
      <c r="T172" s="59"/>
      <c r="U172" s="59"/>
      <c r="V172" s="59"/>
      <c r="W172" s="58"/>
      <c r="X172" s="58"/>
      <c r="Y172" s="58"/>
      <c r="Z172" s="58"/>
      <c r="AA172" s="63"/>
      <c r="AB172" s="56"/>
    </row>
    <row r="173" spans="1:28" ht="12.75">
      <c r="A173" s="67"/>
      <c r="B173" s="67"/>
      <c r="C173" s="67"/>
      <c r="D173" s="57"/>
      <c r="E173" s="61"/>
      <c r="F173" s="59"/>
      <c r="G173" s="55"/>
      <c r="H173" s="55"/>
      <c r="I173" s="55"/>
      <c r="J173" s="59"/>
      <c r="K173" s="59"/>
      <c r="L173" s="59"/>
      <c r="M173" s="59"/>
      <c r="N173" s="59"/>
      <c r="O173" s="62"/>
      <c r="P173" s="62"/>
      <c r="Q173" s="59"/>
      <c r="R173" s="58"/>
      <c r="S173" s="59"/>
      <c r="T173" s="59"/>
      <c r="U173" s="59"/>
      <c r="V173" s="59"/>
      <c r="W173" s="58"/>
      <c r="X173" s="58"/>
      <c r="Y173" s="58"/>
      <c r="Z173" s="58"/>
      <c r="AA173" s="63"/>
      <c r="AB173" s="56"/>
    </row>
    <row r="174" spans="1:28" ht="12.75">
      <c r="A174" s="67"/>
      <c r="B174" s="67"/>
      <c r="C174" s="67"/>
      <c r="D174" s="57"/>
      <c r="E174" s="61"/>
      <c r="F174" s="59"/>
      <c r="G174" s="55"/>
      <c r="H174" s="55"/>
      <c r="I174" s="55"/>
      <c r="J174" s="59"/>
      <c r="K174" s="59"/>
      <c r="L174" s="59"/>
      <c r="M174" s="59"/>
      <c r="N174" s="59"/>
      <c r="O174" s="62"/>
      <c r="P174" s="62"/>
      <c r="Q174" s="59"/>
      <c r="R174" s="58"/>
      <c r="S174" s="59"/>
      <c r="T174" s="59"/>
      <c r="U174" s="59"/>
      <c r="V174" s="59"/>
      <c r="W174" s="58"/>
      <c r="X174" s="58"/>
      <c r="Y174" s="58"/>
      <c r="Z174" s="58"/>
      <c r="AA174" s="63"/>
      <c r="AB174" s="56"/>
    </row>
    <row r="175" spans="1:28" ht="12.75">
      <c r="A175" s="67"/>
      <c r="B175" s="67"/>
      <c r="C175" s="67"/>
      <c r="D175" s="57"/>
      <c r="E175" s="61"/>
      <c r="F175" s="59"/>
      <c r="G175" s="55"/>
      <c r="H175" s="55"/>
      <c r="I175" s="55"/>
      <c r="J175" s="59"/>
      <c r="K175" s="59"/>
      <c r="L175" s="59"/>
      <c r="M175" s="59"/>
      <c r="N175" s="59"/>
      <c r="O175" s="62"/>
      <c r="P175" s="62"/>
      <c r="Q175" s="59"/>
      <c r="R175" s="58"/>
      <c r="S175" s="59"/>
      <c r="T175" s="59"/>
      <c r="U175" s="59"/>
      <c r="V175" s="59"/>
      <c r="W175" s="58"/>
      <c r="X175" s="58"/>
      <c r="Y175" s="58"/>
      <c r="Z175" s="58"/>
      <c r="AA175" s="63"/>
      <c r="AB175" s="56"/>
    </row>
    <row r="176" spans="1:28" ht="12.75">
      <c r="A176" s="67"/>
      <c r="B176" s="67"/>
      <c r="C176" s="67"/>
      <c r="D176" s="57"/>
      <c r="E176" s="61"/>
      <c r="F176" s="59"/>
      <c r="G176" s="55"/>
      <c r="H176" s="55"/>
      <c r="I176" s="55"/>
      <c r="J176" s="59"/>
      <c r="K176" s="59"/>
      <c r="L176" s="59"/>
      <c r="M176" s="59"/>
      <c r="N176" s="59"/>
      <c r="O176" s="62"/>
      <c r="P176" s="62"/>
      <c r="Q176" s="59"/>
      <c r="R176" s="58"/>
      <c r="S176" s="59"/>
      <c r="T176" s="59"/>
      <c r="U176" s="59"/>
      <c r="V176" s="59"/>
      <c r="W176" s="58"/>
      <c r="X176" s="58"/>
      <c r="Y176" s="58"/>
      <c r="Z176" s="58"/>
      <c r="AA176" s="63"/>
      <c r="AB176" s="56"/>
    </row>
    <row r="177" spans="1:28" ht="12.75">
      <c r="A177" s="67"/>
      <c r="B177" s="67"/>
      <c r="C177" s="67"/>
      <c r="D177" s="57"/>
      <c r="E177" s="61"/>
      <c r="F177" s="59"/>
      <c r="G177" s="55"/>
      <c r="H177" s="55"/>
      <c r="I177" s="55"/>
      <c r="J177" s="59"/>
      <c r="K177" s="59"/>
      <c r="L177" s="59"/>
      <c r="M177" s="59"/>
      <c r="N177" s="59"/>
      <c r="O177" s="62"/>
      <c r="P177" s="62"/>
      <c r="Q177" s="59"/>
      <c r="R177" s="58"/>
      <c r="S177" s="59"/>
      <c r="T177" s="59"/>
      <c r="U177" s="59"/>
      <c r="V177" s="59"/>
      <c r="W177" s="58"/>
      <c r="X177" s="58"/>
      <c r="Y177" s="58"/>
      <c r="Z177" s="58"/>
      <c r="AA177" s="63"/>
      <c r="AB177" s="56"/>
    </row>
    <row r="178" spans="1:28" ht="12.75">
      <c r="A178" s="67"/>
      <c r="B178" s="67"/>
      <c r="C178" s="67"/>
      <c r="D178" s="57"/>
      <c r="E178" s="61"/>
      <c r="F178" s="61"/>
      <c r="G178" s="55"/>
      <c r="H178" s="55"/>
      <c r="I178" s="55"/>
      <c r="J178" s="59"/>
      <c r="K178" s="59"/>
      <c r="L178" s="59"/>
      <c r="M178" s="59"/>
      <c r="N178" s="59"/>
      <c r="O178" s="62"/>
      <c r="P178" s="62"/>
      <c r="Q178" s="59"/>
      <c r="R178" s="58"/>
      <c r="S178" s="59"/>
      <c r="T178" s="59"/>
      <c r="U178" s="59"/>
      <c r="V178" s="59"/>
      <c r="W178" s="58"/>
      <c r="X178" s="58"/>
      <c r="Y178" s="58"/>
      <c r="Z178" s="58"/>
      <c r="AA178" s="63"/>
      <c r="AB178" s="56"/>
    </row>
    <row r="179" spans="1:28" ht="12.75">
      <c r="A179" s="67"/>
      <c r="B179" s="67"/>
      <c r="C179" s="67"/>
      <c r="D179" s="57"/>
      <c r="E179" s="61"/>
      <c r="F179" s="61"/>
      <c r="G179" s="55"/>
      <c r="H179" s="55"/>
      <c r="I179" s="55"/>
      <c r="J179" s="59"/>
      <c r="K179" s="59"/>
      <c r="L179" s="59"/>
      <c r="M179" s="59"/>
      <c r="N179" s="59"/>
      <c r="O179" s="62"/>
      <c r="P179" s="62"/>
      <c r="Q179" s="59"/>
      <c r="R179" s="58"/>
      <c r="S179" s="59"/>
      <c r="T179" s="59"/>
      <c r="U179" s="59"/>
      <c r="V179" s="59"/>
      <c r="W179" s="58"/>
      <c r="X179" s="58"/>
      <c r="Y179" s="58"/>
      <c r="Z179" s="58"/>
      <c r="AA179" s="63"/>
      <c r="AB179" s="56"/>
    </row>
    <row r="180" spans="1:28" ht="12.75">
      <c r="A180" s="67"/>
      <c r="B180" s="67"/>
      <c r="C180" s="67"/>
      <c r="D180" s="57"/>
      <c r="E180" s="61"/>
      <c r="F180" s="59"/>
      <c r="G180" s="55"/>
      <c r="H180" s="59"/>
      <c r="I180" s="55"/>
      <c r="J180" s="59"/>
      <c r="K180" s="59"/>
      <c r="L180" s="59"/>
      <c r="M180" s="59"/>
      <c r="N180" s="59"/>
      <c r="O180" s="62"/>
      <c r="P180" s="62"/>
      <c r="Q180" s="59"/>
      <c r="R180" s="62"/>
      <c r="S180" s="59"/>
      <c r="T180" s="59"/>
      <c r="U180" s="59"/>
      <c r="V180" s="59"/>
      <c r="W180" s="58"/>
      <c r="X180" s="58"/>
      <c r="Y180" s="58"/>
      <c r="Z180" s="58"/>
      <c r="AA180" s="63"/>
      <c r="AB180" s="56"/>
    </row>
    <row r="181" spans="1:28" ht="12.75">
      <c r="A181" s="67"/>
      <c r="B181" s="67"/>
      <c r="C181" s="67"/>
      <c r="D181" s="57"/>
      <c r="E181" s="61"/>
      <c r="F181" s="59"/>
      <c r="G181" s="55"/>
      <c r="H181" s="59"/>
      <c r="I181" s="55"/>
      <c r="J181" s="59"/>
      <c r="K181" s="59"/>
      <c r="L181" s="59"/>
      <c r="M181" s="59"/>
      <c r="N181" s="59"/>
      <c r="O181" s="62"/>
      <c r="P181" s="62"/>
      <c r="Q181" s="59"/>
      <c r="R181" s="62"/>
      <c r="S181" s="59"/>
      <c r="T181" s="59"/>
      <c r="U181" s="59"/>
      <c r="V181" s="59"/>
      <c r="W181" s="58"/>
      <c r="X181" s="58"/>
      <c r="Y181" s="58"/>
      <c r="Z181" s="58"/>
      <c r="AA181" s="63"/>
      <c r="AB181" s="56"/>
    </row>
    <row r="182" spans="1:28" ht="12.75">
      <c r="A182" s="67"/>
      <c r="B182" s="67"/>
      <c r="C182" s="67"/>
      <c r="D182" s="57"/>
      <c r="E182" s="61"/>
      <c r="F182" s="59"/>
      <c r="G182" s="55"/>
      <c r="H182" s="59"/>
      <c r="I182" s="55"/>
      <c r="J182" s="59"/>
      <c r="K182" s="59"/>
      <c r="L182" s="59"/>
      <c r="M182" s="59"/>
      <c r="N182" s="59"/>
      <c r="O182" s="62"/>
      <c r="P182" s="62"/>
      <c r="Q182" s="59"/>
      <c r="R182" s="62"/>
      <c r="S182" s="59"/>
      <c r="T182" s="59"/>
      <c r="U182" s="59"/>
      <c r="V182" s="59"/>
      <c r="W182" s="58"/>
      <c r="X182" s="62"/>
      <c r="Y182" s="58"/>
      <c r="Z182" s="58"/>
      <c r="AA182" s="63"/>
      <c r="AB182" s="56"/>
    </row>
    <row r="183" spans="1:28" ht="12.75">
      <c r="A183" s="67"/>
      <c r="B183" s="67"/>
      <c r="C183" s="67"/>
      <c r="D183" s="57"/>
      <c r="E183" s="61"/>
      <c r="F183" s="59"/>
      <c r="G183" s="55"/>
      <c r="H183" s="59"/>
      <c r="I183" s="55"/>
      <c r="J183" s="59"/>
      <c r="K183" s="59"/>
      <c r="L183" s="59"/>
      <c r="M183" s="59"/>
      <c r="N183" s="59"/>
      <c r="O183" s="62"/>
      <c r="P183" s="62"/>
      <c r="Q183" s="59"/>
      <c r="R183" s="62"/>
      <c r="S183" s="59"/>
      <c r="T183" s="59"/>
      <c r="U183" s="59"/>
      <c r="V183" s="59"/>
      <c r="W183" s="58"/>
      <c r="X183" s="62"/>
      <c r="Y183" s="58"/>
      <c r="Z183" s="58"/>
      <c r="AA183" s="63"/>
      <c r="AB183" s="56"/>
    </row>
    <row r="184" spans="1:28" ht="12.75">
      <c r="A184" s="67"/>
      <c r="B184" s="67"/>
      <c r="C184" s="67"/>
      <c r="D184" s="57"/>
      <c r="E184" s="61"/>
      <c r="F184" s="59"/>
      <c r="G184" s="55"/>
      <c r="H184" s="59"/>
      <c r="I184" s="55"/>
      <c r="J184" s="59"/>
      <c r="K184" s="59"/>
      <c r="L184" s="59"/>
      <c r="M184" s="59"/>
      <c r="N184" s="59"/>
      <c r="O184" s="62"/>
      <c r="P184" s="62"/>
      <c r="Q184" s="59"/>
      <c r="R184" s="59"/>
      <c r="S184" s="59"/>
      <c r="T184" s="59"/>
      <c r="U184" s="59"/>
      <c r="V184" s="59"/>
      <c r="W184" s="58"/>
      <c r="X184" s="59"/>
      <c r="Y184" s="58"/>
      <c r="Z184" s="58"/>
      <c r="AA184" s="63"/>
      <c r="AB184" s="56"/>
    </row>
    <row r="185" spans="1:28" ht="12.75">
      <c r="A185" s="67"/>
      <c r="B185" s="67"/>
      <c r="C185" s="67" t="str">
        <f>CONCATENATE(Sheet1!C184," ",Sheet1!D184)</f>
        <v> </v>
      </c>
      <c r="D185" s="57" t="str">
        <f>A185&amp;"/"&amp;B185</f>
        <v>/</v>
      </c>
      <c r="E185" s="61"/>
      <c r="F185" s="59"/>
      <c r="G185" s="55"/>
      <c r="H185" s="59"/>
      <c r="I185" s="55">
        <f aca="true" t="shared" si="13" ref="I185:I194">IF(ISBLANK(H185),(IF(ISBLANK(G185),"",G185)),(IF(ISBLANK(H185),"",H185)))</f>
      </c>
      <c r="J185" s="59"/>
      <c r="K185" s="59"/>
      <c r="L185" s="59"/>
      <c r="M185" s="59"/>
      <c r="N185" s="59"/>
      <c r="O185" s="62"/>
      <c r="P185" s="62"/>
      <c r="Q185" s="59"/>
      <c r="R185" s="59"/>
      <c r="S185" s="59">
        <f>IF(ISBLANK(R185),(IF(ISBLANK(Q185),"",Q185)),(IF(ISBLANK(R185),"",R185)))</f>
      </c>
      <c r="T185" s="59"/>
      <c r="U185" s="59">
        <f aca="true" t="shared" si="14" ref="U185:U223">IF(AND(ISBLANK(E185),ISBLANK(F185),ISBLANK(J185),ISBLANK(K185),ISBLANK(L185)),"",E185+F185+J185+K185+L185)</f>
      </c>
      <c r="V185" s="59">
        <f>IF(AND(ISBLANK(M185),ISBLANK(N185),ISBLANK(O185),ISBLANK(P185),ISBLANK(T185)),"",M185+N185+O185+P185+T185)</f>
      </c>
      <c r="W185" s="58">
        <f aca="true" t="shared" si="15" ref="W185:W223">IF(AND(OR(ISTEXT(I185),ISBLANK(I185)),OR(ISTEXT(S185),ISBLANK(S185)),OR(ISTEXT(U185),ISBLANK(U185)),OR(ISTEXT(V185),ISBLANK(V185))),"",N(I185)+N(S185)+N(U185)+N(V185))</f>
      </c>
      <c r="X185" s="59"/>
      <c r="Y185" s="58"/>
      <c r="Z185" s="58">
        <f>IF(ISBLANK(Y185),(IF(ISBLANK(X185),"",X185)),(IF(ISBLANK(Y185),"",Y185)))</f>
      </c>
      <c r="AA185" s="63">
        <f>IF(AND(OR(ISTEXT(W185),ISBLANK(W185)),OR(ISTEXT(Z185),ISBLANK(Z185))),"",N(W185)+N(Z185))</f>
      </c>
      <c r="AB185" s="56" t="str">
        <f>IF(ISBLANK(C185),"",IF(ISTEXT(AA185),"F",LOOKUP(AA185,Statistika!$S$3:$T$9)))</f>
        <v>F</v>
      </c>
    </row>
    <row r="186" spans="1:28" ht="12.75">
      <c r="A186" s="67"/>
      <c r="B186" s="67"/>
      <c r="C186" s="67" t="str">
        <f>CONCATENATE(Sheet1!C185," ",Sheet1!D185)</f>
        <v> </v>
      </c>
      <c r="D186" s="57" t="str">
        <f>A186&amp;"/"&amp;B186</f>
        <v>/</v>
      </c>
      <c r="E186" s="59"/>
      <c r="F186" s="58"/>
      <c r="G186" s="59"/>
      <c r="H186" s="59"/>
      <c r="I186" s="55">
        <f t="shared" si="13"/>
      </c>
      <c r="J186" s="59"/>
      <c r="K186" s="59"/>
      <c r="L186" s="59"/>
      <c r="M186" s="59"/>
      <c r="N186" s="62"/>
      <c r="O186" s="62"/>
      <c r="P186" s="59"/>
      <c r="Q186" s="59"/>
      <c r="R186" s="59"/>
      <c r="S186" s="59">
        <f>IF(ISBLANK(R186),(IF(ISBLANK(Q186),"",Q186)),(IF(ISBLANK(R186),"",R186)))</f>
      </c>
      <c r="T186" s="59"/>
      <c r="U186" s="59">
        <f t="shared" si="14"/>
      </c>
      <c r="V186" s="59">
        <f>IF(AND(ISBLANK(M186),ISBLANK(N186),ISBLANK(O186),ISBLANK(P186),ISBLANK(T186)),"",M186+N186+O186+P186+T186)</f>
      </c>
      <c r="W186" s="58">
        <f t="shared" si="15"/>
      </c>
      <c r="X186" s="58"/>
      <c r="Y186" s="58"/>
      <c r="Z186" s="58">
        <f>IF(ISBLANK(Y186),(IF(ISBLANK(X186),"",X186)),(IF(ISBLANK(Y186),"",Y186)))</f>
      </c>
      <c r="AA186" s="63">
        <f>IF(AND(OR(ISTEXT(W186),ISBLANK(W186)),OR(ISTEXT(Z186),ISBLANK(Z186))),"",N(W186)+N(Z186))</f>
      </c>
      <c r="AB186" s="56" t="str">
        <f>IF(ISBLANK(C186),"",IF(ISTEXT(AA186),"F",LOOKUP(AA186,Statistika!$S$3:$T$9)))</f>
        <v>F</v>
      </c>
    </row>
    <row r="187" spans="1:28" ht="12.75">
      <c r="A187" s="67"/>
      <c r="B187" s="67"/>
      <c r="C187" s="67" t="str">
        <f>CONCATENATE(Sheet1!C186," ",Sheet1!D186)</f>
        <v> </v>
      </c>
      <c r="D187" s="57" t="str">
        <f aca="true" t="shared" si="16" ref="D187:D199">A187&amp;"/"&amp;B187</f>
        <v>/</v>
      </c>
      <c r="E187" s="62"/>
      <c r="F187" s="59"/>
      <c r="G187" s="55"/>
      <c r="H187" s="59"/>
      <c r="I187" s="55">
        <f t="shared" si="13"/>
      </c>
      <c r="J187" s="59"/>
      <c r="K187" s="59"/>
      <c r="L187" s="59"/>
      <c r="M187" s="59"/>
      <c r="N187" s="59"/>
      <c r="O187" s="62"/>
      <c r="P187" s="62"/>
      <c r="Q187" s="59"/>
      <c r="R187" s="59"/>
      <c r="S187" s="59">
        <f aca="true" t="shared" si="17" ref="S187:S228">IF(ISBLANK(R187),(IF(ISBLANK(Q187),"",Q187)),(IF(ISBLANK(R187),"",R187)))</f>
      </c>
      <c r="T187" s="59"/>
      <c r="U187" s="59">
        <f t="shared" si="14"/>
      </c>
      <c r="V187" s="59">
        <f aca="true" t="shared" si="18" ref="V187:V228">IF(AND(ISBLANK(M187),ISBLANK(N187),ISBLANK(O187),ISBLANK(P187),ISBLANK(T187)),"",M187+N187+O187+P187+T187)</f>
      </c>
      <c r="W187" s="58">
        <f t="shared" si="15"/>
      </c>
      <c r="X187" s="59"/>
      <c r="Y187" s="58"/>
      <c r="Z187" s="58">
        <f aca="true" t="shared" si="19" ref="Z187:Z250">IF(ISBLANK(Y187),(IF(ISBLANK(X187),"",X187)),(IF(ISBLANK(Y187),"",Y187)))</f>
      </c>
      <c r="AA187" s="63">
        <f aca="true" t="shared" si="20" ref="AA187:AA250">IF(AND(OR(ISTEXT(W187),ISBLANK(W187)),OR(ISTEXT(Z187),ISBLANK(Z187))),"",N(W187)+N(Z187))</f>
      </c>
      <c r="AB187" s="56" t="str">
        <f>IF(ISBLANK(C187),"",IF(ISTEXT(AA187),"F",LOOKUP(AA187,Statistika!$S$3:$T$9)))</f>
        <v>F</v>
      </c>
    </row>
    <row r="188" spans="1:28" ht="12.75">
      <c r="A188" s="67"/>
      <c r="B188" s="67"/>
      <c r="C188" s="67" t="str">
        <f>CONCATENATE(Sheet1!C187," ",Sheet1!D187)</f>
        <v> </v>
      </c>
      <c r="D188" s="57" t="str">
        <f t="shared" si="16"/>
        <v>/</v>
      </c>
      <c r="E188" s="62"/>
      <c r="F188" s="59"/>
      <c r="G188" s="55"/>
      <c r="H188" s="59"/>
      <c r="I188" s="55">
        <f t="shared" si="13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17"/>
      </c>
      <c r="T188" s="59"/>
      <c r="U188" s="59">
        <f t="shared" si="14"/>
      </c>
      <c r="V188" s="59">
        <f t="shared" si="18"/>
      </c>
      <c r="W188" s="58">
        <f t="shared" si="15"/>
      </c>
      <c r="X188" s="58"/>
      <c r="Y188" s="58"/>
      <c r="Z188" s="58">
        <f t="shared" si="19"/>
      </c>
      <c r="AA188" s="63">
        <f t="shared" si="20"/>
      </c>
      <c r="AB188" s="56" t="str">
        <f>IF(ISBLANK(C188),"",IF(ISTEXT(AA188),"F",LOOKUP(AA188,Statistika!$S$3:$T$9)))</f>
        <v>F</v>
      </c>
    </row>
    <row r="189" spans="1:28" ht="12.75">
      <c r="A189" s="67"/>
      <c r="B189" s="67"/>
      <c r="C189" s="67" t="str">
        <f>CONCATENATE(Sheet1!C188," ",Sheet1!D188)</f>
        <v> </v>
      </c>
      <c r="D189" s="57" t="str">
        <f t="shared" si="16"/>
        <v>/</v>
      </c>
      <c r="E189" s="62"/>
      <c r="F189" s="59"/>
      <c r="G189" s="55"/>
      <c r="H189" s="59"/>
      <c r="I189" s="55">
        <f t="shared" si="13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17"/>
      </c>
      <c r="T189" s="59"/>
      <c r="U189" s="59">
        <f t="shared" si="14"/>
      </c>
      <c r="V189" s="59">
        <f t="shared" si="18"/>
      </c>
      <c r="W189" s="58">
        <f t="shared" si="15"/>
      </c>
      <c r="X189" s="58"/>
      <c r="Y189" s="58"/>
      <c r="Z189" s="58">
        <f t="shared" si="19"/>
      </c>
      <c r="AA189" s="63">
        <f t="shared" si="20"/>
      </c>
      <c r="AB189" s="56" t="str">
        <f>IF(ISBLANK(C189),"",IF(ISTEXT(AA189),"F",LOOKUP(AA189,Statistika!$S$3:$T$9)))</f>
        <v>F</v>
      </c>
    </row>
    <row r="190" spans="1:28" ht="12.75">
      <c r="A190" s="67"/>
      <c r="B190" s="67"/>
      <c r="C190" s="67" t="str">
        <f>CONCATENATE(Sheet1!C189," ",Sheet1!D189)</f>
        <v> </v>
      </c>
      <c r="D190" s="57" t="str">
        <f t="shared" si="16"/>
        <v>/</v>
      </c>
      <c r="E190" s="62"/>
      <c r="F190" s="59"/>
      <c r="G190" s="55"/>
      <c r="H190" s="59"/>
      <c r="I190" s="55">
        <f t="shared" si="13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17"/>
      </c>
      <c r="T190" s="59"/>
      <c r="U190" s="59">
        <f t="shared" si="14"/>
      </c>
      <c r="V190" s="59">
        <f t="shared" si="18"/>
      </c>
      <c r="W190" s="58">
        <f t="shared" si="15"/>
      </c>
      <c r="X190" s="58"/>
      <c r="Y190" s="58"/>
      <c r="Z190" s="58">
        <f t="shared" si="19"/>
      </c>
      <c r="AA190" s="63">
        <f t="shared" si="20"/>
      </c>
      <c r="AB190" s="56" t="str">
        <f>IF(ISBLANK(C190),"",IF(ISTEXT(AA190),"F",LOOKUP(AA190,Statistika!$S$3:$T$9)))</f>
        <v>F</v>
      </c>
    </row>
    <row r="191" spans="1:28" ht="12.75">
      <c r="A191" s="67"/>
      <c r="B191" s="67"/>
      <c r="C191" s="67" t="str">
        <f>CONCATENATE(Sheet1!C190," ",Sheet1!D190)</f>
        <v> </v>
      </c>
      <c r="D191" s="57" t="str">
        <f t="shared" si="16"/>
        <v>/</v>
      </c>
      <c r="E191" s="62"/>
      <c r="F191" s="59"/>
      <c r="G191" s="55"/>
      <c r="H191" s="59"/>
      <c r="I191" s="55">
        <f t="shared" si="13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17"/>
      </c>
      <c r="T191" s="59"/>
      <c r="U191" s="59">
        <f t="shared" si="14"/>
      </c>
      <c r="V191" s="59">
        <f t="shared" si="18"/>
      </c>
      <c r="W191" s="58">
        <f t="shared" si="15"/>
      </c>
      <c r="X191" s="58"/>
      <c r="Y191" s="58"/>
      <c r="Z191" s="58">
        <f t="shared" si="19"/>
      </c>
      <c r="AA191" s="63">
        <f t="shared" si="20"/>
      </c>
      <c r="AB191" s="56" t="str">
        <f>IF(ISBLANK(C191),"",IF(ISTEXT(AA191),"F",LOOKUP(AA191,Statistika!$S$3:$T$9)))</f>
        <v>F</v>
      </c>
    </row>
    <row r="192" spans="1:28" ht="12.75">
      <c r="A192" s="67"/>
      <c r="B192" s="67"/>
      <c r="C192" s="67" t="str">
        <f>CONCATENATE(Sheet1!C191," ",Sheet1!D191)</f>
        <v> </v>
      </c>
      <c r="D192" s="57" t="str">
        <f t="shared" si="16"/>
        <v>/</v>
      </c>
      <c r="E192" s="62"/>
      <c r="F192" s="59"/>
      <c r="G192" s="55"/>
      <c r="H192" s="59"/>
      <c r="I192" s="55">
        <f t="shared" si="13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17"/>
      </c>
      <c r="T192" s="59"/>
      <c r="U192" s="59">
        <f t="shared" si="14"/>
      </c>
      <c r="V192" s="59">
        <f t="shared" si="18"/>
      </c>
      <c r="W192" s="58">
        <f t="shared" si="15"/>
      </c>
      <c r="X192" s="58"/>
      <c r="Y192" s="58"/>
      <c r="Z192" s="58">
        <f t="shared" si="19"/>
      </c>
      <c r="AA192" s="63">
        <f t="shared" si="20"/>
      </c>
      <c r="AB192" s="56" t="str">
        <f>IF(ISBLANK(C192),"",IF(ISTEXT(AA192),"F",LOOKUP(AA192,Statistika!$S$3:$T$9)))</f>
        <v>F</v>
      </c>
    </row>
    <row r="193" spans="1:28" ht="12.75">
      <c r="A193" s="67"/>
      <c r="B193" s="67"/>
      <c r="C193" s="67" t="str">
        <f>CONCATENATE(Sheet1!C192," ",Sheet1!D192)</f>
        <v> </v>
      </c>
      <c r="D193" s="57" t="str">
        <f t="shared" si="16"/>
        <v>/</v>
      </c>
      <c r="E193" s="62"/>
      <c r="F193" s="59"/>
      <c r="G193" s="59"/>
      <c r="H193" s="59"/>
      <c r="I193" s="55">
        <f t="shared" si="13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17"/>
      </c>
      <c r="T193" s="59"/>
      <c r="U193" s="59">
        <f t="shared" si="14"/>
      </c>
      <c r="V193" s="59">
        <f t="shared" si="18"/>
      </c>
      <c r="W193" s="58">
        <f t="shared" si="15"/>
      </c>
      <c r="X193" s="58"/>
      <c r="Y193" s="58"/>
      <c r="Z193" s="58">
        <f t="shared" si="19"/>
      </c>
      <c r="AA193" s="63">
        <f t="shared" si="20"/>
      </c>
      <c r="AB193" s="56" t="str">
        <f>IF(ISBLANK(C193),"",IF(ISTEXT(AA193),"F",LOOKUP(AA193,Statistika!$S$3:$T$9)))</f>
        <v>F</v>
      </c>
    </row>
    <row r="194" spans="1:28" ht="12.75">
      <c r="A194" s="67"/>
      <c r="B194" s="67"/>
      <c r="C194" s="67" t="str">
        <f>CONCATENATE(Sheet1!C193," ",Sheet1!D193)</f>
        <v> </v>
      </c>
      <c r="D194" s="57" t="str">
        <f t="shared" si="16"/>
        <v>/</v>
      </c>
      <c r="E194" s="62"/>
      <c r="F194" s="59"/>
      <c r="G194" s="59"/>
      <c r="H194" s="59"/>
      <c r="I194" s="55">
        <f t="shared" si="13"/>
      </c>
      <c r="J194" s="59"/>
      <c r="K194" s="59"/>
      <c r="L194" s="59"/>
      <c r="M194" s="59"/>
      <c r="N194" s="59"/>
      <c r="O194" s="62"/>
      <c r="P194" s="62"/>
      <c r="Q194" s="59"/>
      <c r="R194" s="62"/>
      <c r="S194" s="59">
        <f t="shared" si="17"/>
      </c>
      <c r="T194" s="59"/>
      <c r="U194" s="59">
        <f t="shared" si="14"/>
      </c>
      <c r="V194" s="59">
        <f t="shared" si="18"/>
      </c>
      <c r="W194" s="58">
        <f t="shared" si="15"/>
      </c>
      <c r="X194" s="58"/>
      <c r="Y194" s="58"/>
      <c r="Z194" s="58">
        <f t="shared" si="19"/>
      </c>
      <c r="AA194" s="63">
        <f t="shared" si="20"/>
      </c>
      <c r="AB194" s="56" t="str">
        <f>IF(ISBLANK(C194),"",IF(ISTEXT(AA194),"F",LOOKUP(AA194,Statistika!$S$3:$T$9)))</f>
        <v>F</v>
      </c>
    </row>
    <row r="195" spans="1:28" ht="12.75">
      <c r="A195" s="67"/>
      <c r="B195" s="67"/>
      <c r="C195" s="67" t="str">
        <f>CONCATENATE(Sheet1!C194," ",Sheet1!D194)</f>
        <v> </v>
      </c>
      <c r="D195" s="57" t="str">
        <f t="shared" si="16"/>
        <v>/</v>
      </c>
      <c r="E195" s="62"/>
      <c r="F195" s="59"/>
      <c r="G195" s="59"/>
      <c r="H195" s="59"/>
      <c r="I195" s="55">
        <f aca="true" t="shared" si="21" ref="I195:I250">IF(ISBLANK(H195),(IF(ISBLANK(G195),"",G195)),(IF(ISBLANK(H195),"",H195)))</f>
      </c>
      <c r="J195" s="59"/>
      <c r="K195" s="59"/>
      <c r="L195" s="59"/>
      <c r="M195" s="59"/>
      <c r="N195" s="59"/>
      <c r="O195" s="62"/>
      <c r="P195" s="62"/>
      <c r="Q195" s="59"/>
      <c r="R195" s="62"/>
      <c r="S195" s="59">
        <f t="shared" si="17"/>
      </c>
      <c r="T195" s="59"/>
      <c r="U195" s="59">
        <f t="shared" si="14"/>
      </c>
      <c r="V195" s="59">
        <f t="shared" si="18"/>
      </c>
      <c r="W195" s="58">
        <f t="shared" si="15"/>
      </c>
      <c r="X195" s="58"/>
      <c r="Y195" s="58"/>
      <c r="Z195" s="58">
        <f t="shared" si="19"/>
      </c>
      <c r="AA195" s="63">
        <f t="shared" si="20"/>
      </c>
      <c r="AB195" s="56" t="str">
        <f>IF(ISBLANK(C195),"",IF(ISTEXT(AA195),"F",LOOKUP(AA195,Statistika!$S$3:$T$9)))</f>
        <v>F</v>
      </c>
    </row>
    <row r="196" spans="1:28" ht="12.75">
      <c r="A196" s="67"/>
      <c r="B196" s="67"/>
      <c r="C196" s="67"/>
      <c r="D196" s="57" t="str">
        <f t="shared" si="16"/>
        <v>/</v>
      </c>
      <c r="E196" s="62"/>
      <c r="F196" s="59"/>
      <c r="G196" s="59"/>
      <c r="H196" s="59"/>
      <c r="I196" s="55">
        <f t="shared" si="21"/>
      </c>
      <c r="J196" s="59"/>
      <c r="K196" s="59"/>
      <c r="L196" s="59"/>
      <c r="M196" s="59"/>
      <c r="N196" s="59"/>
      <c r="O196" s="62"/>
      <c r="P196" s="62"/>
      <c r="Q196" s="59"/>
      <c r="R196" s="62"/>
      <c r="S196" s="59">
        <f t="shared" si="17"/>
      </c>
      <c r="T196" s="59"/>
      <c r="U196" s="59">
        <f t="shared" si="14"/>
      </c>
      <c r="V196" s="59">
        <f t="shared" si="18"/>
      </c>
      <c r="W196" s="58">
        <f t="shared" si="15"/>
      </c>
      <c r="X196" s="58"/>
      <c r="Y196" s="58"/>
      <c r="Z196" s="58">
        <f t="shared" si="19"/>
      </c>
      <c r="AA196" s="63">
        <f t="shared" si="20"/>
      </c>
      <c r="AB196" s="56">
        <f>IF(ISBLANK(C196),"",IF(ISTEXT(AA196),"F",LOOKUP(AA196,Statistika!$S$3:$T$9)))</f>
      </c>
    </row>
    <row r="197" spans="1:28" ht="12.75">
      <c r="A197" s="67"/>
      <c r="B197" s="67"/>
      <c r="C197" s="67"/>
      <c r="D197" s="57" t="str">
        <f t="shared" si="16"/>
        <v>/</v>
      </c>
      <c r="E197" s="62"/>
      <c r="F197" s="59"/>
      <c r="G197" s="55"/>
      <c r="H197" s="59"/>
      <c r="I197" s="55">
        <f t="shared" si="21"/>
      </c>
      <c r="J197" s="59"/>
      <c r="K197" s="59"/>
      <c r="L197" s="59"/>
      <c r="M197" s="59"/>
      <c r="N197" s="59"/>
      <c r="O197" s="62"/>
      <c r="P197" s="62"/>
      <c r="Q197" s="59"/>
      <c r="R197" s="62"/>
      <c r="S197" s="59">
        <f t="shared" si="17"/>
      </c>
      <c r="T197" s="59"/>
      <c r="U197" s="59">
        <f t="shared" si="14"/>
      </c>
      <c r="V197" s="59">
        <f t="shared" si="18"/>
      </c>
      <c r="W197" s="58">
        <f t="shared" si="15"/>
      </c>
      <c r="X197" s="58"/>
      <c r="Y197" s="58"/>
      <c r="Z197" s="58">
        <f t="shared" si="19"/>
      </c>
      <c r="AA197" s="63">
        <f t="shared" si="20"/>
      </c>
      <c r="AB197" s="56">
        <f>IF(ISBLANK(C197),"",IF(ISTEXT(AA197),"F",LOOKUP(AA197,Statistika!$S$3:$T$9)))</f>
      </c>
    </row>
    <row r="198" spans="1:28" ht="12.75">
      <c r="A198" s="67"/>
      <c r="B198" s="67"/>
      <c r="C198" s="67"/>
      <c r="D198" s="57" t="str">
        <f t="shared" si="16"/>
        <v>/</v>
      </c>
      <c r="E198" s="62"/>
      <c r="F198" s="59"/>
      <c r="G198" s="55"/>
      <c r="H198" s="59"/>
      <c r="I198" s="55">
        <f t="shared" si="21"/>
      </c>
      <c r="J198" s="59"/>
      <c r="K198" s="59"/>
      <c r="L198" s="59"/>
      <c r="M198" s="59"/>
      <c r="N198" s="59"/>
      <c r="O198" s="62"/>
      <c r="P198" s="62"/>
      <c r="Q198" s="59"/>
      <c r="R198" s="62"/>
      <c r="S198" s="59">
        <f t="shared" si="17"/>
      </c>
      <c r="T198" s="59"/>
      <c r="U198" s="59">
        <f t="shared" si="14"/>
      </c>
      <c r="V198" s="59">
        <f t="shared" si="18"/>
      </c>
      <c r="W198" s="58">
        <f t="shared" si="15"/>
      </c>
      <c r="X198" s="58"/>
      <c r="Y198" s="58"/>
      <c r="Z198" s="58">
        <f t="shared" si="19"/>
      </c>
      <c r="AA198" s="63">
        <f t="shared" si="20"/>
      </c>
      <c r="AB198" s="56">
        <f>IF(ISBLANK(C198),"",IF(ISTEXT(AA198),"F",LOOKUP(AA198,Statistika!$S$3:$T$9)))</f>
      </c>
    </row>
    <row r="199" spans="1:28" ht="12.75">
      <c r="A199" s="67"/>
      <c r="B199" s="67"/>
      <c r="C199" s="67"/>
      <c r="D199" s="57" t="str">
        <f t="shared" si="16"/>
        <v>/</v>
      </c>
      <c r="E199" s="62"/>
      <c r="F199" s="59"/>
      <c r="G199" s="55"/>
      <c r="H199" s="59"/>
      <c r="I199" s="55">
        <f t="shared" si="21"/>
      </c>
      <c r="J199" s="59"/>
      <c r="K199" s="59"/>
      <c r="L199" s="59"/>
      <c r="M199" s="59"/>
      <c r="N199" s="59"/>
      <c r="O199" s="62"/>
      <c r="P199" s="62"/>
      <c r="Q199" s="59"/>
      <c r="R199" s="62"/>
      <c r="S199" s="59">
        <f t="shared" si="17"/>
      </c>
      <c r="T199" s="59"/>
      <c r="U199" s="59">
        <f t="shared" si="14"/>
      </c>
      <c r="V199" s="59">
        <f t="shared" si="18"/>
      </c>
      <c r="W199" s="58">
        <f t="shared" si="15"/>
      </c>
      <c r="X199" s="58"/>
      <c r="Y199" s="58"/>
      <c r="Z199" s="58">
        <f t="shared" si="19"/>
      </c>
      <c r="AA199" s="63">
        <f t="shared" si="20"/>
      </c>
      <c r="AB199" s="56">
        <f>IF(ISBLANK(C199),"",IF(ISTEXT(AA199),"F",LOOKUP(AA199,Statistika!$S$3:$T$9)))</f>
      </c>
    </row>
    <row r="200" spans="1:28" ht="12.75">
      <c r="A200" s="67"/>
      <c r="B200" s="67"/>
      <c r="C200" s="67"/>
      <c r="D200" s="57" t="str">
        <f>A200&amp;"/"&amp;B200</f>
        <v>/</v>
      </c>
      <c r="E200" s="62"/>
      <c r="F200" s="59"/>
      <c r="G200" s="55"/>
      <c r="H200" s="59"/>
      <c r="I200" s="55">
        <f t="shared" si="21"/>
      </c>
      <c r="J200" s="59"/>
      <c r="K200" s="59"/>
      <c r="L200" s="59"/>
      <c r="M200" s="59"/>
      <c r="N200" s="59"/>
      <c r="O200" s="62"/>
      <c r="P200" s="62"/>
      <c r="Q200" s="59"/>
      <c r="R200" s="62"/>
      <c r="S200" s="59">
        <f t="shared" si="17"/>
      </c>
      <c r="T200" s="59"/>
      <c r="U200" s="59">
        <f t="shared" si="14"/>
      </c>
      <c r="V200" s="59">
        <f t="shared" si="18"/>
      </c>
      <c r="W200" s="58">
        <f t="shared" si="15"/>
      </c>
      <c r="X200" s="58"/>
      <c r="Y200" s="58"/>
      <c r="Z200" s="58">
        <f t="shared" si="19"/>
      </c>
      <c r="AA200" s="63">
        <f t="shared" si="20"/>
      </c>
      <c r="AB200" s="56">
        <f>IF(ISBLANK(C200),"",IF(ISTEXT(AA200),"F",LOOKUP(AA200,Statistika!$S$3:$T$9)))</f>
      </c>
    </row>
    <row r="201" spans="1:28" ht="12.75">
      <c r="A201" s="67"/>
      <c r="B201" s="67"/>
      <c r="C201" s="67"/>
      <c r="D201" s="57" t="str">
        <f aca="true" t="shared" si="22" ref="D201:D220">A201&amp;"/"&amp;B201</f>
        <v>/</v>
      </c>
      <c r="E201" s="62"/>
      <c r="F201" s="59"/>
      <c r="G201" s="55"/>
      <c r="H201" s="59"/>
      <c r="I201" s="55">
        <f t="shared" si="21"/>
      </c>
      <c r="J201" s="59"/>
      <c r="K201" s="59"/>
      <c r="L201" s="59"/>
      <c r="M201" s="59"/>
      <c r="N201" s="59"/>
      <c r="O201" s="62"/>
      <c r="P201" s="62"/>
      <c r="Q201" s="59"/>
      <c r="R201" s="62"/>
      <c r="S201" s="59">
        <f t="shared" si="17"/>
      </c>
      <c r="T201" s="59"/>
      <c r="U201" s="59">
        <f t="shared" si="14"/>
      </c>
      <c r="V201" s="59">
        <f t="shared" si="18"/>
      </c>
      <c r="W201" s="58">
        <f t="shared" si="15"/>
      </c>
      <c r="X201" s="58"/>
      <c r="Y201" s="58"/>
      <c r="Z201" s="58">
        <f t="shared" si="19"/>
      </c>
      <c r="AA201" s="63">
        <f t="shared" si="20"/>
      </c>
      <c r="AB201" s="56">
        <f>IF(ISBLANK(C201),"",IF(ISTEXT(AA201),"F",LOOKUP(AA201,Statistika!$S$3:$T$9)))</f>
      </c>
    </row>
    <row r="202" spans="1:28" ht="12.75">
      <c r="A202" s="67"/>
      <c r="B202" s="67"/>
      <c r="C202" s="67"/>
      <c r="D202" s="57" t="str">
        <f t="shared" si="22"/>
        <v>/</v>
      </c>
      <c r="E202" s="62"/>
      <c r="F202" s="59"/>
      <c r="G202" s="55"/>
      <c r="H202" s="59"/>
      <c r="I202" s="55">
        <f t="shared" si="21"/>
      </c>
      <c r="J202" s="59"/>
      <c r="K202" s="59"/>
      <c r="L202" s="59"/>
      <c r="M202" s="59"/>
      <c r="N202" s="59"/>
      <c r="O202" s="62"/>
      <c r="P202" s="62"/>
      <c r="Q202" s="59"/>
      <c r="R202" s="62"/>
      <c r="S202" s="59">
        <f t="shared" si="17"/>
      </c>
      <c r="T202" s="59"/>
      <c r="U202" s="59">
        <f t="shared" si="14"/>
      </c>
      <c r="V202" s="59">
        <f t="shared" si="18"/>
      </c>
      <c r="W202" s="58">
        <f t="shared" si="15"/>
      </c>
      <c r="X202" s="58"/>
      <c r="Y202" s="58"/>
      <c r="Z202" s="58">
        <f t="shared" si="19"/>
      </c>
      <c r="AA202" s="63">
        <f t="shared" si="20"/>
      </c>
      <c r="AB202" s="56">
        <f>IF(ISBLANK(C202),"",IF(ISTEXT(AA202),"F",LOOKUP(AA202,Statistika!$S$3:$T$9)))</f>
      </c>
    </row>
    <row r="203" spans="1:28" ht="12.75">
      <c r="A203" s="67"/>
      <c r="B203" s="67"/>
      <c r="C203" s="67"/>
      <c r="D203" s="57" t="str">
        <f t="shared" si="22"/>
        <v>/</v>
      </c>
      <c r="E203" s="62"/>
      <c r="F203" s="59"/>
      <c r="G203" s="55"/>
      <c r="H203" s="59"/>
      <c r="I203" s="55">
        <f t="shared" si="21"/>
      </c>
      <c r="J203" s="59"/>
      <c r="K203" s="59"/>
      <c r="L203" s="59"/>
      <c r="M203" s="59"/>
      <c r="N203" s="59"/>
      <c r="O203" s="62"/>
      <c r="P203" s="62"/>
      <c r="Q203" s="59"/>
      <c r="R203" s="62"/>
      <c r="S203" s="59">
        <f t="shared" si="17"/>
      </c>
      <c r="T203" s="59"/>
      <c r="U203" s="59">
        <f t="shared" si="14"/>
      </c>
      <c r="V203" s="59">
        <f t="shared" si="18"/>
      </c>
      <c r="W203" s="58">
        <f t="shared" si="15"/>
      </c>
      <c r="X203" s="58"/>
      <c r="Y203" s="58"/>
      <c r="Z203" s="58">
        <f t="shared" si="19"/>
      </c>
      <c r="AA203" s="63">
        <f t="shared" si="20"/>
      </c>
      <c r="AB203" s="56">
        <f>IF(ISBLANK(C203),"",IF(ISTEXT(AA203),"F",LOOKUP(AA203,Statistika!$S$3:$T$9)))</f>
      </c>
    </row>
    <row r="204" spans="1:28" ht="12.75">
      <c r="A204" s="67"/>
      <c r="B204" s="67"/>
      <c r="C204" s="67"/>
      <c r="D204" s="57" t="str">
        <f t="shared" si="22"/>
        <v>/</v>
      </c>
      <c r="E204" s="62"/>
      <c r="F204" s="59"/>
      <c r="G204" s="55"/>
      <c r="H204" s="59"/>
      <c r="I204" s="55">
        <f t="shared" si="21"/>
      </c>
      <c r="J204" s="59"/>
      <c r="K204" s="59"/>
      <c r="L204" s="59"/>
      <c r="M204" s="59"/>
      <c r="N204" s="59"/>
      <c r="O204" s="62"/>
      <c r="P204" s="62"/>
      <c r="Q204" s="59"/>
      <c r="R204" s="62"/>
      <c r="S204" s="59">
        <f t="shared" si="17"/>
      </c>
      <c r="T204" s="59"/>
      <c r="U204" s="59">
        <f t="shared" si="14"/>
      </c>
      <c r="V204" s="59">
        <f t="shared" si="18"/>
      </c>
      <c r="W204" s="58">
        <f t="shared" si="15"/>
      </c>
      <c r="X204" s="58"/>
      <c r="Y204" s="58"/>
      <c r="Z204" s="58">
        <f t="shared" si="19"/>
      </c>
      <c r="AA204" s="63">
        <f t="shared" si="20"/>
      </c>
      <c r="AB204" s="56">
        <f>IF(ISBLANK(C204),"",IF(ISTEXT(AA204),"F",LOOKUP(AA204,Statistika!$S$3:$T$9)))</f>
      </c>
    </row>
    <row r="205" spans="1:28" ht="12.75">
      <c r="A205" s="67"/>
      <c r="B205" s="67"/>
      <c r="C205" s="67"/>
      <c r="D205" s="57" t="str">
        <f t="shared" si="22"/>
        <v>/</v>
      </c>
      <c r="E205" s="62"/>
      <c r="F205" s="59"/>
      <c r="G205" s="55"/>
      <c r="H205" s="59"/>
      <c r="I205" s="55">
        <f t="shared" si="21"/>
      </c>
      <c r="J205" s="59"/>
      <c r="K205" s="59"/>
      <c r="L205" s="59"/>
      <c r="M205" s="59"/>
      <c r="N205" s="59"/>
      <c r="O205" s="62"/>
      <c r="P205" s="62"/>
      <c r="Q205" s="59"/>
      <c r="R205" s="62"/>
      <c r="S205" s="59">
        <f t="shared" si="17"/>
      </c>
      <c r="T205" s="59"/>
      <c r="U205" s="59">
        <f t="shared" si="14"/>
      </c>
      <c r="V205" s="59">
        <f t="shared" si="18"/>
      </c>
      <c r="W205" s="58">
        <f t="shared" si="15"/>
      </c>
      <c r="X205" s="58"/>
      <c r="Y205" s="58"/>
      <c r="Z205" s="58">
        <f t="shared" si="19"/>
      </c>
      <c r="AA205" s="63">
        <f t="shared" si="20"/>
      </c>
      <c r="AB205" s="56">
        <f>IF(ISBLANK(C205),"",IF(ISTEXT(AA205),"F",LOOKUP(AA205,Statistika!$S$3:$T$9)))</f>
      </c>
    </row>
    <row r="206" spans="1:28" ht="12.75">
      <c r="A206" s="67"/>
      <c r="B206" s="67"/>
      <c r="C206" s="67"/>
      <c r="D206" s="57" t="str">
        <f t="shared" si="22"/>
        <v>/</v>
      </c>
      <c r="E206" s="62"/>
      <c r="F206" s="59"/>
      <c r="G206" s="55"/>
      <c r="H206" s="59"/>
      <c r="I206" s="55">
        <f t="shared" si="21"/>
      </c>
      <c r="J206" s="59"/>
      <c r="K206" s="59"/>
      <c r="L206" s="59"/>
      <c r="M206" s="59"/>
      <c r="N206" s="59"/>
      <c r="O206" s="62"/>
      <c r="P206" s="62"/>
      <c r="Q206" s="59"/>
      <c r="R206" s="62"/>
      <c r="S206" s="59">
        <f t="shared" si="17"/>
      </c>
      <c r="T206" s="59"/>
      <c r="U206" s="59">
        <f t="shared" si="14"/>
      </c>
      <c r="V206" s="59">
        <f t="shared" si="18"/>
      </c>
      <c r="W206" s="58">
        <f t="shared" si="15"/>
      </c>
      <c r="X206" s="58"/>
      <c r="Y206" s="58"/>
      <c r="Z206" s="58">
        <f t="shared" si="19"/>
      </c>
      <c r="AA206" s="63">
        <f t="shared" si="20"/>
      </c>
      <c r="AB206" s="56">
        <f>IF(ISBLANK(C206),"",IF(ISTEXT(AA206),"F",LOOKUP(AA206,Statistika!$S$3:$T$9)))</f>
      </c>
    </row>
    <row r="207" spans="1:28" ht="12.75">
      <c r="A207" s="67"/>
      <c r="B207" s="67"/>
      <c r="C207" s="67"/>
      <c r="D207" s="57" t="str">
        <f t="shared" si="22"/>
        <v>/</v>
      </c>
      <c r="E207" s="62"/>
      <c r="F207" s="59"/>
      <c r="G207" s="55"/>
      <c r="H207" s="59"/>
      <c r="I207" s="55">
        <f t="shared" si="21"/>
      </c>
      <c r="J207" s="59"/>
      <c r="K207" s="59"/>
      <c r="L207" s="59"/>
      <c r="M207" s="59"/>
      <c r="N207" s="59"/>
      <c r="O207" s="62"/>
      <c r="P207" s="62"/>
      <c r="Q207" s="59"/>
      <c r="R207" s="62"/>
      <c r="S207" s="59">
        <f t="shared" si="17"/>
      </c>
      <c r="T207" s="59"/>
      <c r="U207" s="59">
        <f t="shared" si="14"/>
      </c>
      <c r="V207" s="59">
        <f t="shared" si="18"/>
      </c>
      <c r="W207" s="58">
        <f t="shared" si="15"/>
      </c>
      <c r="X207" s="58"/>
      <c r="Y207" s="58"/>
      <c r="Z207" s="58">
        <f t="shared" si="19"/>
      </c>
      <c r="AA207" s="63">
        <f t="shared" si="20"/>
      </c>
      <c r="AB207" s="56">
        <f>IF(ISBLANK(C207),"",IF(ISTEXT(AA207),"F",LOOKUP(AA207,Statistika!$S$3:$T$9)))</f>
      </c>
    </row>
    <row r="208" spans="1:28" ht="12.75">
      <c r="A208" s="67"/>
      <c r="B208" s="67"/>
      <c r="C208" s="67"/>
      <c r="D208" s="57" t="str">
        <f t="shared" si="22"/>
        <v>/</v>
      </c>
      <c r="E208" s="62"/>
      <c r="F208" s="59"/>
      <c r="G208" s="55"/>
      <c r="H208" s="59"/>
      <c r="I208" s="55">
        <f t="shared" si="21"/>
      </c>
      <c r="J208" s="59"/>
      <c r="K208" s="59"/>
      <c r="L208" s="59"/>
      <c r="M208" s="59"/>
      <c r="N208" s="59"/>
      <c r="O208" s="62"/>
      <c r="P208" s="62"/>
      <c r="Q208" s="59"/>
      <c r="R208" s="62"/>
      <c r="S208" s="59">
        <f t="shared" si="17"/>
      </c>
      <c r="T208" s="59"/>
      <c r="U208" s="59">
        <f t="shared" si="14"/>
      </c>
      <c r="V208" s="59">
        <f t="shared" si="18"/>
      </c>
      <c r="W208" s="58">
        <f t="shared" si="15"/>
      </c>
      <c r="X208" s="58"/>
      <c r="Y208" s="58"/>
      <c r="Z208" s="58">
        <f t="shared" si="19"/>
      </c>
      <c r="AA208" s="63">
        <f t="shared" si="20"/>
      </c>
      <c r="AB208" s="56">
        <f>IF(ISBLANK(C208),"",IF(ISTEXT(AA208),"F",LOOKUP(AA208,Statistika!$S$3:$T$9)))</f>
      </c>
    </row>
    <row r="209" spans="1:28" ht="12.75">
      <c r="A209" s="67"/>
      <c r="B209" s="67"/>
      <c r="C209" s="67"/>
      <c r="D209" s="57" t="str">
        <f t="shared" si="22"/>
        <v>/</v>
      </c>
      <c r="E209" s="62"/>
      <c r="F209" s="59"/>
      <c r="G209" s="55"/>
      <c r="H209" s="59"/>
      <c r="I209" s="55">
        <f t="shared" si="21"/>
      </c>
      <c r="J209" s="59"/>
      <c r="K209" s="59"/>
      <c r="L209" s="59"/>
      <c r="M209" s="59"/>
      <c r="N209" s="59"/>
      <c r="O209" s="62"/>
      <c r="P209" s="62"/>
      <c r="Q209" s="59"/>
      <c r="R209" s="62"/>
      <c r="S209" s="59">
        <f t="shared" si="17"/>
      </c>
      <c r="T209" s="59"/>
      <c r="U209" s="59">
        <f t="shared" si="14"/>
      </c>
      <c r="V209" s="59">
        <f t="shared" si="18"/>
      </c>
      <c r="W209" s="58">
        <f t="shared" si="15"/>
      </c>
      <c r="X209" s="58"/>
      <c r="Y209" s="58"/>
      <c r="Z209" s="58">
        <f t="shared" si="19"/>
      </c>
      <c r="AA209" s="63">
        <f t="shared" si="20"/>
      </c>
      <c r="AB209" s="56">
        <f>IF(ISBLANK(C209),"",IF(ISTEXT(AA209),"F",LOOKUP(AA209,Statistika!$S$3:$T$9)))</f>
      </c>
    </row>
    <row r="210" spans="1:28" ht="12.75">
      <c r="A210" s="67"/>
      <c r="B210" s="67"/>
      <c r="C210" s="67"/>
      <c r="D210" s="57" t="str">
        <f t="shared" si="22"/>
        <v>/</v>
      </c>
      <c r="E210" s="62"/>
      <c r="F210" s="59"/>
      <c r="G210" s="55"/>
      <c r="H210" s="59"/>
      <c r="I210" s="55">
        <f t="shared" si="21"/>
      </c>
      <c r="J210" s="59"/>
      <c r="K210" s="59"/>
      <c r="L210" s="59"/>
      <c r="M210" s="59"/>
      <c r="N210" s="59"/>
      <c r="O210" s="62"/>
      <c r="P210" s="62"/>
      <c r="Q210" s="59"/>
      <c r="R210" s="62"/>
      <c r="S210" s="59">
        <f t="shared" si="17"/>
      </c>
      <c r="T210" s="59"/>
      <c r="U210" s="59">
        <f t="shared" si="14"/>
      </c>
      <c r="V210" s="59">
        <f t="shared" si="18"/>
      </c>
      <c r="W210" s="58">
        <f t="shared" si="15"/>
      </c>
      <c r="X210" s="58"/>
      <c r="Y210" s="58"/>
      <c r="Z210" s="58">
        <f t="shared" si="19"/>
      </c>
      <c r="AA210" s="63">
        <f t="shared" si="20"/>
      </c>
      <c r="AB210" s="56">
        <f>IF(ISBLANK(C210),"",IF(ISTEXT(AA210),"F",LOOKUP(AA210,Statistika!$S$3:$T$9)))</f>
      </c>
    </row>
    <row r="211" spans="1:28" ht="12.75">
      <c r="A211" s="67"/>
      <c r="B211" s="67"/>
      <c r="C211" s="67"/>
      <c r="D211" s="57" t="str">
        <f t="shared" si="22"/>
        <v>/</v>
      </c>
      <c r="E211" s="62"/>
      <c r="F211" s="59"/>
      <c r="G211" s="55"/>
      <c r="H211" s="59"/>
      <c r="I211" s="55">
        <f t="shared" si="21"/>
      </c>
      <c r="J211" s="59"/>
      <c r="K211" s="59"/>
      <c r="L211" s="59"/>
      <c r="M211" s="59"/>
      <c r="N211" s="59"/>
      <c r="O211" s="62"/>
      <c r="P211" s="62"/>
      <c r="Q211" s="59"/>
      <c r="R211" s="62"/>
      <c r="S211" s="59">
        <f t="shared" si="17"/>
      </c>
      <c r="T211" s="59"/>
      <c r="U211" s="59">
        <f t="shared" si="14"/>
      </c>
      <c r="V211" s="59">
        <f t="shared" si="18"/>
      </c>
      <c r="W211" s="58">
        <f t="shared" si="15"/>
      </c>
      <c r="X211" s="58"/>
      <c r="Y211" s="58"/>
      <c r="Z211" s="58">
        <f t="shared" si="19"/>
      </c>
      <c r="AA211" s="63">
        <f t="shared" si="20"/>
      </c>
      <c r="AB211" s="56">
        <f>IF(ISBLANK(C211),"",IF(ISTEXT(AA211),"F",LOOKUP(AA211,Statistika!$S$3:$T$9)))</f>
      </c>
    </row>
    <row r="212" spans="1:28" ht="12.75">
      <c r="A212" s="67"/>
      <c r="B212" s="67"/>
      <c r="C212" s="67"/>
      <c r="D212" s="57" t="str">
        <f t="shared" si="22"/>
        <v>/</v>
      </c>
      <c r="E212" s="62"/>
      <c r="F212" s="59"/>
      <c r="G212" s="55"/>
      <c r="H212" s="59"/>
      <c r="I212" s="55">
        <f t="shared" si="21"/>
      </c>
      <c r="J212" s="59"/>
      <c r="K212" s="59"/>
      <c r="L212" s="59"/>
      <c r="M212" s="59"/>
      <c r="N212" s="59"/>
      <c r="O212" s="62"/>
      <c r="P212" s="62"/>
      <c r="Q212" s="59"/>
      <c r="R212" s="62"/>
      <c r="S212" s="59">
        <f t="shared" si="17"/>
      </c>
      <c r="T212" s="59"/>
      <c r="U212" s="59">
        <f t="shared" si="14"/>
      </c>
      <c r="V212" s="59">
        <f t="shared" si="18"/>
      </c>
      <c r="W212" s="58">
        <f t="shared" si="15"/>
      </c>
      <c r="X212" s="58"/>
      <c r="Y212" s="58"/>
      <c r="Z212" s="58">
        <f t="shared" si="19"/>
      </c>
      <c r="AA212" s="63">
        <f t="shared" si="20"/>
      </c>
      <c r="AB212" s="56">
        <f>IF(ISBLANK(C212),"",IF(ISTEXT(AA212),"F",LOOKUP(AA212,Statistika!$S$3:$T$9)))</f>
      </c>
    </row>
    <row r="213" spans="1:28" ht="12.75">
      <c r="A213" s="67"/>
      <c r="B213" s="67"/>
      <c r="C213" s="67"/>
      <c r="D213" s="57" t="str">
        <f t="shared" si="22"/>
        <v>/</v>
      </c>
      <c r="E213" s="62"/>
      <c r="F213" s="59"/>
      <c r="G213" s="55"/>
      <c r="H213" s="59"/>
      <c r="I213" s="55">
        <f t="shared" si="21"/>
      </c>
      <c r="J213" s="59"/>
      <c r="K213" s="59"/>
      <c r="L213" s="59"/>
      <c r="M213" s="59"/>
      <c r="N213" s="59"/>
      <c r="O213" s="62"/>
      <c r="P213" s="62"/>
      <c r="Q213" s="59"/>
      <c r="R213" s="62"/>
      <c r="S213" s="59">
        <f t="shared" si="17"/>
      </c>
      <c r="T213" s="59"/>
      <c r="U213" s="59">
        <f t="shared" si="14"/>
      </c>
      <c r="V213" s="59">
        <f t="shared" si="18"/>
      </c>
      <c r="W213" s="58">
        <f t="shared" si="15"/>
      </c>
      <c r="X213" s="58"/>
      <c r="Y213" s="58"/>
      <c r="Z213" s="58">
        <f t="shared" si="19"/>
      </c>
      <c r="AA213" s="63">
        <f t="shared" si="20"/>
      </c>
      <c r="AB213" s="56">
        <f>IF(ISBLANK(C213),"",IF(ISTEXT(AA213),"F",LOOKUP(AA213,Statistika!$S$3:$T$9)))</f>
      </c>
    </row>
    <row r="214" spans="1:28" ht="12.75">
      <c r="A214" s="67"/>
      <c r="B214" s="67"/>
      <c r="C214" s="67"/>
      <c r="D214" s="57" t="str">
        <f t="shared" si="22"/>
        <v>/</v>
      </c>
      <c r="E214" s="62"/>
      <c r="F214" s="59"/>
      <c r="G214" s="55"/>
      <c r="H214" s="59"/>
      <c r="I214" s="55">
        <f t="shared" si="21"/>
      </c>
      <c r="J214" s="59"/>
      <c r="K214" s="59"/>
      <c r="L214" s="59"/>
      <c r="M214" s="59"/>
      <c r="N214" s="59"/>
      <c r="O214" s="62"/>
      <c r="P214" s="62"/>
      <c r="Q214" s="59"/>
      <c r="R214" s="62"/>
      <c r="S214" s="59">
        <f t="shared" si="17"/>
      </c>
      <c r="T214" s="59"/>
      <c r="U214" s="59">
        <f t="shared" si="14"/>
      </c>
      <c r="V214" s="59">
        <f t="shared" si="18"/>
      </c>
      <c r="W214" s="58">
        <f t="shared" si="15"/>
      </c>
      <c r="X214" s="58"/>
      <c r="Y214" s="58"/>
      <c r="Z214" s="58">
        <f t="shared" si="19"/>
      </c>
      <c r="AA214" s="63">
        <f t="shared" si="20"/>
      </c>
      <c r="AB214" s="56">
        <f>IF(ISBLANK(C214),"",IF(ISTEXT(AA214),"F",LOOKUP(AA214,Statistika!$S$3:$T$9)))</f>
      </c>
    </row>
    <row r="215" spans="1:28" ht="12.75">
      <c r="A215" s="67"/>
      <c r="B215" s="67"/>
      <c r="C215" s="67"/>
      <c r="D215" s="57" t="str">
        <f t="shared" si="22"/>
        <v>/</v>
      </c>
      <c r="E215" s="62"/>
      <c r="F215" s="59"/>
      <c r="G215" s="55"/>
      <c r="H215" s="59"/>
      <c r="I215" s="55">
        <f t="shared" si="21"/>
      </c>
      <c r="J215" s="59"/>
      <c r="K215" s="59"/>
      <c r="L215" s="59"/>
      <c r="M215" s="59"/>
      <c r="N215" s="59"/>
      <c r="O215" s="62"/>
      <c r="P215" s="62"/>
      <c r="Q215" s="59"/>
      <c r="R215" s="62"/>
      <c r="S215" s="59">
        <f t="shared" si="17"/>
      </c>
      <c r="T215" s="59"/>
      <c r="U215" s="59">
        <f t="shared" si="14"/>
      </c>
      <c r="V215" s="59">
        <f t="shared" si="18"/>
      </c>
      <c r="W215" s="58">
        <f t="shared" si="15"/>
      </c>
      <c r="X215" s="58"/>
      <c r="Y215" s="58"/>
      <c r="Z215" s="58">
        <f t="shared" si="19"/>
      </c>
      <c r="AA215" s="63">
        <f t="shared" si="20"/>
      </c>
      <c r="AB215" s="56">
        <f>IF(ISBLANK(C215),"",IF(ISTEXT(AA215),"F",LOOKUP(AA215,Statistika!$S$3:$T$9)))</f>
      </c>
    </row>
    <row r="216" spans="1:28" ht="12.75">
      <c r="A216" s="67"/>
      <c r="B216" s="67"/>
      <c r="C216" s="67"/>
      <c r="D216" s="57" t="str">
        <f t="shared" si="22"/>
        <v>/</v>
      </c>
      <c r="E216" s="62"/>
      <c r="F216" s="59"/>
      <c r="G216" s="55"/>
      <c r="H216" s="59"/>
      <c r="I216" s="55">
        <f t="shared" si="21"/>
      </c>
      <c r="J216" s="59"/>
      <c r="K216" s="59"/>
      <c r="L216" s="59"/>
      <c r="M216" s="59"/>
      <c r="N216" s="59"/>
      <c r="O216" s="62"/>
      <c r="P216" s="62"/>
      <c r="Q216" s="59"/>
      <c r="R216" s="62"/>
      <c r="S216" s="59">
        <f t="shared" si="17"/>
      </c>
      <c r="T216" s="59"/>
      <c r="U216" s="59">
        <f t="shared" si="14"/>
      </c>
      <c r="V216" s="59">
        <f t="shared" si="18"/>
      </c>
      <c r="W216" s="58">
        <f t="shared" si="15"/>
      </c>
      <c r="X216" s="58"/>
      <c r="Y216" s="58"/>
      <c r="Z216" s="58">
        <f t="shared" si="19"/>
      </c>
      <c r="AA216" s="63">
        <f t="shared" si="20"/>
      </c>
      <c r="AB216" s="56">
        <f>IF(ISBLANK(C216),"",IF(ISTEXT(AA216),"F",LOOKUP(AA216,Statistika!$S$3:$T$9)))</f>
      </c>
    </row>
    <row r="217" spans="1:28" ht="12.75">
      <c r="A217" s="67"/>
      <c r="B217" s="67"/>
      <c r="C217" s="67"/>
      <c r="D217" s="57" t="str">
        <f t="shared" si="22"/>
        <v>/</v>
      </c>
      <c r="E217" s="62"/>
      <c r="F217" s="59"/>
      <c r="G217" s="55"/>
      <c r="H217" s="59"/>
      <c r="I217" s="55">
        <f t="shared" si="21"/>
      </c>
      <c r="J217" s="59"/>
      <c r="K217" s="59"/>
      <c r="L217" s="59"/>
      <c r="M217" s="59"/>
      <c r="N217" s="59"/>
      <c r="O217" s="62"/>
      <c r="P217" s="62"/>
      <c r="Q217" s="59"/>
      <c r="R217" s="62"/>
      <c r="S217" s="59">
        <f t="shared" si="17"/>
      </c>
      <c r="T217" s="59"/>
      <c r="U217" s="59">
        <f t="shared" si="14"/>
      </c>
      <c r="V217" s="59">
        <f t="shared" si="18"/>
      </c>
      <c r="W217" s="58">
        <f t="shared" si="15"/>
      </c>
      <c r="X217" s="58"/>
      <c r="Y217" s="58"/>
      <c r="Z217" s="58">
        <f t="shared" si="19"/>
      </c>
      <c r="AA217" s="63">
        <f t="shared" si="20"/>
      </c>
      <c r="AB217" s="56">
        <f>IF(ISBLANK(C217),"",IF(ISTEXT(AA217),"F",LOOKUP(AA217,Statistika!$S$3:$T$9)))</f>
      </c>
    </row>
    <row r="218" spans="1:28" ht="12.75">
      <c r="A218" s="67"/>
      <c r="B218" s="67"/>
      <c r="C218" s="67"/>
      <c r="D218" s="57" t="str">
        <f t="shared" si="22"/>
        <v>/</v>
      </c>
      <c r="E218" s="62"/>
      <c r="F218" s="59"/>
      <c r="G218" s="55"/>
      <c r="H218" s="59"/>
      <c r="I218" s="55">
        <f t="shared" si="21"/>
      </c>
      <c r="J218" s="59"/>
      <c r="K218" s="59"/>
      <c r="L218" s="59"/>
      <c r="M218" s="59"/>
      <c r="N218" s="59"/>
      <c r="O218" s="62"/>
      <c r="P218" s="62"/>
      <c r="Q218" s="59"/>
      <c r="R218" s="62"/>
      <c r="S218" s="59">
        <f t="shared" si="17"/>
      </c>
      <c r="T218" s="59"/>
      <c r="U218" s="59">
        <f t="shared" si="14"/>
      </c>
      <c r="V218" s="59">
        <f t="shared" si="18"/>
      </c>
      <c r="W218" s="58">
        <f t="shared" si="15"/>
      </c>
      <c r="X218" s="58"/>
      <c r="Y218" s="58"/>
      <c r="Z218" s="58">
        <f t="shared" si="19"/>
      </c>
      <c r="AA218" s="63">
        <f t="shared" si="20"/>
      </c>
      <c r="AB218" s="56">
        <f>IF(ISBLANK(C218),"",IF(ISTEXT(AA218),"F",LOOKUP(AA218,Statistika!$S$3:$T$9)))</f>
      </c>
    </row>
    <row r="219" spans="1:28" ht="12.75">
      <c r="A219" s="67"/>
      <c r="B219" s="67"/>
      <c r="C219" s="67"/>
      <c r="D219" s="57" t="str">
        <f t="shared" si="22"/>
        <v>/</v>
      </c>
      <c r="E219" s="62"/>
      <c r="F219" s="59"/>
      <c r="G219" s="55"/>
      <c r="H219" s="59"/>
      <c r="I219" s="55">
        <f t="shared" si="21"/>
      </c>
      <c r="J219" s="59"/>
      <c r="K219" s="59"/>
      <c r="L219" s="59"/>
      <c r="M219" s="59"/>
      <c r="N219" s="59"/>
      <c r="O219" s="62"/>
      <c r="P219" s="62"/>
      <c r="Q219" s="59"/>
      <c r="R219" s="62"/>
      <c r="S219" s="59">
        <f t="shared" si="17"/>
      </c>
      <c r="T219" s="59"/>
      <c r="U219" s="59">
        <f t="shared" si="14"/>
      </c>
      <c r="V219" s="59">
        <f t="shared" si="18"/>
      </c>
      <c r="W219" s="58">
        <f t="shared" si="15"/>
      </c>
      <c r="X219" s="58"/>
      <c r="Y219" s="58"/>
      <c r="Z219" s="58">
        <f t="shared" si="19"/>
      </c>
      <c r="AA219" s="63">
        <f t="shared" si="20"/>
      </c>
      <c r="AB219" s="56">
        <f>IF(ISBLANK(C219),"",IF(ISTEXT(AA219),"F",LOOKUP(AA219,Statistika!$S$3:$T$9)))</f>
      </c>
    </row>
    <row r="220" spans="1:28" ht="12.75">
      <c r="A220" s="67"/>
      <c r="B220" s="67"/>
      <c r="C220" s="67"/>
      <c r="D220" s="57" t="str">
        <f t="shared" si="22"/>
        <v>/</v>
      </c>
      <c r="E220" s="62"/>
      <c r="F220" s="59"/>
      <c r="G220" s="55"/>
      <c r="H220" s="59"/>
      <c r="I220" s="55">
        <f t="shared" si="21"/>
      </c>
      <c r="J220" s="59"/>
      <c r="K220" s="59"/>
      <c r="L220" s="59"/>
      <c r="M220" s="59"/>
      <c r="N220" s="59"/>
      <c r="O220" s="62"/>
      <c r="P220" s="62"/>
      <c r="Q220" s="59"/>
      <c r="R220" s="62"/>
      <c r="S220" s="59">
        <f t="shared" si="17"/>
      </c>
      <c r="T220" s="59"/>
      <c r="U220" s="59">
        <f t="shared" si="14"/>
      </c>
      <c r="V220" s="59">
        <f t="shared" si="18"/>
      </c>
      <c r="W220" s="58">
        <f t="shared" si="15"/>
      </c>
      <c r="X220" s="58"/>
      <c r="Y220" s="58"/>
      <c r="Z220" s="58">
        <f t="shared" si="19"/>
      </c>
      <c r="AA220" s="63">
        <f t="shared" si="20"/>
      </c>
      <c r="AB220" s="56">
        <f>IF(ISBLANK(C220),"",IF(ISTEXT(AA220),"F",LOOKUP(AA220,Statistika!$S$3:$T$9)))</f>
      </c>
    </row>
    <row r="221" spans="1:28" ht="12.75">
      <c r="A221" s="67"/>
      <c r="B221" s="67"/>
      <c r="C221" s="67"/>
      <c r="D221" s="57" t="str">
        <f>A221&amp;"/"&amp;B221</f>
        <v>/</v>
      </c>
      <c r="E221" s="62"/>
      <c r="F221" s="59"/>
      <c r="G221" s="55"/>
      <c r="H221" s="59"/>
      <c r="I221" s="55">
        <f t="shared" si="21"/>
      </c>
      <c r="J221" s="59"/>
      <c r="K221" s="59"/>
      <c r="L221" s="59"/>
      <c r="M221" s="59"/>
      <c r="N221" s="59"/>
      <c r="O221" s="62"/>
      <c r="P221" s="62"/>
      <c r="Q221" s="59"/>
      <c r="R221" s="62"/>
      <c r="S221" s="59">
        <f t="shared" si="17"/>
      </c>
      <c r="T221" s="59"/>
      <c r="U221" s="59">
        <f t="shared" si="14"/>
      </c>
      <c r="V221" s="59">
        <f t="shared" si="18"/>
      </c>
      <c r="W221" s="58">
        <f t="shared" si="15"/>
      </c>
      <c r="X221" s="58"/>
      <c r="Y221" s="58"/>
      <c r="Z221" s="58">
        <f t="shared" si="19"/>
      </c>
      <c r="AA221" s="63">
        <f t="shared" si="20"/>
      </c>
      <c r="AB221" s="56">
        <f>IF(ISBLANK(C221),"",IF(ISTEXT(AA221),"F",LOOKUP(AA221,Statistika!$S$3:$T$9)))</f>
      </c>
    </row>
    <row r="222" spans="1:28" ht="12.75">
      <c r="A222" s="67"/>
      <c r="B222" s="67"/>
      <c r="C222" s="67"/>
      <c r="D222" s="57" t="str">
        <f aca="true" t="shared" si="23" ref="D222:D240">A222&amp;"/"&amp;B222</f>
        <v>/</v>
      </c>
      <c r="E222" s="62"/>
      <c r="F222" s="59"/>
      <c r="G222" s="55"/>
      <c r="H222" s="59"/>
      <c r="I222" s="55">
        <f t="shared" si="21"/>
      </c>
      <c r="J222" s="59"/>
      <c r="K222" s="59"/>
      <c r="L222" s="59"/>
      <c r="M222" s="59"/>
      <c r="N222" s="59"/>
      <c r="O222" s="62"/>
      <c r="P222" s="62"/>
      <c r="Q222" s="59"/>
      <c r="R222" s="62"/>
      <c r="S222" s="59">
        <f t="shared" si="17"/>
      </c>
      <c r="T222" s="59"/>
      <c r="U222" s="59">
        <f t="shared" si="14"/>
      </c>
      <c r="V222" s="59">
        <f t="shared" si="18"/>
      </c>
      <c r="W222" s="58">
        <f t="shared" si="15"/>
      </c>
      <c r="X222" s="58"/>
      <c r="Y222" s="58"/>
      <c r="Z222" s="58">
        <f t="shared" si="19"/>
      </c>
      <c r="AA222" s="63">
        <f t="shared" si="20"/>
      </c>
      <c r="AB222" s="56">
        <f>IF(ISBLANK(C222),"",IF(ISTEXT(AA222),"F",LOOKUP(AA222,Statistika!$S$3:$T$9)))</f>
      </c>
    </row>
    <row r="223" spans="1:28" ht="12.75">
      <c r="A223" s="67"/>
      <c r="B223" s="67"/>
      <c r="C223" s="67"/>
      <c r="D223" s="57" t="str">
        <f t="shared" si="23"/>
        <v>/</v>
      </c>
      <c r="E223" s="62"/>
      <c r="F223" s="59"/>
      <c r="G223" s="55"/>
      <c r="H223" s="59"/>
      <c r="I223" s="55">
        <f t="shared" si="21"/>
      </c>
      <c r="J223" s="59"/>
      <c r="K223" s="59"/>
      <c r="L223" s="59"/>
      <c r="M223" s="59"/>
      <c r="N223" s="59"/>
      <c r="O223" s="62"/>
      <c r="P223" s="62"/>
      <c r="Q223" s="59"/>
      <c r="R223" s="62"/>
      <c r="S223" s="59">
        <f t="shared" si="17"/>
      </c>
      <c r="T223" s="59"/>
      <c r="U223" s="59">
        <f t="shared" si="14"/>
      </c>
      <c r="V223" s="59">
        <f t="shared" si="18"/>
      </c>
      <c r="W223" s="58">
        <f t="shared" si="15"/>
      </c>
      <c r="X223" s="58"/>
      <c r="Y223" s="58"/>
      <c r="Z223" s="58">
        <f t="shared" si="19"/>
      </c>
      <c r="AA223" s="63">
        <f t="shared" si="20"/>
      </c>
      <c r="AB223" s="56">
        <f>IF(ISBLANK(C223),"",IF(ISTEXT(AA223),"F",LOOKUP(AA223,Statistika!$S$3:$T$9)))</f>
      </c>
    </row>
    <row r="224" spans="1:28" ht="12.75">
      <c r="A224" s="67"/>
      <c r="B224" s="67"/>
      <c r="C224" s="67"/>
      <c r="D224" s="57" t="str">
        <f t="shared" si="23"/>
        <v>/</v>
      </c>
      <c r="E224" s="62"/>
      <c r="F224" s="59"/>
      <c r="G224" s="55"/>
      <c r="H224" s="59"/>
      <c r="I224" s="55">
        <f t="shared" si="21"/>
      </c>
      <c r="J224" s="59"/>
      <c r="K224" s="59"/>
      <c r="L224" s="59"/>
      <c r="M224" s="59"/>
      <c r="N224" s="59"/>
      <c r="O224" s="62"/>
      <c r="P224" s="62"/>
      <c r="Q224" s="59"/>
      <c r="R224" s="62"/>
      <c r="S224" s="59">
        <f t="shared" si="17"/>
      </c>
      <c r="T224" s="59"/>
      <c r="U224" s="59">
        <f aca="true" t="shared" si="24" ref="U224:U250">IF(AND(ISBLANK(E224),ISBLANK(F224),ISBLANK(J224),ISBLANK(K224),ISBLANK(L224)),"",E224+F224+J224+K224+L224)</f>
      </c>
      <c r="V224" s="59">
        <f t="shared" si="18"/>
      </c>
      <c r="W224" s="58">
        <f aca="true" t="shared" si="25" ref="W224:W250">IF(AND(OR(ISTEXT(I224),ISBLANK(I224)),OR(ISTEXT(S224),ISBLANK(S224)),OR(ISTEXT(U224),ISBLANK(U224)),OR(ISTEXT(V224),ISBLANK(V224))),"",N(I224)+N(S224)+N(U224)+N(V224))</f>
      </c>
      <c r="X224" s="58"/>
      <c r="Y224" s="58"/>
      <c r="Z224" s="58">
        <f t="shared" si="19"/>
      </c>
      <c r="AA224" s="63">
        <f t="shared" si="20"/>
      </c>
      <c r="AB224" s="56">
        <f>IF(ISBLANK(C224),"",IF(ISTEXT(AA224),"F",LOOKUP(AA224,Statistika!$S$3:$T$9)))</f>
      </c>
    </row>
    <row r="225" spans="1:28" ht="12.75">
      <c r="A225" s="67"/>
      <c r="B225" s="67"/>
      <c r="C225" s="67"/>
      <c r="D225" s="57" t="str">
        <f t="shared" si="23"/>
        <v>/</v>
      </c>
      <c r="E225" s="62"/>
      <c r="F225" s="59"/>
      <c r="G225" s="55"/>
      <c r="H225" s="59"/>
      <c r="I225" s="55">
        <f t="shared" si="21"/>
      </c>
      <c r="J225" s="59"/>
      <c r="K225" s="59"/>
      <c r="L225" s="59"/>
      <c r="M225" s="59"/>
      <c r="N225" s="59"/>
      <c r="O225" s="62"/>
      <c r="P225" s="62"/>
      <c r="Q225" s="59"/>
      <c r="R225" s="62"/>
      <c r="S225" s="59">
        <f t="shared" si="17"/>
      </c>
      <c r="T225" s="59"/>
      <c r="U225" s="59">
        <f t="shared" si="24"/>
      </c>
      <c r="V225" s="59">
        <f t="shared" si="18"/>
      </c>
      <c r="W225" s="58">
        <f t="shared" si="25"/>
      </c>
      <c r="X225" s="58"/>
      <c r="Y225" s="58"/>
      <c r="Z225" s="58">
        <f t="shared" si="19"/>
      </c>
      <c r="AA225" s="63">
        <f t="shared" si="20"/>
      </c>
      <c r="AB225" s="56">
        <f>IF(ISBLANK(C225),"",IF(ISTEXT(AA225),"F",LOOKUP(AA225,Statistika!$S$3:$T$9)))</f>
      </c>
    </row>
    <row r="226" spans="1:28" ht="12.75">
      <c r="A226" s="67"/>
      <c r="B226" s="67"/>
      <c r="C226" s="67"/>
      <c r="D226" s="57" t="str">
        <f t="shared" si="23"/>
        <v>/</v>
      </c>
      <c r="E226" s="62"/>
      <c r="F226" s="59"/>
      <c r="G226" s="55"/>
      <c r="H226" s="59"/>
      <c r="I226" s="55">
        <f t="shared" si="21"/>
      </c>
      <c r="J226" s="59"/>
      <c r="K226" s="59"/>
      <c r="L226" s="59"/>
      <c r="M226" s="59"/>
      <c r="N226" s="59"/>
      <c r="O226" s="62"/>
      <c r="P226" s="62"/>
      <c r="Q226" s="59"/>
      <c r="R226" s="62"/>
      <c r="S226" s="59">
        <f t="shared" si="17"/>
      </c>
      <c r="T226" s="59"/>
      <c r="U226" s="59">
        <f t="shared" si="24"/>
      </c>
      <c r="V226" s="59">
        <f t="shared" si="18"/>
      </c>
      <c r="W226" s="58">
        <f t="shared" si="25"/>
      </c>
      <c r="X226" s="58"/>
      <c r="Y226" s="58"/>
      <c r="Z226" s="58">
        <f t="shared" si="19"/>
      </c>
      <c r="AA226" s="63">
        <f t="shared" si="20"/>
      </c>
      <c r="AB226" s="56">
        <f>IF(ISBLANK(C226),"",IF(ISTEXT(AA226),"F",LOOKUP(AA226,Statistika!$S$3:$T$9)))</f>
      </c>
    </row>
    <row r="227" spans="1:28" ht="12.75">
      <c r="A227" s="67"/>
      <c r="B227" s="67"/>
      <c r="C227" s="67"/>
      <c r="D227" s="57" t="str">
        <f t="shared" si="23"/>
        <v>/</v>
      </c>
      <c r="E227" s="62"/>
      <c r="F227" s="59"/>
      <c r="G227" s="55"/>
      <c r="H227" s="59"/>
      <c r="I227" s="55">
        <f t="shared" si="21"/>
      </c>
      <c r="J227" s="59"/>
      <c r="K227" s="59"/>
      <c r="L227" s="59"/>
      <c r="M227" s="59"/>
      <c r="N227" s="59"/>
      <c r="O227" s="62"/>
      <c r="P227" s="62"/>
      <c r="Q227" s="59"/>
      <c r="R227" s="62"/>
      <c r="S227" s="59">
        <f t="shared" si="17"/>
      </c>
      <c r="T227" s="59"/>
      <c r="U227" s="59">
        <f t="shared" si="24"/>
      </c>
      <c r="V227" s="59">
        <f t="shared" si="18"/>
      </c>
      <c r="W227" s="58">
        <f t="shared" si="25"/>
      </c>
      <c r="X227" s="58"/>
      <c r="Y227" s="58"/>
      <c r="Z227" s="58">
        <f t="shared" si="19"/>
      </c>
      <c r="AA227" s="63">
        <f t="shared" si="20"/>
      </c>
      <c r="AB227" s="56">
        <f>IF(ISBLANK(C227),"",IF(ISTEXT(AA227),"F",LOOKUP(AA227,Statistika!$S$3:$T$9)))</f>
      </c>
    </row>
    <row r="228" spans="1:28" ht="12.75">
      <c r="A228" s="67"/>
      <c r="B228" s="67"/>
      <c r="C228" s="67"/>
      <c r="D228" s="57" t="str">
        <f t="shared" si="23"/>
        <v>/</v>
      </c>
      <c r="E228" s="62"/>
      <c r="F228" s="59"/>
      <c r="G228" s="55"/>
      <c r="H228" s="59"/>
      <c r="I228" s="55">
        <f t="shared" si="21"/>
      </c>
      <c r="J228" s="59"/>
      <c r="K228" s="59"/>
      <c r="L228" s="59"/>
      <c r="M228" s="59"/>
      <c r="N228" s="59"/>
      <c r="O228" s="62"/>
      <c r="P228" s="62"/>
      <c r="Q228" s="59"/>
      <c r="R228" s="62"/>
      <c r="S228" s="59">
        <f t="shared" si="17"/>
      </c>
      <c r="T228" s="59"/>
      <c r="U228" s="59">
        <f t="shared" si="24"/>
      </c>
      <c r="V228" s="59">
        <f t="shared" si="18"/>
      </c>
      <c r="W228" s="58">
        <f t="shared" si="25"/>
      </c>
      <c r="X228" s="58"/>
      <c r="Y228" s="58"/>
      <c r="Z228" s="58">
        <f t="shared" si="19"/>
      </c>
      <c r="AA228" s="63">
        <f t="shared" si="20"/>
      </c>
      <c r="AB228" s="56">
        <f>IF(ISBLANK(C228),"",IF(ISTEXT(AA228),"F",LOOKUP(AA228,Statistika!$S$3:$T$9)))</f>
      </c>
    </row>
    <row r="229" spans="1:28" ht="12.75">
      <c r="A229" s="67"/>
      <c r="B229" s="67"/>
      <c r="C229" s="67"/>
      <c r="D229" s="57" t="str">
        <f t="shared" si="23"/>
        <v>/</v>
      </c>
      <c r="E229" s="62"/>
      <c r="F229" s="59"/>
      <c r="G229" s="55"/>
      <c r="H229" s="59"/>
      <c r="I229" s="55">
        <f t="shared" si="21"/>
      </c>
      <c r="J229" s="59"/>
      <c r="K229" s="59"/>
      <c r="L229" s="59"/>
      <c r="M229" s="59"/>
      <c r="N229" s="59"/>
      <c r="O229" s="62"/>
      <c r="P229" s="62"/>
      <c r="Q229" s="59"/>
      <c r="R229" s="62"/>
      <c r="S229" s="59">
        <f>IF(ISBLANK(R229),(IF(ISBLANK(Q229),"",Q229)),(IF(ISBLANK(R229),"",R229)))</f>
      </c>
      <c r="T229" s="59"/>
      <c r="U229" s="59">
        <f t="shared" si="24"/>
      </c>
      <c r="V229" s="59">
        <f>IF(AND(ISBLANK(M229),ISBLANK(N229),ISBLANK(O229),ISBLANK(P229),ISBLANK(T229)),"",M229+N229+O229+P229+T229)</f>
      </c>
      <c r="W229" s="58">
        <f t="shared" si="25"/>
      </c>
      <c r="X229" s="58"/>
      <c r="Y229" s="58"/>
      <c r="Z229" s="58">
        <f t="shared" si="19"/>
      </c>
      <c r="AA229" s="63">
        <f t="shared" si="20"/>
      </c>
      <c r="AB229" s="56">
        <f>IF(ISBLANK(C229),"",IF(ISTEXT(AA229),"F",LOOKUP(AA229,Statistika!$S$3:$T$9)))</f>
      </c>
    </row>
    <row r="230" spans="1:28" ht="12.75">
      <c r="A230" s="67"/>
      <c r="B230" s="67"/>
      <c r="C230" s="67"/>
      <c r="D230" s="57" t="str">
        <f t="shared" si="23"/>
        <v>/</v>
      </c>
      <c r="E230" s="62"/>
      <c r="F230" s="59"/>
      <c r="G230" s="55"/>
      <c r="H230" s="59"/>
      <c r="I230" s="55">
        <f t="shared" si="21"/>
      </c>
      <c r="J230" s="59"/>
      <c r="K230" s="59"/>
      <c r="L230" s="59"/>
      <c r="M230" s="59"/>
      <c r="N230" s="59"/>
      <c r="O230" s="62"/>
      <c r="P230" s="62"/>
      <c r="Q230" s="59"/>
      <c r="R230" s="62"/>
      <c r="S230" s="59">
        <f aca="true" t="shared" si="26" ref="S230:S250">IF(ISBLANK(R230),(IF(ISBLANK(Q230),"",Q230)),(IF(ISBLANK(R230),"",R230)))</f>
      </c>
      <c r="T230" s="59"/>
      <c r="U230" s="59">
        <f t="shared" si="24"/>
      </c>
      <c r="V230" s="59">
        <f aca="true" t="shared" si="27" ref="V230:V250">IF(AND(ISBLANK(M230),ISBLANK(N230),ISBLANK(O230),ISBLANK(P230),ISBLANK(T230)),"",M230+N230+O230+P230+T230)</f>
      </c>
      <c r="W230" s="58">
        <f t="shared" si="25"/>
      </c>
      <c r="X230" s="58"/>
      <c r="Y230" s="58"/>
      <c r="Z230" s="58">
        <f t="shared" si="19"/>
      </c>
      <c r="AA230" s="63">
        <f t="shared" si="20"/>
      </c>
      <c r="AB230" s="56">
        <f>IF(ISBLANK(C230),"",IF(ISTEXT(AA230),"F",LOOKUP(AA230,Statistika!$S$3:$T$9)))</f>
      </c>
    </row>
    <row r="231" spans="1:28" ht="12.75">
      <c r="A231" s="67"/>
      <c r="B231" s="67"/>
      <c r="C231" s="67"/>
      <c r="D231" s="57" t="str">
        <f t="shared" si="23"/>
        <v>/</v>
      </c>
      <c r="E231" s="62"/>
      <c r="F231" s="59"/>
      <c r="G231" s="55"/>
      <c r="H231" s="59"/>
      <c r="I231" s="55">
        <f t="shared" si="21"/>
      </c>
      <c r="J231" s="59"/>
      <c r="K231" s="59"/>
      <c r="L231" s="59"/>
      <c r="M231" s="59"/>
      <c r="N231" s="59"/>
      <c r="O231" s="62"/>
      <c r="P231" s="62"/>
      <c r="Q231" s="59"/>
      <c r="R231" s="62"/>
      <c r="S231" s="59">
        <f t="shared" si="26"/>
      </c>
      <c r="T231" s="59"/>
      <c r="U231" s="59">
        <f t="shared" si="24"/>
      </c>
      <c r="V231" s="59">
        <f t="shared" si="27"/>
      </c>
      <c r="W231" s="58">
        <f t="shared" si="25"/>
      </c>
      <c r="X231" s="58"/>
      <c r="Y231" s="58"/>
      <c r="Z231" s="58">
        <f t="shared" si="19"/>
      </c>
      <c r="AA231" s="63">
        <f t="shared" si="20"/>
      </c>
      <c r="AB231" s="56">
        <f>IF(ISBLANK(C231),"",IF(ISTEXT(AA231),"F",LOOKUP(AA231,Statistika!$S$3:$T$9)))</f>
      </c>
    </row>
    <row r="232" spans="1:28" ht="12.75">
      <c r="A232" s="67"/>
      <c r="B232" s="67"/>
      <c r="C232" s="67"/>
      <c r="D232" s="57" t="str">
        <f t="shared" si="23"/>
        <v>/</v>
      </c>
      <c r="E232" s="62"/>
      <c r="F232" s="59"/>
      <c r="G232" s="55"/>
      <c r="H232" s="59"/>
      <c r="I232" s="55">
        <f t="shared" si="21"/>
      </c>
      <c r="J232" s="59"/>
      <c r="K232" s="59"/>
      <c r="L232" s="59"/>
      <c r="M232" s="59"/>
      <c r="N232" s="59"/>
      <c r="O232" s="62"/>
      <c r="P232" s="62"/>
      <c r="Q232" s="59"/>
      <c r="R232" s="62"/>
      <c r="S232" s="59">
        <f t="shared" si="26"/>
      </c>
      <c r="T232" s="59"/>
      <c r="U232" s="59">
        <f t="shared" si="24"/>
      </c>
      <c r="V232" s="59">
        <f t="shared" si="27"/>
      </c>
      <c r="W232" s="58">
        <f t="shared" si="25"/>
      </c>
      <c r="X232" s="58"/>
      <c r="Y232" s="58"/>
      <c r="Z232" s="58">
        <f t="shared" si="19"/>
      </c>
      <c r="AA232" s="63">
        <f t="shared" si="20"/>
      </c>
      <c r="AB232" s="56">
        <f>IF(ISBLANK(C232),"",IF(ISTEXT(AA232),"F",LOOKUP(AA232,Statistika!$S$3:$T$9)))</f>
      </c>
    </row>
    <row r="233" spans="1:28" ht="12.75">
      <c r="A233" s="67"/>
      <c r="B233" s="67"/>
      <c r="C233" s="67"/>
      <c r="D233" s="57" t="str">
        <f t="shared" si="23"/>
        <v>/</v>
      </c>
      <c r="E233" s="62"/>
      <c r="F233" s="59"/>
      <c r="G233" s="55"/>
      <c r="H233" s="59"/>
      <c r="I233" s="55">
        <f t="shared" si="21"/>
      </c>
      <c r="J233" s="59"/>
      <c r="K233" s="59"/>
      <c r="L233" s="59"/>
      <c r="M233" s="59"/>
      <c r="N233" s="59"/>
      <c r="O233" s="62"/>
      <c r="P233" s="62"/>
      <c r="Q233" s="59"/>
      <c r="R233" s="62"/>
      <c r="S233" s="59">
        <f t="shared" si="26"/>
      </c>
      <c r="T233" s="59"/>
      <c r="U233" s="59">
        <f t="shared" si="24"/>
      </c>
      <c r="V233" s="59">
        <f t="shared" si="27"/>
      </c>
      <c r="W233" s="58">
        <f t="shared" si="25"/>
      </c>
      <c r="X233" s="58"/>
      <c r="Y233" s="58"/>
      <c r="Z233" s="58">
        <f t="shared" si="19"/>
      </c>
      <c r="AA233" s="63">
        <f t="shared" si="20"/>
      </c>
      <c r="AB233" s="56">
        <f>IF(ISBLANK(C233),"",IF(ISTEXT(AA233),"F",LOOKUP(AA233,Statistika!$S$3:$T$9)))</f>
      </c>
    </row>
    <row r="234" spans="1:28" ht="12.75">
      <c r="A234" s="67"/>
      <c r="B234" s="67"/>
      <c r="C234" s="67"/>
      <c r="D234" s="57" t="str">
        <f t="shared" si="23"/>
        <v>/</v>
      </c>
      <c r="E234" s="62"/>
      <c r="F234" s="59"/>
      <c r="G234" s="55"/>
      <c r="H234" s="59"/>
      <c r="I234" s="55">
        <f t="shared" si="21"/>
      </c>
      <c r="J234" s="59"/>
      <c r="K234" s="59"/>
      <c r="L234" s="59"/>
      <c r="M234" s="59"/>
      <c r="N234" s="59"/>
      <c r="O234" s="62"/>
      <c r="P234" s="62"/>
      <c r="Q234" s="59"/>
      <c r="R234" s="62"/>
      <c r="S234" s="59">
        <f t="shared" si="26"/>
      </c>
      <c r="T234" s="59"/>
      <c r="U234" s="59">
        <f t="shared" si="24"/>
      </c>
      <c r="V234" s="59">
        <f t="shared" si="27"/>
      </c>
      <c r="W234" s="58">
        <f t="shared" si="25"/>
      </c>
      <c r="X234" s="58"/>
      <c r="Y234" s="58"/>
      <c r="Z234" s="58">
        <f t="shared" si="19"/>
      </c>
      <c r="AA234" s="63">
        <f t="shared" si="20"/>
      </c>
      <c r="AB234" s="56">
        <f>IF(ISBLANK(C234),"",IF(ISTEXT(AA234),"F",LOOKUP(AA234,Statistika!$S$3:$T$9)))</f>
      </c>
    </row>
    <row r="235" spans="1:28" ht="12.75">
      <c r="A235" s="67"/>
      <c r="B235" s="67"/>
      <c r="C235" s="67"/>
      <c r="D235" s="57" t="str">
        <f t="shared" si="23"/>
        <v>/</v>
      </c>
      <c r="E235" s="62"/>
      <c r="F235" s="59"/>
      <c r="G235" s="55"/>
      <c r="H235" s="59"/>
      <c r="I235" s="55">
        <f t="shared" si="21"/>
      </c>
      <c r="J235" s="59"/>
      <c r="K235" s="59"/>
      <c r="L235" s="59"/>
      <c r="M235" s="59"/>
      <c r="N235" s="59"/>
      <c r="O235" s="62"/>
      <c r="P235" s="62"/>
      <c r="Q235" s="59"/>
      <c r="R235" s="62"/>
      <c r="S235" s="59">
        <f t="shared" si="26"/>
      </c>
      <c r="T235" s="59"/>
      <c r="U235" s="59">
        <f t="shared" si="24"/>
      </c>
      <c r="V235" s="59">
        <f t="shared" si="27"/>
      </c>
      <c r="W235" s="58">
        <f t="shared" si="25"/>
      </c>
      <c r="X235" s="58"/>
      <c r="Y235" s="58"/>
      <c r="Z235" s="58">
        <f t="shared" si="19"/>
      </c>
      <c r="AA235" s="63">
        <f t="shared" si="20"/>
      </c>
      <c r="AB235" s="56">
        <f>IF(ISBLANK(C235),"",IF(ISTEXT(AA235),"F",LOOKUP(AA235,Statistika!$S$3:$T$9)))</f>
      </c>
    </row>
    <row r="236" spans="1:28" ht="12.75">
      <c r="A236" s="67"/>
      <c r="B236" s="67"/>
      <c r="C236" s="67"/>
      <c r="D236" s="57" t="str">
        <f t="shared" si="23"/>
        <v>/</v>
      </c>
      <c r="E236" s="62"/>
      <c r="F236" s="59"/>
      <c r="G236" s="55"/>
      <c r="H236" s="59"/>
      <c r="I236" s="55">
        <f t="shared" si="21"/>
      </c>
      <c r="J236" s="59"/>
      <c r="K236" s="59"/>
      <c r="L236" s="59"/>
      <c r="M236" s="59"/>
      <c r="N236" s="59"/>
      <c r="O236" s="62"/>
      <c r="P236" s="62"/>
      <c r="Q236" s="59"/>
      <c r="R236" s="62"/>
      <c r="S236" s="59">
        <f t="shared" si="26"/>
      </c>
      <c r="T236" s="59"/>
      <c r="U236" s="59">
        <f t="shared" si="24"/>
      </c>
      <c r="V236" s="59">
        <f t="shared" si="27"/>
      </c>
      <c r="W236" s="58">
        <f t="shared" si="25"/>
      </c>
      <c r="X236" s="58"/>
      <c r="Y236" s="58"/>
      <c r="Z236" s="58">
        <f t="shared" si="19"/>
      </c>
      <c r="AA236" s="63">
        <f t="shared" si="20"/>
      </c>
      <c r="AB236" s="56">
        <f>IF(ISBLANK(C236),"",IF(ISTEXT(AA236),"F",LOOKUP(AA236,Statistika!$S$3:$T$9)))</f>
      </c>
    </row>
    <row r="237" spans="1:28" ht="12.75">
      <c r="A237" s="67"/>
      <c r="B237" s="67"/>
      <c r="C237" s="67"/>
      <c r="D237" s="57" t="str">
        <f t="shared" si="23"/>
        <v>/</v>
      </c>
      <c r="E237" s="62"/>
      <c r="F237" s="59"/>
      <c r="G237" s="55"/>
      <c r="H237" s="59"/>
      <c r="I237" s="55">
        <f t="shared" si="21"/>
      </c>
      <c r="J237" s="59"/>
      <c r="K237" s="59"/>
      <c r="L237" s="59"/>
      <c r="M237" s="59"/>
      <c r="N237" s="59"/>
      <c r="O237" s="62"/>
      <c r="P237" s="62"/>
      <c r="Q237" s="59"/>
      <c r="R237" s="62"/>
      <c r="S237" s="59">
        <f t="shared" si="26"/>
      </c>
      <c r="T237" s="59"/>
      <c r="U237" s="59">
        <f t="shared" si="24"/>
      </c>
      <c r="V237" s="59">
        <f t="shared" si="27"/>
      </c>
      <c r="W237" s="58">
        <f t="shared" si="25"/>
      </c>
      <c r="X237" s="58"/>
      <c r="Y237" s="58"/>
      <c r="Z237" s="58">
        <f t="shared" si="19"/>
      </c>
      <c r="AA237" s="63">
        <f t="shared" si="20"/>
      </c>
      <c r="AB237" s="56">
        <f>IF(ISBLANK(C237),"",IF(ISTEXT(AA237),"F",LOOKUP(AA237,Statistika!$S$3:$T$9)))</f>
      </c>
    </row>
    <row r="238" spans="1:28" ht="12.75">
      <c r="A238" s="67"/>
      <c r="B238" s="67"/>
      <c r="C238" s="67"/>
      <c r="D238" s="57" t="str">
        <f t="shared" si="23"/>
        <v>/</v>
      </c>
      <c r="E238" s="62"/>
      <c r="F238" s="59"/>
      <c r="G238" s="55"/>
      <c r="H238" s="59"/>
      <c r="I238" s="55">
        <f t="shared" si="21"/>
      </c>
      <c r="J238" s="59"/>
      <c r="K238" s="59"/>
      <c r="L238" s="59"/>
      <c r="M238" s="59"/>
      <c r="N238" s="59"/>
      <c r="O238" s="62"/>
      <c r="P238" s="62"/>
      <c r="Q238" s="59"/>
      <c r="R238" s="62"/>
      <c r="S238" s="59">
        <f t="shared" si="26"/>
      </c>
      <c r="T238" s="59"/>
      <c r="U238" s="59">
        <f t="shared" si="24"/>
      </c>
      <c r="V238" s="59">
        <f t="shared" si="27"/>
      </c>
      <c r="W238" s="58">
        <f t="shared" si="25"/>
      </c>
      <c r="X238" s="58"/>
      <c r="Y238" s="58"/>
      <c r="Z238" s="58">
        <f t="shared" si="19"/>
      </c>
      <c r="AA238" s="63">
        <f t="shared" si="20"/>
      </c>
      <c r="AB238" s="56">
        <f>IF(ISBLANK(C238),"",IF(ISTEXT(AA238),"F",LOOKUP(AA238,Statistika!$S$3:$T$9)))</f>
      </c>
    </row>
    <row r="239" spans="1:28" ht="12.75">
      <c r="A239" s="67"/>
      <c r="B239" s="67"/>
      <c r="C239" s="67"/>
      <c r="D239" s="57" t="str">
        <f t="shared" si="23"/>
        <v>/</v>
      </c>
      <c r="E239" s="62"/>
      <c r="F239" s="59"/>
      <c r="G239" s="55"/>
      <c r="H239" s="59"/>
      <c r="I239" s="55">
        <f t="shared" si="21"/>
      </c>
      <c r="J239" s="59"/>
      <c r="K239" s="59"/>
      <c r="L239" s="59"/>
      <c r="M239" s="59"/>
      <c r="N239" s="59"/>
      <c r="O239" s="62"/>
      <c r="P239" s="62"/>
      <c r="Q239" s="59"/>
      <c r="R239" s="62"/>
      <c r="S239" s="59">
        <f t="shared" si="26"/>
      </c>
      <c r="T239" s="59"/>
      <c r="U239" s="59">
        <f t="shared" si="24"/>
      </c>
      <c r="V239" s="59">
        <f t="shared" si="27"/>
      </c>
      <c r="W239" s="58">
        <f t="shared" si="25"/>
      </c>
      <c r="X239" s="58"/>
      <c r="Y239" s="58"/>
      <c r="Z239" s="58">
        <f t="shared" si="19"/>
      </c>
      <c r="AA239" s="63">
        <f t="shared" si="20"/>
      </c>
      <c r="AB239" s="56">
        <f>IF(ISBLANK(C239),"",IF(ISTEXT(AA239),"F",LOOKUP(AA239,Statistika!$S$3:$T$9)))</f>
      </c>
    </row>
    <row r="240" spans="1:28" ht="12.75">
      <c r="A240" s="67"/>
      <c r="B240" s="67"/>
      <c r="C240" s="67"/>
      <c r="D240" s="57" t="str">
        <f t="shared" si="23"/>
        <v>/</v>
      </c>
      <c r="E240" s="62"/>
      <c r="F240" s="59"/>
      <c r="G240" s="55"/>
      <c r="H240" s="59"/>
      <c r="I240" s="55">
        <f t="shared" si="21"/>
      </c>
      <c r="J240" s="59"/>
      <c r="K240" s="59"/>
      <c r="L240" s="59"/>
      <c r="M240" s="59"/>
      <c r="N240" s="59"/>
      <c r="O240" s="62"/>
      <c r="P240" s="62"/>
      <c r="Q240" s="59"/>
      <c r="R240" s="62"/>
      <c r="S240" s="59">
        <f t="shared" si="26"/>
      </c>
      <c r="T240" s="59"/>
      <c r="U240" s="59">
        <f t="shared" si="24"/>
      </c>
      <c r="V240" s="59">
        <f t="shared" si="27"/>
      </c>
      <c r="W240" s="58">
        <f t="shared" si="25"/>
      </c>
      <c r="X240" s="58"/>
      <c r="Y240" s="58"/>
      <c r="Z240" s="58">
        <f t="shared" si="19"/>
      </c>
      <c r="AA240" s="63">
        <f t="shared" si="20"/>
      </c>
      <c r="AB240" s="56">
        <f>IF(ISBLANK(C240),"",IF(ISTEXT(AA240),"F",LOOKUP(AA240,Statistika!$S$3:$T$9)))</f>
      </c>
    </row>
    <row r="241" spans="1:28" ht="12.75">
      <c r="A241" s="67"/>
      <c r="B241" s="67"/>
      <c r="C241" s="67"/>
      <c r="D241" s="57" t="str">
        <f>A241&amp;"/"&amp;B241</f>
        <v>/</v>
      </c>
      <c r="E241" s="62"/>
      <c r="F241" s="59"/>
      <c r="G241" s="55"/>
      <c r="H241" s="59"/>
      <c r="I241" s="55">
        <f t="shared" si="21"/>
      </c>
      <c r="J241" s="59"/>
      <c r="K241" s="59"/>
      <c r="L241" s="59"/>
      <c r="M241" s="59"/>
      <c r="N241" s="59"/>
      <c r="O241" s="62"/>
      <c r="P241" s="62"/>
      <c r="Q241" s="59"/>
      <c r="R241" s="62"/>
      <c r="S241" s="59">
        <f t="shared" si="26"/>
      </c>
      <c r="T241" s="59"/>
      <c r="U241" s="59">
        <f t="shared" si="24"/>
      </c>
      <c r="V241" s="59">
        <f t="shared" si="27"/>
      </c>
      <c r="W241" s="58">
        <f t="shared" si="25"/>
      </c>
      <c r="X241" s="58"/>
      <c r="Y241" s="58"/>
      <c r="Z241" s="58">
        <f t="shared" si="19"/>
      </c>
      <c r="AA241" s="63">
        <f t="shared" si="20"/>
      </c>
      <c r="AB241" s="56">
        <f>IF(ISBLANK(C241),"",IF(ISTEXT(AA241),"F",LOOKUP(AA241,Statistika!$S$3:$T$9)))</f>
      </c>
    </row>
    <row r="242" spans="1:28" ht="12.75">
      <c r="A242" s="67"/>
      <c r="B242" s="67"/>
      <c r="C242" s="67"/>
      <c r="D242" s="57" t="str">
        <f aca="true" t="shared" si="28" ref="D242:D250">A242&amp;"/"&amp;B242</f>
        <v>/</v>
      </c>
      <c r="E242" s="62"/>
      <c r="F242" s="59"/>
      <c r="G242" s="55"/>
      <c r="H242" s="59"/>
      <c r="I242" s="55">
        <f t="shared" si="21"/>
      </c>
      <c r="J242" s="59"/>
      <c r="K242" s="59"/>
      <c r="L242" s="59"/>
      <c r="M242" s="59"/>
      <c r="N242" s="59"/>
      <c r="O242" s="62"/>
      <c r="P242" s="62"/>
      <c r="Q242" s="59"/>
      <c r="R242" s="62"/>
      <c r="S242" s="59">
        <f t="shared" si="26"/>
      </c>
      <c r="T242" s="59"/>
      <c r="U242" s="59">
        <f t="shared" si="24"/>
      </c>
      <c r="V242" s="59">
        <f t="shared" si="27"/>
      </c>
      <c r="W242" s="58">
        <f t="shared" si="25"/>
      </c>
      <c r="X242" s="58"/>
      <c r="Y242" s="58"/>
      <c r="Z242" s="58">
        <f t="shared" si="19"/>
      </c>
      <c r="AA242" s="63">
        <f t="shared" si="20"/>
      </c>
      <c r="AB242" s="56">
        <f>IF(ISBLANK(C242),"",IF(ISTEXT(AA242),"F",LOOKUP(AA242,Statistika!$S$3:$T$9)))</f>
      </c>
    </row>
    <row r="243" spans="1:28" ht="12.75">
      <c r="A243" s="67"/>
      <c r="B243" s="67"/>
      <c r="C243" s="67"/>
      <c r="D243" s="57" t="str">
        <f t="shared" si="28"/>
        <v>/</v>
      </c>
      <c r="E243" s="62"/>
      <c r="F243" s="59"/>
      <c r="G243" s="55"/>
      <c r="H243" s="59"/>
      <c r="I243" s="55">
        <f t="shared" si="21"/>
      </c>
      <c r="J243" s="59"/>
      <c r="K243" s="59"/>
      <c r="L243" s="59"/>
      <c r="M243" s="59"/>
      <c r="N243" s="59"/>
      <c r="O243" s="62"/>
      <c r="P243" s="62"/>
      <c r="Q243" s="59"/>
      <c r="R243" s="62"/>
      <c r="S243" s="59">
        <f t="shared" si="26"/>
      </c>
      <c r="T243" s="59"/>
      <c r="U243" s="59">
        <f t="shared" si="24"/>
      </c>
      <c r="V243" s="59">
        <f t="shared" si="27"/>
      </c>
      <c r="W243" s="58">
        <f t="shared" si="25"/>
      </c>
      <c r="X243" s="58"/>
      <c r="Y243" s="58"/>
      <c r="Z243" s="58">
        <f t="shared" si="19"/>
      </c>
      <c r="AA243" s="63">
        <f t="shared" si="20"/>
      </c>
      <c r="AB243" s="56">
        <f>IF(ISBLANK(C243),"",IF(ISTEXT(AA243),"F",LOOKUP(AA243,Statistika!$S$3:$T$9)))</f>
      </c>
    </row>
    <row r="244" spans="1:28" ht="12.75">
      <c r="A244" s="67"/>
      <c r="B244" s="67"/>
      <c r="C244" s="67"/>
      <c r="D244" s="57" t="str">
        <f t="shared" si="28"/>
        <v>/</v>
      </c>
      <c r="E244" s="62"/>
      <c r="F244" s="59"/>
      <c r="G244" s="55"/>
      <c r="H244" s="59"/>
      <c r="I244" s="55">
        <f t="shared" si="21"/>
      </c>
      <c r="J244" s="59"/>
      <c r="K244" s="59"/>
      <c r="L244" s="59"/>
      <c r="M244" s="59"/>
      <c r="N244" s="59"/>
      <c r="O244" s="62"/>
      <c r="P244" s="62"/>
      <c r="Q244" s="59"/>
      <c r="R244" s="62"/>
      <c r="S244" s="59">
        <f t="shared" si="26"/>
      </c>
      <c r="T244" s="59"/>
      <c r="U244" s="59">
        <f t="shared" si="24"/>
      </c>
      <c r="V244" s="59">
        <f t="shared" si="27"/>
      </c>
      <c r="W244" s="58">
        <f t="shared" si="25"/>
      </c>
      <c r="X244" s="58"/>
      <c r="Y244" s="58"/>
      <c r="Z244" s="58">
        <f t="shared" si="19"/>
      </c>
      <c r="AA244" s="63">
        <f t="shared" si="20"/>
      </c>
      <c r="AB244" s="56">
        <f>IF(ISBLANK(C244),"",IF(ISTEXT(AA244),"F",LOOKUP(AA244,Statistika!$S$3:$T$9)))</f>
      </c>
    </row>
    <row r="245" spans="1:28" ht="12.75">
      <c r="A245" s="67"/>
      <c r="B245" s="67"/>
      <c r="C245" s="67"/>
      <c r="D245" s="57" t="str">
        <f t="shared" si="28"/>
        <v>/</v>
      </c>
      <c r="E245" s="62"/>
      <c r="F245" s="59"/>
      <c r="G245" s="55"/>
      <c r="H245" s="59"/>
      <c r="I245" s="55">
        <f t="shared" si="21"/>
      </c>
      <c r="J245" s="59"/>
      <c r="K245" s="59"/>
      <c r="L245" s="59"/>
      <c r="M245" s="59"/>
      <c r="N245" s="59"/>
      <c r="O245" s="62"/>
      <c r="P245" s="62"/>
      <c r="Q245" s="59"/>
      <c r="R245" s="62"/>
      <c r="S245" s="59">
        <f t="shared" si="26"/>
      </c>
      <c r="T245" s="59"/>
      <c r="U245" s="59">
        <f t="shared" si="24"/>
      </c>
      <c r="V245" s="59">
        <f t="shared" si="27"/>
      </c>
      <c r="W245" s="58">
        <f t="shared" si="25"/>
      </c>
      <c r="X245" s="58"/>
      <c r="Y245" s="58"/>
      <c r="Z245" s="58">
        <f t="shared" si="19"/>
      </c>
      <c r="AA245" s="63">
        <f t="shared" si="20"/>
      </c>
      <c r="AB245" s="56">
        <f>IF(ISBLANK(C245),"",IF(ISTEXT(AA245),"F",LOOKUP(AA245,Statistika!$S$3:$T$9)))</f>
      </c>
    </row>
    <row r="246" spans="1:28" ht="12.75">
      <c r="A246" s="67"/>
      <c r="B246" s="67"/>
      <c r="C246" s="67"/>
      <c r="D246" s="57" t="str">
        <f t="shared" si="28"/>
        <v>/</v>
      </c>
      <c r="E246" s="62"/>
      <c r="F246" s="59"/>
      <c r="G246" s="55"/>
      <c r="H246" s="59"/>
      <c r="I246" s="55">
        <f t="shared" si="21"/>
      </c>
      <c r="J246" s="59"/>
      <c r="K246" s="59"/>
      <c r="L246" s="59"/>
      <c r="M246" s="59"/>
      <c r="N246" s="59"/>
      <c r="O246" s="62"/>
      <c r="P246" s="62"/>
      <c r="Q246" s="59"/>
      <c r="R246" s="62"/>
      <c r="S246" s="59">
        <f t="shared" si="26"/>
      </c>
      <c r="T246" s="59"/>
      <c r="U246" s="59">
        <f t="shared" si="24"/>
      </c>
      <c r="V246" s="59">
        <f t="shared" si="27"/>
      </c>
      <c r="W246" s="58">
        <f t="shared" si="25"/>
      </c>
      <c r="X246" s="58"/>
      <c r="Y246" s="58"/>
      <c r="Z246" s="58">
        <f t="shared" si="19"/>
      </c>
      <c r="AA246" s="63">
        <f t="shared" si="20"/>
      </c>
      <c r="AB246" s="56">
        <f>IF(ISBLANK(C246),"",IF(ISTEXT(AA246),"F",LOOKUP(AA246,Statistika!$S$3:$T$9)))</f>
      </c>
    </row>
    <row r="247" spans="1:28" ht="12.75">
      <c r="A247" s="67"/>
      <c r="B247" s="67"/>
      <c r="C247" s="67"/>
      <c r="D247" s="57" t="str">
        <f t="shared" si="28"/>
        <v>/</v>
      </c>
      <c r="E247" s="62"/>
      <c r="F247" s="59"/>
      <c r="G247" s="55"/>
      <c r="H247" s="59"/>
      <c r="I247" s="55">
        <f t="shared" si="21"/>
      </c>
      <c r="J247" s="59"/>
      <c r="K247" s="59"/>
      <c r="L247" s="59"/>
      <c r="M247" s="59"/>
      <c r="N247" s="59"/>
      <c r="O247" s="62"/>
      <c r="P247" s="62"/>
      <c r="Q247" s="59"/>
      <c r="R247" s="62"/>
      <c r="S247" s="59">
        <f t="shared" si="26"/>
      </c>
      <c r="T247" s="59"/>
      <c r="U247" s="59">
        <f t="shared" si="24"/>
      </c>
      <c r="V247" s="59">
        <f t="shared" si="27"/>
      </c>
      <c r="W247" s="58">
        <f t="shared" si="25"/>
      </c>
      <c r="X247" s="58"/>
      <c r="Y247" s="58"/>
      <c r="Z247" s="58">
        <f t="shared" si="19"/>
      </c>
      <c r="AA247" s="63">
        <f t="shared" si="20"/>
      </c>
      <c r="AB247" s="56">
        <f>IF(ISBLANK(C247),"",IF(ISTEXT(AA247),"F",LOOKUP(AA247,Statistika!$S$3:$T$9)))</f>
      </c>
    </row>
    <row r="248" spans="1:28" ht="12.75">
      <c r="A248" s="67"/>
      <c r="B248" s="67"/>
      <c r="C248" s="67"/>
      <c r="D248" s="57" t="str">
        <f t="shared" si="28"/>
        <v>/</v>
      </c>
      <c r="E248" s="62"/>
      <c r="F248" s="59"/>
      <c r="G248" s="55"/>
      <c r="H248" s="59"/>
      <c r="I248" s="55">
        <f t="shared" si="21"/>
      </c>
      <c r="J248" s="59"/>
      <c r="K248" s="59"/>
      <c r="L248" s="59"/>
      <c r="M248" s="59"/>
      <c r="N248" s="59"/>
      <c r="O248" s="62"/>
      <c r="P248" s="62"/>
      <c r="Q248" s="59"/>
      <c r="R248" s="62"/>
      <c r="S248" s="59">
        <f t="shared" si="26"/>
      </c>
      <c r="T248" s="59"/>
      <c r="U248" s="59">
        <f t="shared" si="24"/>
      </c>
      <c r="V248" s="59">
        <f t="shared" si="27"/>
      </c>
      <c r="W248" s="58">
        <f t="shared" si="25"/>
      </c>
      <c r="X248" s="58"/>
      <c r="Y248" s="58"/>
      <c r="Z248" s="58">
        <f t="shared" si="19"/>
      </c>
      <c r="AA248" s="63">
        <f t="shared" si="20"/>
      </c>
      <c r="AB248" s="56">
        <f>IF(ISBLANK(C248),"",IF(ISTEXT(AA248),"F",LOOKUP(AA248,Statistika!$S$3:$T$9)))</f>
      </c>
    </row>
    <row r="249" spans="1:28" ht="12.75">
      <c r="A249" s="67"/>
      <c r="B249" s="67"/>
      <c r="C249" s="67"/>
      <c r="D249" s="57" t="str">
        <f t="shared" si="28"/>
        <v>/</v>
      </c>
      <c r="E249" s="62"/>
      <c r="F249" s="59"/>
      <c r="G249" s="55"/>
      <c r="H249" s="59"/>
      <c r="I249" s="55">
        <f t="shared" si="21"/>
      </c>
      <c r="J249" s="59"/>
      <c r="K249" s="59"/>
      <c r="L249" s="59"/>
      <c r="M249" s="59"/>
      <c r="N249" s="59"/>
      <c r="O249" s="62"/>
      <c r="P249" s="62"/>
      <c r="Q249" s="59"/>
      <c r="R249" s="62"/>
      <c r="S249" s="59">
        <f t="shared" si="26"/>
      </c>
      <c r="T249" s="59"/>
      <c r="U249" s="59">
        <f t="shared" si="24"/>
      </c>
      <c r="V249" s="59">
        <f t="shared" si="27"/>
      </c>
      <c r="W249" s="58">
        <f t="shared" si="25"/>
      </c>
      <c r="X249" s="58"/>
      <c r="Y249" s="58"/>
      <c r="Z249" s="58">
        <f t="shared" si="19"/>
      </c>
      <c r="AA249" s="63">
        <f t="shared" si="20"/>
      </c>
      <c r="AB249" s="56">
        <f>IF(ISBLANK(C249),"",IF(ISTEXT(AA249),"F",LOOKUP(AA249,Statistika!$S$3:$T$9)))</f>
      </c>
    </row>
    <row r="250" spans="1:28" ht="12.75">
      <c r="A250" s="67"/>
      <c r="B250" s="67"/>
      <c r="C250" s="67"/>
      <c r="D250" s="57" t="str">
        <f t="shared" si="28"/>
        <v>/</v>
      </c>
      <c r="E250" s="62"/>
      <c r="F250" s="59"/>
      <c r="G250" s="55"/>
      <c r="H250" s="59"/>
      <c r="I250" s="55">
        <f t="shared" si="21"/>
      </c>
      <c r="J250" s="59"/>
      <c r="K250" s="59"/>
      <c r="L250" s="59"/>
      <c r="M250" s="59"/>
      <c r="N250" s="59"/>
      <c r="O250" s="62"/>
      <c r="P250" s="62"/>
      <c r="Q250" s="59"/>
      <c r="R250" s="62"/>
      <c r="S250" s="59">
        <f t="shared" si="26"/>
      </c>
      <c r="T250" s="59"/>
      <c r="U250" s="59">
        <f t="shared" si="24"/>
      </c>
      <c r="V250" s="59">
        <f t="shared" si="27"/>
      </c>
      <c r="W250" s="58">
        <f t="shared" si="25"/>
      </c>
      <c r="X250" s="58"/>
      <c r="Y250" s="58"/>
      <c r="Z250" s="58">
        <f t="shared" si="19"/>
      </c>
      <c r="AA250" s="63">
        <f t="shared" si="20"/>
      </c>
      <c r="AB250" s="56">
        <f>IF(ISBLANK(C250),"",IF(ISTEXT(AA250),"F",LOOKUP(AA250,Statistika!$S$3:$T$9)))</f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zoomScalePageLayoutView="0" workbookViewId="0" topLeftCell="A1">
      <selection activeCell="Q8" sqref="Q8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89" t="s">
        <v>152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248</v>
      </c>
      <c r="B5" s="85"/>
      <c r="C5" s="25"/>
      <c r="M5" s="21" t="s">
        <v>63</v>
      </c>
    </row>
    <row r="6" spans="1:3" ht="1.5" customHeight="1">
      <c r="A6" s="20"/>
      <c r="B6" s="20"/>
      <c r="C6" s="20"/>
    </row>
    <row r="7" spans="1:20" ht="15.75">
      <c r="A7" s="85" t="s">
        <v>38</v>
      </c>
      <c r="B7" s="85"/>
      <c r="C7" s="87" t="s">
        <v>249</v>
      </c>
      <c r="P7" s="1"/>
      <c r="Q7" s="1"/>
      <c r="S7" s="26" t="s">
        <v>39</v>
      </c>
      <c r="T7" s="44">
        <v>4.5</v>
      </c>
    </row>
    <row r="8" spans="1:15" ht="13.5" thickBot="1">
      <c r="A8" s="43" t="s">
        <v>250</v>
      </c>
      <c r="B8" s="21"/>
      <c r="C8" s="45"/>
      <c r="O8" s="22" t="s">
        <v>125</v>
      </c>
    </row>
    <row r="9" spans="1:20" s="28" customFormat="1" ht="14.25" customHeight="1">
      <c r="A9" s="100" t="s">
        <v>40</v>
      </c>
      <c r="B9" s="93" t="s">
        <v>41</v>
      </c>
      <c r="C9" s="104" t="s">
        <v>42</v>
      </c>
      <c r="D9" s="93" t="s">
        <v>43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107" t="s">
        <v>44</v>
      </c>
      <c r="S9" s="94" t="s">
        <v>45</v>
      </c>
      <c r="T9" s="95"/>
    </row>
    <row r="10" spans="1:20" s="28" customFormat="1" ht="12.75" customHeight="1">
      <c r="A10" s="101"/>
      <c r="B10" s="88"/>
      <c r="C10" s="105"/>
      <c r="D10" s="88" t="s">
        <v>46</v>
      </c>
      <c r="E10" s="88"/>
      <c r="F10" s="88"/>
      <c r="G10" s="88"/>
      <c r="H10" s="88"/>
      <c r="I10" s="90" t="s">
        <v>47</v>
      </c>
      <c r="J10" s="91"/>
      <c r="K10" s="91"/>
      <c r="L10" s="91"/>
      <c r="M10" s="92"/>
      <c r="N10" s="88" t="s">
        <v>48</v>
      </c>
      <c r="O10" s="88"/>
      <c r="P10" s="88" t="s">
        <v>49</v>
      </c>
      <c r="Q10" s="88"/>
      <c r="R10" s="108"/>
      <c r="S10" s="96"/>
      <c r="T10" s="97"/>
    </row>
    <row r="11" spans="1:20" s="28" customFormat="1" ht="21" customHeight="1" thickBot="1">
      <c r="A11" s="102"/>
      <c r="B11" s="103"/>
      <c r="C11" s="106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109"/>
      <c r="S11" s="98"/>
      <c r="T11" s="99"/>
    </row>
    <row r="12" spans="1:20" s="17" customFormat="1" ht="12.75">
      <c r="A12" s="30" t="str">
        <f>Spisak!A2</f>
        <v>66</v>
      </c>
      <c r="B12" s="30" t="str">
        <f>Spisak!D2</f>
        <v>66/2016</v>
      </c>
      <c r="C12" s="46" t="str">
        <f>Spisak!C2</f>
        <v>Danijel Zekić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45</v>
      </c>
      <c r="O12" s="32">
        <f>Spisak!S2</f>
      </c>
      <c r="P12" s="33">
        <f>Spisak!X2</f>
        <v>0</v>
      </c>
      <c r="Q12" s="34">
        <f>Spisak!Y2</f>
        <v>0</v>
      </c>
      <c r="R12" s="35">
        <f>Spisak!AA2</f>
        <v>45</v>
      </c>
      <c r="S12" s="42" t="str">
        <f>Spisak!AB2</f>
        <v>F</v>
      </c>
      <c r="T12" s="36" t="str">
        <f>ocjenaslovima(S12)</f>
        <v> (nedovoljan)</v>
      </c>
    </row>
    <row r="13" spans="1:20" s="17" customFormat="1" ht="12.75">
      <c r="A13" s="30" t="str">
        <f>Spisak!A3</f>
        <v>2</v>
      </c>
      <c r="B13" s="30" t="str">
        <f>Spisak!D3</f>
        <v>2/2015</v>
      </c>
      <c r="C13" s="46" t="str">
        <f>Spisak!C3</f>
        <v>Marko Čarmak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50</v>
      </c>
      <c r="O13" s="32">
        <f>Spisak!S3</f>
      </c>
      <c r="P13" s="33">
        <f>Spisak!X3</f>
        <v>0</v>
      </c>
      <c r="Q13" s="34">
        <f>Spisak!Y3</f>
        <v>0</v>
      </c>
      <c r="R13" s="35">
        <f>Spisak!AA3</f>
        <v>50</v>
      </c>
      <c r="S13" s="42" t="str">
        <f>Spisak!AB3</f>
        <v>E</v>
      </c>
      <c r="T13" s="36" t="str">
        <f aca="true" t="shared" si="0" ref="T13:T63">ocjenaslovima(S13)</f>
        <v> (dovoljan)</v>
      </c>
    </row>
    <row r="14" spans="1:20" s="17" customFormat="1" ht="12.75">
      <c r="A14" s="30" t="str">
        <f>Spisak!A4</f>
        <v>3</v>
      </c>
      <c r="B14" s="30" t="str">
        <f>Spisak!D4</f>
        <v>3/2015</v>
      </c>
      <c r="C14" s="46" t="str">
        <f>Spisak!C4</f>
        <v>Berin Šabazović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50</v>
      </c>
      <c r="O14" s="32">
        <f>Spisak!S4</f>
      </c>
      <c r="P14" s="33">
        <f>Spisak!X4</f>
        <v>0</v>
      </c>
      <c r="Q14" s="34">
        <f>Spisak!Y4</f>
        <v>0</v>
      </c>
      <c r="R14" s="35">
        <f>Spisak!AA4</f>
        <v>50</v>
      </c>
      <c r="S14" s="42" t="str">
        <f>Spisak!AB4</f>
        <v>E</v>
      </c>
      <c r="T14" s="36" t="str">
        <f t="shared" si="0"/>
        <v> (dovoljan)</v>
      </c>
    </row>
    <row r="15" spans="1:20" s="17" customFormat="1" ht="12.75">
      <c r="A15" s="30" t="str">
        <f>Spisak!A5</f>
        <v>7</v>
      </c>
      <c r="B15" s="30" t="str">
        <f>Spisak!D5</f>
        <v>7/2015</v>
      </c>
      <c r="C15" s="46" t="str">
        <f>Spisak!C5</f>
        <v>Nikola Đurašković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50</v>
      </c>
      <c r="O15" s="32">
        <f>Spisak!S5</f>
      </c>
      <c r="P15" s="33">
        <f>Spisak!X5</f>
        <v>0</v>
      </c>
      <c r="Q15" s="34">
        <f>Spisak!Y5</f>
        <v>0</v>
      </c>
      <c r="R15" s="35">
        <f>Spisak!AA5</f>
        <v>50</v>
      </c>
      <c r="S15" s="42" t="str">
        <f>Spisak!AB5</f>
        <v>E</v>
      </c>
      <c r="T15" s="36" t="str">
        <f t="shared" si="0"/>
        <v> (dovoljan)</v>
      </c>
    </row>
    <row r="16" spans="1:20" s="17" customFormat="1" ht="12.75">
      <c r="A16" s="30" t="str">
        <f>Spisak!A6</f>
        <v>11</v>
      </c>
      <c r="B16" s="30" t="str">
        <f>Spisak!D6</f>
        <v>11/2015</v>
      </c>
      <c r="C16" s="46" t="str">
        <f>Spisak!C6</f>
        <v>Ena Đapić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50</v>
      </c>
      <c r="O16" s="32">
        <f>Spisak!S6</f>
      </c>
      <c r="P16" s="33">
        <f>Spisak!X6</f>
        <v>0</v>
      </c>
      <c r="Q16" s="34">
        <f>Spisak!Y6</f>
        <v>0</v>
      </c>
      <c r="R16" s="35">
        <f>Spisak!AA6</f>
        <v>50</v>
      </c>
      <c r="S16" s="42" t="str">
        <f>Spisak!AB6</f>
        <v>E</v>
      </c>
      <c r="T16" s="36" t="str">
        <f t="shared" si="0"/>
        <v> (dovoljan)</v>
      </c>
    </row>
    <row r="17" spans="1:20" s="17" customFormat="1" ht="12.75">
      <c r="A17" s="30" t="str">
        <f>Spisak!A7</f>
        <v>12</v>
      </c>
      <c r="B17" s="30" t="str">
        <f>Spisak!D7</f>
        <v>12/2015</v>
      </c>
      <c r="C17" s="46" t="str">
        <f>Spisak!C7</f>
        <v>Rade Musić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50</v>
      </c>
      <c r="O17" s="32">
        <f>Spisak!S7</f>
      </c>
      <c r="P17" s="33">
        <f>Spisak!X7</f>
        <v>0</v>
      </c>
      <c r="Q17" s="34">
        <f>Spisak!Y7</f>
        <v>0</v>
      </c>
      <c r="R17" s="35">
        <f>Spisak!AA7</f>
        <v>50</v>
      </c>
      <c r="S17" s="42" t="str">
        <f>Spisak!AB7</f>
        <v>E</v>
      </c>
      <c r="T17" s="36" t="str">
        <f t="shared" si="0"/>
        <v> (dovoljan)</v>
      </c>
    </row>
    <row r="18" spans="1:20" s="17" customFormat="1" ht="12.75">
      <c r="A18" s="30" t="str">
        <f>Spisak!A8</f>
        <v>19</v>
      </c>
      <c r="B18" s="30" t="str">
        <f>Spisak!D8</f>
        <v>19/2015</v>
      </c>
      <c r="C18" s="46" t="str">
        <f>Spisak!C8</f>
        <v>Aleksandra Vuković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50</v>
      </c>
      <c r="O18" s="32">
        <f>Spisak!S8</f>
      </c>
      <c r="P18" s="33">
        <f>Spisak!X8</f>
        <v>0</v>
      </c>
      <c r="Q18" s="34">
        <f>Spisak!Y8</f>
        <v>0</v>
      </c>
      <c r="R18" s="35">
        <f>Spisak!AA8</f>
        <v>50</v>
      </c>
      <c r="S18" s="42" t="str">
        <f>Spisak!AB8</f>
        <v>E</v>
      </c>
      <c r="T18" s="36" t="str">
        <f t="shared" si="0"/>
        <v> (dovoljan)</v>
      </c>
    </row>
    <row r="19" spans="1:20" s="17" customFormat="1" ht="12.75">
      <c r="A19" s="30" t="str">
        <f>Spisak!A9</f>
        <v>20</v>
      </c>
      <c r="B19" s="30" t="str">
        <f>Spisak!D9</f>
        <v>20/2015</v>
      </c>
      <c r="C19" s="46" t="str">
        <f>Spisak!C9</f>
        <v>Miloš Dedović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50</v>
      </c>
      <c r="O19" s="32">
        <f>Spisak!S9</f>
      </c>
      <c r="P19" s="33">
        <f>Spisak!X9</f>
        <v>0</v>
      </c>
      <c r="Q19" s="34">
        <f>Spisak!Y9</f>
        <v>0</v>
      </c>
      <c r="R19" s="35">
        <f>Spisak!AA9</f>
        <v>50</v>
      </c>
      <c r="S19" s="42" t="str">
        <f>Spisak!AB9</f>
        <v>E</v>
      </c>
      <c r="T19" s="36" t="str">
        <f t="shared" si="0"/>
        <v> (dovoljan)</v>
      </c>
    </row>
    <row r="20" spans="1:20" s="17" customFormat="1" ht="12.75">
      <c r="A20" s="30" t="str">
        <f>Spisak!A10</f>
        <v>21</v>
      </c>
      <c r="B20" s="30" t="str">
        <f>Spisak!D10</f>
        <v>21/2015</v>
      </c>
      <c r="C20" s="46" t="str">
        <f>Spisak!C10</f>
        <v>Biljana Knežević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50</v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  <v>50</v>
      </c>
      <c r="S20" s="42" t="str">
        <f>Spisak!AB10</f>
        <v>E</v>
      </c>
      <c r="T20" s="36" t="str">
        <f t="shared" si="0"/>
        <v> (dovoljan)</v>
      </c>
    </row>
    <row r="21" spans="1:20" s="17" customFormat="1" ht="12.75">
      <c r="A21" s="30" t="str">
        <f>Spisak!A11</f>
        <v>22</v>
      </c>
      <c r="B21" s="30" t="str">
        <f>Spisak!D11</f>
        <v>22/2015</v>
      </c>
      <c r="C21" s="46" t="str">
        <f>Spisak!C11</f>
        <v>Luka Šaranović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50</v>
      </c>
      <c r="O21" s="32">
        <f>Spisak!S11</f>
      </c>
      <c r="P21" s="33">
        <f>Spisak!X11</f>
        <v>0</v>
      </c>
      <c r="Q21" s="34">
        <f>Spisak!Y11</f>
        <v>0</v>
      </c>
      <c r="R21" s="35">
        <f>Spisak!AA11</f>
        <v>50</v>
      </c>
      <c r="S21" s="42" t="str">
        <f>Spisak!AB11</f>
        <v>E</v>
      </c>
      <c r="T21" s="36" t="str">
        <f t="shared" si="0"/>
        <v> (dovoljan)</v>
      </c>
    </row>
    <row r="22" spans="1:20" s="17" customFormat="1" ht="12.75">
      <c r="A22" s="30" t="str">
        <f>Spisak!A12</f>
        <v>23</v>
      </c>
      <c r="B22" s="30" t="str">
        <f>Spisak!D12</f>
        <v>23/2015</v>
      </c>
      <c r="C22" s="46" t="str">
        <f>Spisak!C12</f>
        <v>Ognjen Lukačević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  <v>50</v>
      </c>
      <c r="O22" s="32">
        <f>Spisak!S12</f>
      </c>
      <c r="P22" s="33">
        <f>Spisak!X12</f>
        <v>0</v>
      </c>
      <c r="Q22" s="34">
        <f>Spisak!Y12</f>
        <v>0</v>
      </c>
      <c r="R22" s="35">
        <f>Spisak!AA12</f>
        <v>50</v>
      </c>
      <c r="S22" s="42" t="str">
        <f>Spisak!AB12</f>
        <v>E</v>
      </c>
      <c r="T22" s="36" t="str">
        <f t="shared" si="0"/>
        <v> (dovoljan)</v>
      </c>
    </row>
    <row r="23" spans="1:20" s="17" customFormat="1" ht="12.75">
      <c r="A23" s="30" t="str">
        <f>Spisak!A13</f>
        <v>24</v>
      </c>
      <c r="B23" s="30" t="str">
        <f>Spisak!D13</f>
        <v>24/2015</v>
      </c>
      <c r="C23" s="46" t="str">
        <f>Spisak!C13</f>
        <v>Dimitrije Bojović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50</v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  <v>50</v>
      </c>
      <c r="S23" s="42" t="str">
        <f>Spisak!AB13</f>
        <v>E</v>
      </c>
      <c r="T23" s="36" t="str">
        <f t="shared" si="0"/>
        <v> (dovoljan)</v>
      </c>
    </row>
    <row r="24" spans="1:20" s="17" customFormat="1" ht="12.75">
      <c r="A24" s="30" t="str">
        <f>Spisak!A14</f>
        <v>26</v>
      </c>
      <c r="B24" s="30" t="str">
        <f>Spisak!D14</f>
        <v>26/2015</v>
      </c>
      <c r="C24" s="46" t="str">
        <f>Spisak!C14</f>
        <v>Aleksa Vujošević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45</v>
      </c>
      <c r="O24" s="32">
        <f>Spisak!S14</f>
      </c>
      <c r="P24" s="33">
        <f>Spisak!X14</f>
        <v>0</v>
      </c>
      <c r="Q24" s="34">
        <f>Spisak!Y14</f>
        <v>0</v>
      </c>
      <c r="R24" s="35">
        <f>Spisak!AA14</f>
        <v>45</v>
      </c>
      <c r="S24" s="42" t="str">
        <f>Spisak!AB14</f>
        <v>F</v>
      </c>
      <c r="T24" s="36" t="str">
        <f t="shared" si="0"/>
        <v> (nedovoljan)</v>
      </c>
    </row>
    <row r="25" spans="1:20" s="17" customFormat="1" ht="12.75">
      <c r="A25" s="30" t="str">
        <f>Spisak!A15</f>
        <v>27</v>
      </c>
      <c r="B25" s="30" t="str">
        <f>Spisak!D15</f>
        <v>27/2015</v>
      </c>
      <c r="C25" s="46" t="str">
        <f>Spisak!C15</f>
        <v>Andrija Aleksić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  <v>50</v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  <v>50</v>
      </c>
      <c r="S25" s="42" t="str">
        <f>Spisak!AB15</f>
        <v>E</v>
      </c>
      <c r="T25" s="36" t="str">
        <f t="shared" si="0"/>
        <v> (dovoljan)</v>
      </c>
    </row>
    <row r="26" spans="1:20" s="17" customFormat="1" ht="12.75">
      <c r="A26" s="30" t="str">
        <f>Spisak!A16</f>
        <v>33</v>
      </c>
      <c r="B26" s="30" t="str">
        <f>Spisak!D16</f>
        <v>33/2015</v>
      </c>
      <c r="C26" s="46" t="str">
        <f>Spisak!C16</f>
        <v>Mirko Raičević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45</v>
      </c>
      <c r="O26" s="32">
        <f>Spisak!S16</f>
      </c>
      <c r="P26" s="33">
        <f>Spisak!X16</f>
        <v>0</v>
      </c>
      <c r="Q26" s="34">
        <f>Spisak!Y16</f>
        <v>0</v>
      </c>
      <c r="R26" s="35">
        <f>Spisak!AA16</f>
        <v>45</v>
      </c>
      <c r="S26" s="42" t="str">
        <f>Spisak!AB16</f>
        <v>F</v>
      </c>
      <c r="T26" s="36" t="str">
        <f t="shared" si="0"/>
        <v> (nedovoljan)</v>
      </c>
    </row>
    <row r="27" spans="1:20" s="17" customFormat="1" ht="12.75">
      <c r="A27" s="30" t="str">
        <f>Spisak!A17</f>
        <v>34</v>
      </c>
      <c r="B27" s="30" t="str">
        <f>Spisak!D17</f>
        <v>34/2015</v>
      </c>
      <c r="C27" s="46" t="str">
        <f>Spisak!C17</f>
        <v>Predrag Delibašić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50</v>
      </c>
      <c r="O27" s="32">
        <f>Spisak!S17</f>
      </c>
      <c r="P27" s="33">
        <f>Spisak!X17</f>
        <v>0</v>
      </c>
      <c r="Q27" s="34">
        <f>Spisak!Y17</f>
        <v>0</v>
      </c>
      <c r="R27" s="35">
        <f>Spisak!AA17</f>
        <v>50</v>
      </c>
      <c r="S27" s="42" t="str">
        <f>Spisak!AB17</f>
        <v>E</v>
      </c>
      <c r="T27" s="36" t="str">
        <f t="shared" si="0"/>
        <v> (dovoljan)</v>
      </c>
    </row>
    <row r="28" spans="1:20" s="17" customFormat="1" ht="12.75">
      <c r="A28" s="30" t="str">
        <f>Spisak!A18</f>
        <v>35</v>
      </c>
      <c r="B28" s="30" t="str">
        <f>Spisak!D18</f>
        <v>35/2015</v>
      </c>
      <c r="C28" s="46" t="str">
        <f>Spisak!C18</f>
        <v>Neško Milović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50</v>
      </c>
      <c r="O28" s="32">
        <f>Spisak!S18</f>
      </c>
      <c r="P28" s="33">
        <f>Spisak!X18</f>
        <v>0</v>
      </c>
      <c r="Q28" s="34">
        <f>Spisak!Y18</f>
        <v>0</v>
      </c>
      <c r="R28" s="35">
        <f>Spisak!AA18</f>
        <v>50</v>
      </c>
      <c r="S28" s="42" t="str">
        <f>Spisak!AB18</f>
        <v>E</v>
      </c>
      <c r="T28" s="36" t="str">
        <f t="shared" si="0"/>
        <v> (dovoljan)</v>
      </c>
    </row>
    <row r="29" spans="1:20" s="17" customFormat="1" ht="12.75">
      <c r="A29" s="30" t="str">
        <f>Spisak!A19</f>
        <v>37</v>
      </c>
      <c r="B29" s="30" t="str">
        <f>Spisak!D19</f>
        <v>37/2015</v>
      </c>
      <c r="C29" s="46" t="str">
        <f>Spisak!C19</f>
        <v>Miloš Kilibarda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45</v>
      </c>
      <c r="O29" s="32">
        <f>Spisak!S19</f>
      </c>
      <c r="P29" s="33">
        <f>Spisak!X19</f>
        <v>0</v>
      </c>
      <c r="Q29" s="34">
        <f>Spisak!Y19</f>
        <v>0</v>
      </c>
      <c r="R29" s="35">
        <f>Spisak!AA19</f>
        <v>45</v>
      </c>
      <c r="S29" s="42" t="str">
        <f>Spisak!AB19</f>
        <v>F</v>
      </c>
      <c r="T29" s="36" t="str">
        <f t="shared" si="0"/>
        <v> (nedovoljan)</v>
      </c>
    </row>
    <row r="30" spans="1:20" s="17" customFormat="1" ht="12.75">
      <c r="A30" s="30" t="str">
        <f>Spisak!A20</f>
        <v>43</v>
      </c>
      <c r="B30" s="30" t="str">
        <f>Spisak!D20</f>
        <v>43/2015</v>
      </c>
      <c r="C30" s="46" t="str">
        <f>Spisak!C20</f>
        <v>Tamara Ninković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50</v>
      </c>
      <c r="O30" s="32">
        <f>Spisak!S20</f>
      </c>
      <c r="P30" s="33">
        <f>Spisak!X20</f>
        <v>0</v>
      </c>
      <c r="Q30" s="34">
        <f>Spisak!Y20</f>
        <v>0</v>
      </c>
      <c r="R30" s="35">
        <f>Spisak!AA20</f>
        <v>50</v>
      </c>
      <c r="S30" s="42" t="str">
        <f>Spisak!AB20</f>
        <v>E</v>
      </c>
      <c r="T30" s="36" t="str">
        <f t="shared" si="0"/>
        <v> (dovoljan)</v>
      </c>
    </row>
    <row r="31" spans="1:20" s="17" customFormat="1" ht="12.75">
      <c r="A31" s="30" t="str">
        <f>Spisak!A21</f>
        <v>44</v>
      </c>
      <c r="B31" s="30" t="str">
        <f>Spisak!D21</f>
        <v>44/2015</v>
      </c>
      <c r="C31" s="46" t="str">
        <f>Spisak!C21</f>
        <v>Filip Mišurović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50</v>
      </c>
      <c r="O31" s="32">
        <f>Spisak!S21</f>
      </c>
      <c r="P31" s="33">
        <f>Spisak!X21</f>
        <v>0</v>
      </c>
      <c r="Q31" s="34">
        <f>Spisak!Y21</f>
        <v>0</v>
      </c>
      <c r="R31" s="35">
        <f>Spisak!AA21</f>
        <v>50</v>
      </c>
      <c r="S31" s="42" t="str">
        <f>Spisak!AB21</f>
        <v>E</v>
      </c>
      <c r="T31" s="36" t="str">
        <f t="shared" si="0"/>
        <v> (dovoljan)</v>
      </c>
    </row>
    <row r="32" spans="1:20" s="17" customFormat="1" ht="12.75">
      <c r="A32" s="30" t="str">
        <f>Spisak!A22</f>
        <v>45</v>
      </c>
      <c r="B32" s="30" t="str">
        <f>Spisak!D22</f>
        <v>45/2015</v>
      </c>
      <c r="C32" s="46" t="str">
        <f>Spisak!C22</f>
        <v>Nikola Đukanović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</c>
      <c r="O32" s="32">
        <f>Spisak!S22</f>
      </c>
      <c r="P32" s="33">
        <f>Spisak!X22</f>
        <v>0</v>
      </c>
      <c r="Q32" s="34">
        <f>Spisak!Y22</f>
        <v>0</v>
      </c>
      <c r="R32" s="35">
        <f>Spisak!AA22</f>
      </c>
      <c r="S32" s="42" t="str">
        <f>Spisak!AB22</f>
        <v>F</v>
      </c>
      <c r="T32" s="36" t="str">
        <f t="shared" si="0"/>
        <v> (nedovoljan)</v>
      </c>
    </row>
    <row r="33" spans="1:20" s="17" customFormat="1" ht="12.75">
      <c r="A33" s="30" t="str">
        <f>Spisak!A23</f>
        <v>47</v>
      </c>
      <c r="B33" s="30" t="str">
        <f>Spisak!D23</f>
        <v>47/2015</v>
      </c>
      <c r="C33" s="46" t="str">
        <f>Spisak!C23</f>
        <v>Bogdan Aprcović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50</v>
      </c>
      <c r="O33" s="32">
        <f>Spisak!S23</f>
      </c>
      <c r="P33" s="33">
        <f>Spisak!X23</f>
        <v>0</v>
      </c>
      <c r="Q33" s="34">
        <f>Spisak!Y23</f>
        <v>0</v>
      </c>
      <c r="R33" s="35">
        <f>Spisak!AA23</f>
        <v>50</v>
      </c>
      <c r="S33" s="42" t="str">
        <f>Spisak!AB23</f>
        <v>E</v>
      </c>
      <c r="T33" s="36" t="str">
        <f t="shared" si="0"/>
        <v> (dovoljan)</v>
      </c>
    </row>
    <row r="34" spans="1:20" s="17" customFormat="1" ht="12.75">
      <c r="A34" s="30" t="str">
        <f>Spisak!A24</f>
        <v>52</v>
      </c>
      <c r="B34" s="30" t="str">
        <f>Spisak!D24</f>
        <v>52/2015</v>
      </c>
      <c r="C34" s="46" t="str">
        <f>Spisak!C24</f>
        <v>Andrija Ostojić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50</v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  <v>50</v>
      </c>
      <c r="S34" s="42" t="str">
        <f>Spisak!AB24</f>
        <v>E</v>
      </c>
      <c r="T34" s="36" t="str">
        <f t="shared" si="0"/>
        <v> (dovoljan)</v>
      </c>
    </row>
    <row r="35" spans="1:20" s="17" customFormat="1" ht="12.75">
      <c r="A35" s="30" t="str">
        <f>Spisak!A25</f>
        <v>53</v>
      </c>
      <c r="B35" s="30" t="str">
        <f>Spisak!D25</f>
        <v>53/2015</v>
      </c>
      <c r="C35" s="46" t="str">
        <f>Spisak!C25</f>
        <v>Boško Kovačević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50</v>
      </c>
      <c r="O35" s="32">
        <f>Spisak!S25</f>
      </c>
      <c r="P35" s="33">
        <f>Spisak!X25</f>
        <v>0</v>
      </c>
      <c r="Q35" s="34">
        <f>Spisak!Y25</f>
        <v>0</v>
      </c>
      <c r="R35" s="35">
        <f>Spisak!AA25</f>
        <v>50</v>
      </c>
      <c r="S35" s="42" t="str">
        <f>Spisak!AB25</f>
        <v>E</v>
      </c>
      <c r="T35" s="36" t="str">
        <f t="shared" si="0"/>
        <v> (dovoljan)</v>
      </c>
    </row>
    <row r="36" spans="1:20" s="17" customFormat="1" ht="12.75">
      <c r="A36" s="30" t="str">
        <f>Spisak!A26</f>
        <v>55</v>
      </c>
      <c r="B36" s="30" t="str">
        <f>Spisak!D26</f>
        <v>55/2015</v>
      </c>
      <c r="C36" s="46" t="str">
        <f>Spisak!C26</f>
        <v>Andrija Vujović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50</v>
      </c>
      <c r="O36" s="32">
        <f>Spisak!S26</f>
      </c>
      <c r="P36" s="33">
        <f>Spisak!X26</f>
        <v>0</v>
      </c>
      <c r="Q36" s="34">
        <f>Spisak!Y26</f>
        <v>0</v>
      </c>
      <c r="R36" s="35">
        <f>Spisak!AA26</f>
        <v>50</v>
      </c>
      <c r="S36" s="42" t="str">
        <f>Spisak!AB26</f>
        <v>E</v>
      </c>
      <c r="T36" s="36" t="str">
        <f t="shared" si="0"/>
        <v> (dovoljan)</v>
      </c>
    </row>
    <row r="37" spans="1:20" s="17" customFormat="1" ht="12.75">
      <c r="A37" s="30" t="str">
        <f>Spisak!A27</f>
        <v>58</v>
      </c>
      <c r="B37" s="30" t="str">
        <f>Spisak!D27</f>
        <v>58/2015</v>
      </c>
      <c r="C37" s="46" t="str">
        <f>Spisak!C27</f>
        <v>Svetozar Tomović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50</v>
      </c>
      <c r="O37" s="32">
        <f>Spisak!S27</f>
      </c>
      <c r="P37" s="33">
        <f>Spisak!X27</f>
        <v>0</v>
      </c>
      <c r="Q37" s="34">
        <f>Spisak!Y27</f>
        <v>0</v>
      </c>
      <c r="R37" s="35">
        <f>Spisak!AA27</f>
        <v>50</v>
      </c>
      <c r="S37" s="42" t="str">
        <f>Spisak!AB27</f>
        <v>E</v>
      </c>
      <c r="T37" s="36" t="str">
        <f t="shared" si="0"/>
        <v> (dovoljan)</v>
      </c>
    </row>
    <row r="38" spans="1:20" s="17" customFormat="1" ht="12.75">
      <c r="A38" s="30" t="str">
        <f>Spisak!A28</f>
        <v>60</v>
      </c>
      <c r="B38" s="30" t="str">
        <f>Spisak!D28</f>
        <v>60/2015</v>
      </c>
      <c r="C38" s="46" t="str">
        <f>Spisak!C28</f>
        <v>Đurđina Musić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50</v>
      </c>
      <c r="O38" s="32">
        <f>Spisak!S28</f>
      </c>
      <c r="P38" s="33">
        <f>Spisak!X28</f>
        <v>0</v>
      </c>
      <c r="Q38" s="34">
        <f>Spisak!Y28</f>
        <v>0</v>
      </c>
      <c r="R38" s="35">
        <f>Spisak!AA28</f>
        <v>50</v>
      </c>
      <c r="S38" s="42" t="str">
        <f>Spisak!AB28</f>
        <v>E</v>
      </c>
      <c r="T38" s="36" t="str">
        <f t="shared" si="0"/>
        <v> (dovoljan)</v>
      </c>
    </row>
    <row r="39" spans="1:20" s="17" customFormat="1" ht="12.75">
      <c r="A39" s="30" t="str">
        <f>Spisak!A29</f>
        <v>61</v>
      </c>
      <c r="B39" s="30" t="str">
        <f>Spisak!D29</f>
        <v>61/2015</v>
      </c>
      <c r="C39" s="46" t="str">
        <f>Spisak!C29</f>
        <v>Katarina Kecojević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50</v>
      </c>
      <c r="O39" s="32">
        <f>Spisak!S29</f>
      </c>
      <c r="P39" s="33">
        <f>Spisak!X29</f>
        <v>0</v>
      </c>
      <c r="Q39" s="34">
        <f>Spisak!Y29</f>
        <v>0</v>
      </c>
      <c r="R39" s="35">
        <f>Spisak!AA29</f>
        <v>50</v>
      </c>
      <c r="S39" s="42" t="str">
        <f>Spisak!AB29</f>
        <v>E</v>
      </c>
      <c r="T39" s="36" t="str">
        <f t="shared" si="0"/>
        <v> (dovoljan)</v>
      </c>
    </row>
    <row r="40" spans="1:20" s="17" customFormat="1" ht="12.75">
      <c r="A40" s="30" t="str">
        <f>Spisak!A30</f>
        <v>63</v>
      </c>
      <c r="B40" s="30" t="str">
        <f>Spisak!D30</f>
        <v>63/2015</v>
      </c>
      <c r="C40" s="46" t="str">
        <f>Spisak!C30</f>
        <v>Milovan Lukovac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45</v>
      </c>
      <c r="O40" s="32">
        <f>Spisak!S30</f>
      </c>
      <c r="P40" s="33">
        <f>Spisak!X30</f>
        <v>0</v>
      </c>
      <c r="Q40" s="34">
        <f>Spisak!Y30</f>
        <v>0</v>
      </c>
      <c r="R40" s="35">
        <f>Spisak!AA30</f>
        <v>45</v>
      </c>
      <c r="S40" s="42" t="str">
        <f>Spisak!AB30</f>
        <v>F</v>
      </c>
      <c r="T40" s="36" t="str">
        <f t="shared" si="0"/>
        <v> (nedovoljan)</v>
      </c>
    </row>
    <row r="41" spans="1:20" s="17" customFormat="1" ht="12.75">
      <c r="A41" s="30" t="str">
        <f>Spisak!A31</f>
        <v>64</v>
      </c>
      <c r="B41" s="30" t="str">
        <f>Spisak!D31</f>
        <v>64/2015</v>
      </c>
      <c r="C41" s="46" t="str">
        <f>Spisak!C31</f>
        <v>Bogdana Knežević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50</v>
      </c>
      <c r="O41" s="32">
        <f>Spisak!S31</f>
      </c>
      <c r="P41" s="33">
        <f>Spisak!X31</f>
        <v>0</v>
      </c>
      <c r="Q41" s="34">
        <f>Spisak!Y31</f>
        <v>0</v>
      </c>
      <c r="R41" s="35">
        <f>Spisak!AA31</f>
        <v>50</v>
      </c>
      <c r="S41" s="42" t="str">
        <f>Spisak!AB31</f>
        <v>E</v>
      </c>
      <c r="T41" s="36" t="str">
        <f t="shared" si="0"/>
        <v> (dovoljan)</v>
      </c>
    </row>
    <row r="42" spans="1:20" s="17" customFormat="1" ht="12.75">
      <c r="A42" s="30" t="str">
        <f>Spisak!A32</f>
        <v>65</v>
      </c>
      <c r="B42" s="30" t="str">
        <f>Spisak!D32</f>
        <v>65/2015</v>
      </c>
      <c r="C42" s="46" t="str">
        <f>Spisak!C32</f>
        <v>Saša Nikolić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</c>
      <c r="O42" s="32">
        <f>Spisak!S32</f>
      </c>
      <c r="P42" s="33">
        <f>Spisak!X32</f>
        <v>0</v>
      </c>
      <c r="Q42" s="34">
        <f>Spisak!Y32</f>
        <v>0</v>
      </c>
      <c r="R42" s="35">
        <f>Spisak!AA32</f>
      </c>
      <c r="S42" s="42" t="str">
        <f>Spisak!AB32</f>
        <v>F</v>
      </c>
      <c r="T42" s="36" t="str">
        <f t="shared" si="0"/>
        <v> (nedovoljan)</v>
      </c>
    </row>
    <row r="43" spans="1:20" s="17" customFormat="1" ht="12.75">
      <c r="A43" s="30" t="str">
        <f>Spisak!A33</f>
        <v>69</v>
      </c>
      <c r="B43" s="30" t="str">
        <f>Spisak!D33</f>
        <v>69/2015</v>
      </c>
      <c r="C43" s="46" t="str">
        <f>Spisak!C33</f>
        <v>Marina Marunović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50</v>
      </c>
      <c r="O43" s="32">
        <f>Spisak!S33</f>
      </c>
      <c r="P43" s="33">
        <f>Spisak!X33</f>
        <v>0</v>
      </c>
      <c r="Q43" s="34">
        <f>Spisak!Y33</f>
        <v>0</v>
      </c>
      <c r="R43" s="35">
        <f>Spisak!AA33</f>
        <v>50</v>
      </c>
      <c r="S43" s="42" t="str">
        <f>Spisak!AB33</f>
        <v>E</v>
      </c>
      <c r="T43" s="36" t="str">
        <f t="shared" si="0"/>
        <v> (dovoljan)</v>
      </c>
    </row>
    <row r="44" spans="1:20" s="17" customFormat="1" ht="12.75">
      <c r="A44" s="30" t="str">
        <f>Spisak!A34</f>
        <v>71</v>
      </c>
      <c r="B44" s="30" t="str">
        <f>Spisak!D34</f>
        <v>71/2015</v>
      </c>
      <c r="C44" s="46" t="str">
        <f>Spisak!C34</f>
        <v>Irena Bašanović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50</v>
      </c>
      <c r="O44" s="32">
        <f>Spisak!S34</f>
      </c>
      <c r="P44" s="33">
        <f>Spisak!X34</f>
        <v>0</v>
      </c>
      <c r="Q44" s="34">
        <f>Spisak!Y34</f>
        <v>0</v>
      </c>
      <c r="R44" s="35">
        <f>Spisak!AA34</f>
        <v>50</v>
      </c>
      <c r="S44" s="42" t="str">
        <f>Spisak!AB34</f>
        <v>E</v>
      </c>
      <c r="T44" s="36" t="str">
        <f t="shared" si="0"/>
        <v> (dovoljan)</v>
      </c>
    </row>
    <row r="45" spans="1:20" s="17" customFormat="1" ht="12.75">
      <c r="A45" s="30" t="str">
        <f>Spisak!A35</f>
        <v>81</v>
      </c>
      <c r="B45" s="30" t="str">
        <f>Spisak!D35</f>
        <v>81/2015</v>
      </c>
      <c r="C45" s="46" t="str">
        <f>Spisak!C35</f>
        <v>Anastasija Popović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50</v>
      </c>
      <c r="O45" s="32">
        <f>Spisak!S35</f>
      </c>
      <c r="P45" s="33">
        <f>Spisak!X35</f>
        <v>0</v>
      </c>
      <c r="Q45" s="34">
        <f>Spisak!Y35</f>
        <v>0</v>
      </c>
      <c r="R45" s="35">
        <f>Spisak!AA35</f>
        <v>50</v>
      </c>
      <c r="S45" s="42" t="str">
        <f>Spisak!AB35</f>
        <v>E</v>
      </c>
      <c r="T45" s="36" t="str">
        <f t="shared" si="0"/>
        <v> (dovoljan)</v>
      </c>
    </row>
    <row r="46" spans="1:20" s="17" customFormat="1" ht="12.75">
      <c r="A46" s="30" t="str">
        <f>Spisak!A36</f>
        <v>84</v>
      </c>
      <c r="B46" s="30" t="str">
        <f>Spisak!D36</f>
        <v>84/2015</v>
      </c>
      <c r="C46" s="46" t="str">
        <f>Spisak!C36</f>
        <v>Lazar Vučinić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50</v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  <v>50</v>
      </c>
      <c r="S46" s="42" t="str">
        <f>Spisak!AB36</f>
        <v>E</v>
      </c>
      <c r="T46" s="36" t="str">
        <f t="shared" si="0"/>
        <v> (dovoljan)</v>
      </c>
    </row>
    <row r="47" spans="1:20" s="17" customFormat="1" ht="12.75">
      <c r="A47" s="30" t="str">
        <f>Spisak!A37</f>
        <v>87</v>
      </c>
      <c r="B47" s="30" t="str">
        <f>Spisak!D37</f>
        <v>87/2015</v>
      </c>
      <c r="C47" s="46" t="str">
        <f>Spisak!C37</f>
        <v>Nikola Bakić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45</v>
      </c>
      <c r="O47" s="32">
        <f>Spisak!S37</f>
      </c>
      <c r="P47" s="33">
        <f>Spisak!X37</f>
        <v>0</v>
      </c>
      <c r="Q47" s="34">
        <f>Spisak!Y37</f>
        <v>0</v>
      </c>
      <c r="R47" s="35">
        <f>Spisak!AA37</f>
        <v>45</v>
      </c>
      <c r="S47" s="42" t="str">
        <f>Spisak!AB37</f>
        <v>F</v>
      </c>
      <c r="T47" s="36" t="str">
        <f t="shared" si="0"/>
        <v> (nedovoljan)</v>
      </c>
    </row>
    <row r="48" spans="1:20" s="17" customFormat="1" ht="12.75">
      <c r="A48" s="30" t="str">
        <f>Spisak!A38</f>
        <v>91</v>
      </c>
      <c r="B48" s="30" t="str">
        <f>Spisak!D38</f>
        <v>91/2015</v>
      </c>
      <c r="C48" s="46" t="str">
        <f>Spisak!C38</f>
        <v>Emina Jahić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50</v>
      </c>
      <c r="O48" s="32">
        <f>Spisak!S38</f>
      </c>
      <c r="P48" s="33">
        <f>Spisak!X38</f>
        <v>0</v>
      </c>
      <c r="Q48" s="34">
        <f>Spisak!Y38</f>
        <v>0</v>
      </c>
      <c r="R48" s="35">
        <f>Spisak!AA38</f>
        <v>50</v>
      </c>
      <c r="S48" s="42" t="str">
        <f>Spisak!AB38</f>
        <v>E</v>
      </c>
      <c r="T48" s="36" t="str">
        <f t="shared" si="0"/>
        <v> (dovoljan)</v>
      </c>
    </row>
    <row r="49" spans="1:20" s="17" customFormat="1" ht="12.75">
      <c r="A49" s="30" t="str">
        <f>Spisak!A39</f>
        <v>19</v>
      </c>
      <c r="B49" s="30" t="str">
        <f>Spisak!D39</f>
        <v>19/2014</v>
      </c>
      <c r="C49" s="46" t="str">
        <f>Spisak!C39</f>
        <v>Jelena Papović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  <v>45</v>
      </c>
      <c r="O49" s="32">
        <f>Spisak!S39</f>
      </c>
      <c r="P49" s="33">
        <f>Spisak!X39</f>
        <v>0</v>
      </c>
      <c r="Q49" s="34">
        <f>Spisak!Y39</f>
        <v>0</v>
      </c>
      <c r="R49" s="35">
        <f>Spisak!AA39</f>
        <v>45</v>
      </c>
      <c r="S49" s="42" t="str">
        <f>Spisak!AB39</f>
        <v>F</v>
      </c>
      <c r="T49" s="36" t="str">
        <f t="shared" si="0"/>
        <v> (nedovoljan)</v>
      </c>
    </row>
    <row r="50" spans="1:20" s="17" customFormat="1" ht="12.75">
      <c r="A50" s="30" t="str">
        <f>Spisak!A40</f>
        <v>30</v>
      </c>
      <c r="B50" s="30" t="str">
        <f>Spisak!D40</f>
        <v>30/2014</v>
      </c>
      <c r="C50" s="46" t="str">
        <f>Spisak!C40</f>
        <v>Aleksandar Blagojević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  <v>50</v>
      </c>
      <c r="O50" s="32">
        <f>Spisak!S40</f>
      </c>
      <c r="P50" s="33">
        <f>Spisak!X40</f>
        <v>0</v>
      </c>
      <c r="Q50" s="34">
        <f>Spisak!Y40</f>
        <v>0</v>
      </c>
      <c r="R50" s="35">
        <f>Spisak!AA40</f>
        <v>50</v>
      </c>
      <c r="S50" s="42" t="str">
        <f>Spisak!AB40</f>
        <v>E</v>
      </c>
      <c r="T50" s="36" t="str">
        <f t="shared" si="0"/>
        <v> (dovoljan)</v>
      </c>
    </row>
    <row r="51" spans="1:20" s="17" customFormat="1" ht="12.75">
      <c r="A51" s="30" t="str">
        <f>Spisak!A41</f>
        <v>31</v>
      </c>
      <c r="B51" s="30" t="str">
        <f>Spisak!D41</f>
        <v>31/2014</v>
      </c>
      <c r="C51" s="46" t="str">
        <f>Spisak!C41</f>
        <v>Nikola Filipović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  <v>50</v>
      </c>
      <c r="O51" s="32">
        <f>Spisak!S41</f>
      </c>
      <c r="P51" s="33">
        <f>Spisak!X41</f>
        <v>0</v>
      </c>
      <c r="Q51" s="34">
        <f>Spisak!Y41</f>
        <v>0</v>
      </c>
      <c r="R51" s="35">
        <f>Spisak!AA41</f>
        <v>50</v>
      </c>
      <c r="S51" s="42" t="str">
        <f>Spisak!AB41</f>
        <v>E</v>
      </c>
      <c r="T51" s="36" t="str">
        <f t="shared" si="0"/>
        <v> (dovoljan)</v>
      </c>
    </row>
    <row r="52" spans="1:20" s="17" customFormat="1" ht="12.75">
      <c r="A52" s="30" t="str">
        <f>Spisak!A42</f>
        <v>61</v>
      </c>
      <c r="B52" s="30" t="str">
        <f>Spisak!D42</f>
        <v>61/2014</v>
      </c>
      <c r="C52" s="46" t="str">
        <f>Spisak!C42</f>
        <v>Ivan Đukić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  <v>45</v>
      </c>
      <c r="O52" s="32">
        <f>Spisak!S42</f>
      </c>
      <c r="P52" s="33">
        <f>Spisak!X42</f>
        <v>0</v>
      </c>
      <c r="Q52" s="34">
        <f>Spisak!Y42</f>
        <v>0</v>
      </c>
      <c r="R52" s="35">
        <f>Spisak!AA42</f>
        <v>45</v>
      </c>
      <c r="S52" s="42" t="str">
        <f>Spisak!AB42</f>
        <v>F</v>
      </c>
      <c r="T52" s="36" t="str">
        <f t="shared" si="0"/>
        <v> (nedovoljan)</v>
      </c>
    </row>
    <row r="53" spans="1:20" s="17" customFormat="1" ht="12.75">
      <c r="A53" s="30" t="str">
        <f>Spisak!A43</f>
        <v>67</v>
      </c>
      <c r="B53" s="30" t="str">
        <f>Spisak!D43</f>
        <v>67/2014</v>
      </c>
      <c r="C53" s="46" t="str">
        <f>Spisak!C43</f>
        <v>Radisav Jelić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  <v>45</v>
      </c>
      <c r="O53" s="32">
        <f>Spisak!S43</f>
      </c>
      <c r="P53" s="33">
        <f>Spisak!X43</f>
        <v>0</v>
      </c>
      <c r="Q53" s="34">
        <f>Spisak!Y43</f>
        <v>0</v>
      </c>
      <c r="R53" s="35">
        <f>Spisak!AA43</f>
        <v>45</v>
      </c>
      <c r="S53" s="42" t="str">
        <f>Spisak!AB43</f>
        <v>F</v>
      </c>
      <c r="T53" s="36" t="str">
        <f t="shared" si="0"/>
        <v> (nedovoljan)</v>
      </c>
    </row>
    <row r="54" spans="1:20" s="17" customFormat="1" ht="12.75">
      <c r="A54" s="30" t="str">
        <f>Spisak!A44</f>
        <v>69</v>
      </c>
      <c r="B54" s="30" t="str">
        <f>Spisak!D44</f>
        <v>69/2014</v>
      </c>
      <c r="C54" s="46" t="str">
        <f>Spisak!C44</f>
        <v>Ana Eraković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  <v>45</v>
      </c>
      <c r="O54" s="32">
        <f>Spisak!S44</f>
      </c>
      <c r="P54" s="33">
        <f>Spisak!X44</f>
        <v>0</v>
      </c>
      <c r="Q54" s="34">
        <f>Spisak!Y44</f>
        <v>0</v>
      </c>
      <c r="R54" s="35">
        <f>Spisak!AA44</f>
        <v>45</v>
      </c>
      <c r="S54" s="42" t="str">
        <f>Spisak!AB44</f>
        <v>F</v>
      </c>
      <c r="T54" s="36" t="str">
        <f t="shared" si="0"/>
        <v> (nedovoljan)</v>
      </c>
    </row>
    <row r="55" spans="1:20" s="17" customFormat="1" ht="12.75">
      <c r="A55" s="30" t="str">
        <f>Spisak!A45</f>
        <v>74</v>
      </c>
      <c r="B55" s="30" t="str">
        <f>Spisak!D45</f>
        <v>74/2014</v>
      </c>
      <c r="C55" s="46" t="str">
        <f>Spisak!C45</f>
        <v>Petar Pavićević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  <v>45</v>
      </c>
      <c r="O55" s="32">
        <f>Spisak!S45</f>
      </c>
      <c r="P55" s="33">
        <f>Spisak!X45</f>
        <v>0</v>
      </c>
      <c r="Q55" s="34">
        <f>Spisak!Y45</f>
        <v>0</v>
      </c>
      <c r="R55" s="35">
        <f>Spisak!AA45</f>
        <v>45</v>
      </c>
      <c r="S55" s="42" t="str">
        <f>Spisak!AB45</f>
        <v>F</v>
      </c>
      <c r="T55" s="36" t="str">
        <f t="shared" si="0"/>
        <v> (nedovoljan)</v>
      </c>
    </row>
    <row r="56" spans="1:20" s="17" customFormat="1" ht="12.75">
      <c r="A56" s="30" t="str">
        <f>Spisak!A46</f>
        <v>9043</v>
      </c>
      <c r="B56" s="30" t="str">
        <f>Spisak!D46</f>
        <v>9043/2014</v>
      </c>
      <c r="C56" s="46" t="str">
        <f>Spisak!C46</f>
        <v>Milivoje Lopušina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  <v>50</v>
      </c>
      <c r="O56" s="32">
        <f>Spisak!S46</f>
      </c>
      <c r="P56" s="33">
        <f>Spisak!X46</f>
        <v>0</v>
      </c>
      <c r="Q56" s="34">
        <f>Spisak!Y46</f>
        <v>0</v>
      </c>
      <c r="R56" s="35">
        <f>Spisak!AA46</f>
        <v>50</v>
      </c>
      <c r="S56" s="42" t="str">
        <f>Spisak!AB46</f>
        <v>E</v>
      </c>
      <c r="T56" s="36" t="str">
        <f t="shared" si="0"/>
        <v> (dovoljan)</v>
      </c>
    </row>
    <row r="57" spans="1:20" s="17" customFormat="1" ht="12.75">
      <c r="A57" s="30" t="str">
        <f>Spisak!A47</f>
        <v>57</v>
      </c>
      <c r="B57" s="30" t="str">
        <f>Spisak!D47</f>
        <v>57/2013</v>
      </c>
      <c r="C57" s="46" t="str">
        <f>Spisak!C47</f>
        <v>Vasilisa Brnjada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  <v>50</v>
      </c>
      <c r="O57" s="32">
        <f>Spisak!S47</f>
      </c>
      <c r="P57" s="33">
        <f>Spisak!X47</f>
        <v>0</v>
      </c>
      <c r="Q57" s="34">
        <f>Spisak!Y47</f>
        <v>0</v>
      </c>
      <c r="R57" s="35">
        <f>Spisak!AA47</f>
        <v>50</v>
      </c>
      <c r="S57" s="42" t="str">
        <f>Spisak!AB47</f>
        <v>E</v>
      </c>
      <c r="T57" s="36" t="str">
        <f t="shared" si="0"/>
        <v> (dovoljan)</v>
      </c>
    </row>
    <row r="58" spans="1:20" s="17" customFormat="1" ht="12.75">
      <c r="A58" s="30" t="str">
        <f>Spisak!A48</f>
        <v>93</v>
      </c>
      <c r="B58" s="30" t="str">
        <f>Spisak!D48</f>
        <v>93/2013</v>
      </c>
      <c r="C58" s="46" t="str">
        <f>Spisak!C48</f>
        <v>Pavle Tijanić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  <v>50</v>
      </c>
      <c r="O58" s="32">
        <f>Spisak!S48</f>
      </c>
      <c r="P58" s="33">
        <f>Spisak!X48</f>
        <v>0</v>
      </c>
      <c r="Q58" s="34">
        <f>Spisak!Y48</f>
        <v>0</v>
      </c>
      <c r="R58" s="35">
        <f>Spisak!AA48</f>
        <v>50</v>
      </c>
      <c r="S58" s="42" t="str">
        <f>Spisak!AB48</f>
        <v>E</v>
      </c>
      <c r="T58" s="36" t="str">
        <f t="shared" si="0"/>
        <v> (dovoljan)</v>
      </c>
    </row>
    <row r="59" spans="1:20" s="17" customFormat="1" ht="12.75">
      <c r="A59" s="30" t="str">
        <f>Spisak!A49</f>
        <v>9096</v>
      </c>
      <c r="B59" s="30" t="str">
        <f>Spisak!D49</f>
        <v>9096/2013</v>
      </c>
      <c r="C59" s="46" t="str">
        <f>Spisak!C49</f>
        <v>Luka Đurović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  <v>50</v>
      </c>
      <c r="O59" s="32">
        <f>Spisak!S49</f>
      </c>
      <c r="P59" s="33">
        <f>Spisak!X49</f>
        <v>0</v>
      </c>
      <c r="Q59" s="34">
        <f>Spisak!Y49</f>
        <v>0</v>
      </c>
      <c r="R59" s="35">
        <f>Spisak!AA49</f>
        <v>50</v>
      </c>
      <c r="S59" s="42" t="str">
        <f>Spisak!AB49</f>
        <v>E</v>
      </c>
      <c r="T59" s="36" t="str">
        <f t="shared" si="0"/>
        <v> (dovoljan)</v>
      </c>
    </row>
    <row r="60" spans="1:20" s="17" customFormat="1" ht="12.75">
      <c r="A60" s="30" t="str">
        <f>Spisak!A50</f>
        <v>7</v>
      </c>
      <c r="B60" s="30" t="str">
        <f>Spisak!D50</f>
        <v>7/2012</v>
      </c>
      <c r="C60" s="46" t="str">
        <f>Spisak!C50</f>
        <v>Stefan Loncović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  <v>50</v>
      </c>
      <c r="O60" s="32">
        <f>Spisak!S50</f>
      </c>
      <c r="P60" s="33">
        <f>Spisak!X50</f>
        <v>0</v>
      </c>
      <c r="Q60" s="34">
        <f>Spisak!Y50</f>
        <v>0</v>
      </c>
      <c r="R60" s="35">
        <f>Spisak!AA50</f>
        <v>50</v>
      </c>
      <c r="S60" s="42" t="str">
        <f>Spisak!AB50</f>
        <v>E</v>
      </c>
      <c r="T60" s="36" t="str">
        <f t="shared" si="0"/>
        <v> (dovoljan)</v>
      </c>
    </row>
    <row r="61" spans="1:20" s="17" customFormat="1" ht="12.75">
      <c r="A61" s="30" t="str">
        <f>Spisak!A51</f>
        <v>68</v>
      </c>
      <c r="B61" s="30" t="str">
        <f>Spisak!D51</f>
        <v>68/2012</v>
      </c>
      <c r="C61" s="46" t="str">
        <f>Spisak!C51</f>
        <v>Tanja Đukanović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</c>
      <c r="S61" s="42" t="str">
        <f>Spisak!AB51</f>
        <v>F</v>
      </c>
      <c r="T61" s="36" t="str">
        <f t="shared" si="0"/>
        <v> (nedovoljan)</v>
      </c>
    </row>
    <row r="62" spans="1:20" ht="12.75">
      <c r="A62" s="30" t="str">
        <f>Spisak!A52</f>
        <v>42</v>
      </c>
      <c r="B62" s="30" t="str">
        <f>Spisak!D52</f>
        <v>42/2009</v>
      </c>
      <c r="C62" s="46" t="str">
        <f>Spisak!C52</f>
        <v>Mihailo Vukašević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</c>
      <c r="O62" s="32">
        <f>Spisak!S52</f>
      </c>
      <c r="P62" s="33">
        <f>Spisak!X52</f>
        <v>0</v>
      </c>
      <c r="Q62" s="34">
        <f>Spisak!Y52</f>
        <v>0</v>
      </c>
      <c r="R62" s="35">
        <f>Spisak!AA52</f>
      </c>
      <c r="S62" s="42" t="str">
        <f>Spisak!AB52</f>
        <v>F</v>
      </c>
      <c r="T62" s="36" t="str">
        <f t="shared" si="0"/>
        <v> (nedovoljan)</v>
      </c>
    </row>
    <row r="63" spans="1:20" ht="12.75">
      <c r="A63" s="30" t="str">
        <f>Spisak!A53</f>
        <v>9069</v>
      </c>
      <c r="B63" s="30" t="str">
        <f>Spisak!D53</f>
        <v>9069/2009</v>
      </c>
      <c r="C63" s="46" t="str">
        <f>Spisak!C53</f>
        <v>Jusuf Baltić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</c>
      <c r="O63" s="32">
        <f>Spisak!S53</f>
      </c>
      <c r="P63" s="33">
        <f>Spisak!X53</f>
        <v>0</v>
      </c>
      <c r="Q63" s="34">
        <f>Spisak!Y53</f>
        <v>0</v>
      </c>
      <c r="R63" s="35">
        <f>Spisak!AA53</f>
      </c>
      <c r="S63" s="42" t="str">
        <f>Spisak!AB53</f>
        <v>F</v>
      </c>
      <c r="T63" s="36" t="str">
        <f t="shared" si="0"/>
        <v> (nedovoljan)</v>
      </c>
    </row>
    <row r="64" spans="1:20" ht="12.75">
      <c r="A64" s="37"/>
      <c r="B64" s="47"/>
      <c r="C64" s="21"/>
      <c r="N64" s="22"/>
      <c r="O64" s="23"/>
      <c r="Q64" s="2"/>
      <c r="R64" s="24"/>
      <c r="S64" s="4"/>
      <c r="T64" s="1"/>
    </row>
    <row r="65" spans="1:20" ht="12.75">
      <c r="A65" s="37"/>
      <c r="B65" s="47"/>
      <c r="C65" s="21"/>
      <c r="N65" s="22"/>
      <c r="O65" s="23"/>
      <c r="Q65" s="2"/>
      <c r="R65" s="24"/>
      <c r="S65" s="4"/>
      <c r="T65" s="1"/>
    </row>
    <row r="66" spans="1:18" ht="12.75">
      <c r="A66" s="37"/>
      <c r="B66" s="47"/>
      <c r="C66" s="21"/>
      <c r="N66" s="22"/>
      <c r="O66" s="23"/>
      <c r="R66" s="4" t="s">
        <v>247</v>
      </c>
    </row>
    <row r="67" spans="1:18" ht="12.75">
      <c r="A67" s="37"/>
      <c r="B67" s="47"/>
      <c r="C67" s="21"/>
      <c r="N67" s="22"/>
      <c r="O67" s="23"/>
      <c r="R67" s="4" t="s">
        <v>246</v>
      </c>
    </row>
    <row r="68" spans="1:18" ht="12.75">
      <c r="A68" s="37"/>
      <c r="B68" s="47"/>
      <c r="C68" s="21"/>
      <c r="N68" s="22"/>
      <c r="O68" s="23"/>
      <c r="R68" s="4" t="s">
        <v>151</v>
      </c>
    </row>
    <row r="69" spans="1:18" ht="12.75">
      <c r="A69" s="37"/>
      <c r="B69" s="47"/>
      <c r="C69" s="21"/>
      <c r="N69" s="22"/>
      <c r="O69" s="23"/>
      <c r="R69" s="4" t="s">
        <v>57</v>
      </c>
    </row>
    <row r="70" spans="1:15" ht="12.75">
      <c r="A70" s="37"/>
      <c r="B70" s="47"/>
      <c r="C70" s="21"/>
      <c r="N70" s="22"/>
      <c r="O70" s="23"/>
    </row>
    <row r="71" spans="1:20" ht="12.75">
      <c r="A71" s="37"/>
      <c r="B71" s="47"/>
      <c r="C71" s="21"/>
      <c r="N71" s="22"/>
      <c r="O71" s="23"/>
      <c r="Q71" s="2"/>
      <c r="R71" s="24"/>
      <c r="S71" s="4"/>
      <c r="T71" s="1"/>
    </row>
    <row r="72" spans="1:20" ht="12.75">
      <c r="A72" s="37"/>
      <c r="B72" s="47"/>
      <c r="C72" s="21"/>
      <c r="N72" s="22"/>
      <c r="O72" s="23"/>
      <c r="Q72" s="2"/>
      <c r="R72" s="24"/>
      <c r="S72" s="4"/>
      <c r="T72" s="1"/>
    </row>
    <row r="73" spans="1:20" ht="12.75">
      <c r="A73" s="37"/>
      <c r="B73" s="47"/>
      <c r="C73" s="21"/>
      <c r="N73" s="22"/>
      <c r="O73" s="23"/>
      <c r="Q73" s="2"/>
      <c r="R73" s="24"/>
      <c r="S73" s="4"/>
      <c r="T73" s="1"/>
    </row>
    <row r="74" spans="1:20" ht="12.75">
      <c r="A74" s="37"/>
      <c r="B74" s="47"/>
      <c r="C74" s="21"/>
      <c r="N74" s="22"/>
      <c r="O74" s="23"/>
      <c r="Q74" s="2"/>
      <c r="R74" s="24"/>
      <c r="S74" s="4"/>
      <c r="T74" s="1"/>
    </row>
    <row r="75" spans="1:20" ht="12.75">
      <c r="A75" s="37"/>
      <c r="B75" s="47"/>
      <c r="C75" s="21"/>
      <c r="N75" s="22"/>
      <c r="O75" s="23"/>
      <c r="Q75" s="2"/>
      <c r="R75" s="24"/>
      <c r="S75" s="4"/>
      <c r="T75" s="1"/>
    </row>
    <row r="76" spans="1:20" ht="12.75">
      <c r="A76" s="37"/>
      <c r="B76" s="47"/>
      <c r="C76" s="21"/>
      <c r="N76" s="22"/>
      <c r="O76" s="23"/>
      <c r="Q76" s="2"/>
      <c r="R76" s="24"/>
      <c r="S76" s="4"/>
      <c r="T76" s="1"/>
    </row>
    <row r="77" spans="1:20" ht="12.75">
      <c r="A77" s="37"/>
      <c r="B77" s="47"/>
      <c r="C77" s="21"/>
      <c r="N77" s="22"/>
      <c r="O77" s="23"/>
      <c r="Q77" s="2"/>
      <c r="R77" s="24"/>
      <c r="S77" s="4"/>
      <c r="T77" s="1"/>
    </row>
    <row r="78" spans="1:15" ht="12.75">
      <c r="A78" s="37"/>
      <c r="B78" s="47"/>
      <c r="C78" s="21"/>
      <c r="N78" s="22"/>
      <c r="O78" s="23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1">
    <mergeCell ref="D10:H10"/>
    <mergeCell ref="P10:Q10"/>
    <mergeCell ref="N10:O10"/>
    <mergeCell ref="A1:Q1"/>
    <mergeCell ref="I10:M10"/>
    <mergeCell ref="D9:Q9"/>
    <mergeCell ref="S9:T11"/>
    <mergeCell ref="A9:A11"/>
    <mergeCell ref="B9:B11"/>
    <mergeCell ref="C9:C11"/>
    <mergeCell ref="R9:R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04"/>
  <sheetViews>
    <sheetView showZeros="0" zoomScalePageLayoutView="0" workbookViewId="0" topLeftCell="A1">
      <selection activeCell="A8" sqref="A8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89" t="s">
        <v>153</v>
      </c>
      <c r="B1" s="89"/>
      <c r="C1" s="89"/>
      <c r="D1" s="89"/>
      <c r="E1" s="89"/>
      <c r="F1" s="89"/>
      <c r="G1" s="89"/>
      <c r="H1" s="89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62</v>
      </c>
      <c r="B4" s="20"/>
      <c r="C4" s="20"/>
      <c r="D4" s="43" t="s">
        <v>155</v>
      </c>
    </row>
    <row r="5" spans="1:9" s="28" customFormat="1" ht="12.75">
      <c r="A5" s="84" t="s">
        <v>248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251</v>
      </c>
      <c r="B7" s="84"/>
      <c r="C7" s="38"/>
      <c r="D7" s="21"/>
      <c r="E7" s="21"/>
      <c r="F7" s="21"/>
      <c r="G7" s="21"/>
      <c r="H7" s="40" t="s">
        <v>154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100" t="s">
        <v>40</v>
      </c>
      <c r="B9" s="93" t="s">
        <v>41</v>
      </c>
      <c r="C9" s="93" t="s">
        <v>42</v>
      </c>
      <c r="D9" s="94" t="s">
        <v>60</v>
      </c>
      <c r="E9" s="113"/>
      <c r="F9" s="93" t="s">
        <v>44</v>
      </c>
      <c r="G9" s="93" t="s">
        <v>45</v>
      </c>
      <c r="H9" s="110"/>
    </row>
    <row r="10" spans="1:8" s="28" customFormat="1" ht="0.75" customHeight="1">
      <c r="A10" s="101"/>
      <c r="B10" s="88"/>
      <c r="C10" s="88"/>
      <c r="D10" s="114"/>
      <c r="E10" s="115"/>
      <c r="F10" s="88"/>
      <c r="G10" s="88"/>
      <c r="H10" s="111"/>
    </row>
    <row r="11" spans="1:8" s="28" customFormat="1" ht="29.25" customHeight="1" thickBot="1">
      <c r="A11" s="102"/>
      <c r="B11" s="103"/>
      <c r="C11" s="103"/>
      <c r="D11" s="29" t="s">
        <v>58</v>
      </c>
      <c r="E11" s="29" t="s">
        <v>59</v>
      </c>
      <c r="F11" s="103"/>
      <c r="G11" s="103"/>
      <c r="H11" s="112"/>
    </row>
    <row r="12" spans="1:8" s="17" customFormat="1" ht="12.75">
      <c r="A12" s="30" t="str">
        <f>Spisak!A2</f>
        <v>66</v>
      </c>
      <c r="B12" s="30" t="str">
        <f>Spisak!D2</f>
        <v>66/2016</v>
      </c>
      <c r="C12" s="41" t="str">
        <f>Spisak!C2</f>
        <v>Danijel Zekić</v>
      </c>
      <c r="D12" s="34">
        <f>Spisak!W2</f>
        <v>45</v>
      </c>
      <c r="E12" s="34">
        <f>Spisak!Z2</f>
      </c>
      <c r="F12" s="35">
        <f>Spisak!AA2</f>
        <v>45</v>
      </c>
      <c r="G12" s="42" t="str">
        <f>Spisak!AB2</f>
        <v>F</v>
      </c>
      <c r="H12" s="36" t="str">
        <f>ocjenaslovima(G12)</f>
        <v> (nedovoljan)</v>
      </c>
    </row>
    <row r="13" spans="1:8" s="17" customFormat="1" ht="12.75">
      <c r="A13" s="30" t="str">
        <f>Spisak!A3</f>
        <v>2</v>
      </c>
      <c r="B13" s="30" t="str">
        <f>Spisak!D3</f>
        <v>2/2015</v>
      </c>
      <c r="C13" s="41" t="str">
        <f>Spisak!C3</f>
        <v>Marko Čarmak</v>
      </c>
      <c r="D13" s="34">
        <f>Spisak!W3</f>
        <v>50</v>
      </c>
      <c r="E13" s="34">
        <f>Spisak!Z3</f>
      </c>
      <c r="F13" s="35">
        <f>Spisak!AA3</f>
        <v>50</v>
      </c>
      <c r="G13" s="42" t="str">
        <f>Spisak!AB3</f>
        <v>E</v>
      </c>
      <c r="H13" s="36" t="str">
        <f aca="true" t="shared" si="0" ref="H13:H63">ocjenaslovima(G13)</f>
        <v> (dovoljan)</v>
      </c>
    </row>
    <row r="14" spans="1:8" s="17" customFormat="1" ht="12.75">
      <c r="A14" s="30" t="str">
        <f>Spisak!A4</f>
        <v>3</v>
      </c>
      <c r="B14" s="30" t="str">
        <f>Spisak!D4</f>
        <v>3/2015</v>
      </c>
      <c r="C14" s="41" t="str">
        <f>Spisak!C4</f>
        <v>Berin Šabazović</v>
      </c>
      <c r="D14" s="34">
        <f>Spisak!W4</f>
        <v>50</v>
      </c>
      <c r="E14" s="34">
        <f>Spisak!Z4</f>
      </c>
      <c r="F14" s="35">
        <f>Spisak!AA4</f>
        <v>50</v>
      </c>
      <c r="G14" s="42" t="str">
        <f>Spisak!AB4</f>
        <v>E</v>
      </c>
      <c r="H14" s="36" t="str">
        <f t="shared" si="0"/>
        <v> (dovoljan)</v>
      </c>
    </row>
    <row r="15" spans="1:8" s="17" customFormat="1" ht="12.75">
      <c r="A15" s="30" t="str">
        <f>Spisak!A5</f>
        <v>7</v>
      </c>
      <c r="B15" s="30" t="str">
        <f>Spisak!D5</f>
        <v>7/2015</v>
      </c>
      <c r="C15" s="41" t="str">
        <f>Spisak!C5</f>
        <v>Nikola Đurašković</v>
      </c>
      <c r="D15" s="34">
        <f>Spisak!W5</f>
        <v>50</v>
      </c>
      <c r="E15" s="34">
        <f>Spisak!Z5</f>
      </c>
      <c r="F15" s="35">
        <f>Spisak!AA5</f>
        <v>50</v>
      </c>
      <c r="G15" s="42" t="str">
        <f>Spisak!AB5</f>
        <v>E</v>
      </c>
      <c r="H15" s="36" t="str">
        <f t="shared" si="0"/>
        <v> (dovoljan)</v>
      </c>
    </row>
    <row r="16" spans="1:8" s="17" customFormat="1" ht="12.75">
      <c r="A16" s="30" t="str">
        <f>Spisak!A6</f>
        <v>11</v>
      </c>
      <c r="B16" s="30" t="str">
        <f>Spisak!D6</f>
        <v>11/2015</v>
      </c>
      <c r="C16" s="41" t="str">
        <f>Spisak!C6</f>
        <v>Ena Đapić</v>
      </c>
      <c r="D16" s="34">
        <f>Spisak!W6</f>
        <v>50</v>
      </c>
      <c r="E16" s="34">
        <f>Spisak!Z6</f>
      </c>
      <c r="F16" s="35">
        <f>Spisak!AA6</f>
        <v>50</v>
      </c>
      <c r="G16" s="42" t="str">
        <f>Spisak!AB6</f>
        <v>E</v>
      </c>
      <c r="H16" s="36" t="str">
        <f t="shared" si="0"/>
        <v> (dovoljan)</v>
      </c>
    </row>
    <row r="17" spans="1:8" s="17" customFormat="1" ht="12.75">
      <c r="A17" s="30" t="str">
        <f>Spisak!A7</f>
        <v>12</v>
      </c>
      <c r="B17" s="30" t="str">
        <f>Spisak!D7</f>
        <v>12/2015</v>
      </c>
      <c r="C17" s="41" t="str">
        <f>Spisak!C7</f>
        <v>Rade Musić</v>
      </c>
      <c r="D17" s="34">
        <f>Spisak!W7</f>
        <v>50</v>
      </c>
      <c r="E17" s="34">
        <f>Spisak!Z7</f>
      </c>
      <c r="F17" s="35">
        <f>Spisak!AA7</f>
        <v>50</v>
      </c>
      <c r="G17" s="42" t="str">
        <f>Spisak!AB7</f>
        <v>E</v>
      </c>
      <c r="H17" s="36" t="str">
        <f t="shared" si="0"/>
        <v> (dovoljan)</v>
      </c>
    </row>
    <row r="18" spans="1:8" s="17" customFormat="1" ht="12.75">
      <c r="A18" s="30" t="str">
        <f>Spisak!A8</f>
        <v>19</v>
      </c>
      <c r="B18" s="30" t="str">
        <f>Spisak!D8</f>
        <v>19/2015</v>
      </c>
      <c r="C18" s="41" t="str">
        <f>Spisak!C8</f>
        <v>Aleksandra Vuković</v>
      </c>
      <c r="D18" s="34">
        <f>Spisak!W8</f>
        <v>50</v>
      </c>
      <c r="E18" s="34">
        <f>Spisak!Z8</f>
      </c>
      <c r="F18" s="35">
        <f>Spisak!AA8</f>
        <v>50</v>
      </c>
      <c r="G18" s="42" t="str">
        <f>Spisak!AB8</f>
        <v>E</v>
      </c>
      <c r="H18" s="36" t="str">
        <f t="shared" si="0"/>
        <v> (dovoljan)</v>
      </c>
    </row>
    <row r="19" spans="1:8" s="17" customFormat="1" ht="12.75">
      <c r="A19" s="30" t="str">
        <f>Spisak!A9</f>
        <v>20</v>
      </c>
      <c r="B19" s="30" t="str">
        <f>Spisak!D9</f>
        <v>20/2015</v>
      </c>
      <c r="C19" s="41" t="str">
        <f>Spisak!C9</f>
        <v>Miloš Dedović</v>
      </c>
      <c r="D19" s="34">
        <f>Spisak!W9</f>
        <v>50</v>
      </c>
      <c r="E19" s="34">
        <f>Spisak!Z9</f>
      </c>
      <c r="F19" s="35">
        <f>Spisak!AA9</f>
        <v>50</v>
      </c>
      <c r="G19" s="42" t="str">
        <f>Spisak!AB9</f>
        <v>E</v>
      </c>
      <c r="H19" s="36" t="str">
        <f t="shared" si="0"/>
        <v> (dovoljan)</v>
      </c>
    </row>
    <row r="20" spans="1:8" s="17" customFormat="1" ht="12.75">
      <c r="A20" s="30" t="str">
        <f>Spisak!A10</f>
        <v>21</v>
      </c>
      <c r="B20" s="30" t="str">
        <f>Spisak!D10</f>
        <v>21/2015</v>
      </c>
      <c r="C20" s="41" t="str">
        <f>Spisak!C10</f>
        <v>Biljana Knežević</v>
      </c>
      <c r="D20" s="34">
        <f>Spisak!W10</f>
        <v>50</v>
      </c>
      <c r="E20" s="34">
        <f>Spisak!Z10</f>
      </c>
      <c r="F20" s="35">
        <f>Spisak!AA10</f>
        <v>50</v>
      </c>
      <c r="G20" s="42" t="str">
        <f>Spisak!AB10</f>
        <v>E</v>
      </c>
      <c r="H20" s="36" t="str">
        <f t="shared" si="0"/>
        <v> (dovoljan)</v>
      </c>
    </row>
    <row r="21" spans="1:8" s="17" customFormat="1" ht="12.75">
      <c r="A21" s="30" t="str">
        <f>Spisak!A11</f>
        <v>22</v>
      </c>
      <c r="B21" s="30" t="str">
        <f>Spisak!D11</f>
        <v>22/2015</v>
      </c>
      <c r="C21" s="41" t="str">
        <f>Spisak!C11</f>
        <v>Luka Šaranović</v>
      </c>
      <c r="D21" s="34">
        <f>Spisak!W11</f>
        <v>50</v>
      </c>
      <c r="E21" s="34">
        <f>Spisak!Z11</f>
      </c>
      <c r="F21" s="35">
        <f>Spisak!AA11</f>
        <v>50</v>
      </c>
      <c r="G21" s="42" t="str">
        <f>Spisak!AB11</f>
        <v>E</v>
      </c>
      <c r="H21" s="36" t="str">
        <f t="shared" si="0"/>
        <v> (dovoljan)</v>
      </c>
    </row>
    <row r="22" spans="1:8" s="17" customFormat="1" ht="12.75">
      <c r="A22" s="30" t="str">
        <f>Spisak!A12</f>
        <v>23</v>
      </c>
      <c r="B22" s="30" t="str">
        <f>Spisak!D12</f>
        <v>23/2015</v>
      </c>
      <c r="C22" s="41" t="str">
        <f>Spisak!C12</f>
        <v>Ognjen Lukačević</v>
      </c>
      <c r="D22" s="34">
        <f>Spisak!W12</f>
        <v>50</v>
      </c>
      <c r="E22" s="34">
        <f>Spisak!Z12</f>
      </c>
      <c r="F22" s="35">
        <f>Spisak!AA12</f>
        <v>50</v>
      </c>
      <c r="G22" s="42" t="str">
        <f>Spisak!AB12</f>
        <v>E</v>
      </c>
      <c r="H22" s="36" t="str">
        <f t="shared" si="0"/>
        <v> (dovoljan)</v>
      </c>
    </row>
    <row r="23" spans="1:8" s="17" customFormat="1" ht="12.75">
      <c r="A23" s="30" t="str">
        <f>Spisak!A13</f>
        <v>24</v>
      </c>
      <c r="B23" s="30" t="str">
        <f>Spisak!D13</f>
        <v>24/2015</v>
      </c>
      <c r="C23" s="41" t="str">
        <f>Spisak!C13</f>
        <v>Dimitrije Bojović</v>
      </c>
      <c r="D23" s="34">
        <f>Spisak!W13</f>
        <v>50</v>
      </c>
      <c r="E23" s="34">
        <f>Spisak!Z13</f>
      </c>
      <c r="F23" s="35">
        <f>Spisak!AA13</f>
        <v>50</v>
      </c>
      <c r="G23" s="42" t="str">
        <f>Spisak!AB13</f>
        <v>E</v>
      </c>
      <c r="H23" s="36" t="str">
        <f t="shared" si="0"/>
        <v> (dovoljan)</v>
      </c>
    </row>
    <row r="24" spans="1:8" s="17" customFormat="1" ht="12.75">
      <c r="A24" s="30" t="str">
        <f>Spisak!A14</f>
        <v>26</v>
      </c>
      <c r="B24" s="30" t="str">
        <f>Spisak!D14</f>
        <v>26/2015</v>
      </c>
      <c r="C24" s="41" t="str">
        <f>Spisak!C14</f>
        <v>Aleksa Vujošević</v>
      </c>
      <c r="D24" s="34">
        <f>Spisak!W14</f>
        <v>45</v>
      </c>
      <c r="E24" s="34">
        <f>Spisak!Z14</f>
      </c>
      <c r="F24" s="35">
        <f>Spisak!AA14</f>
        <v>45</v>
      </c>
      <c r="G24" s="42" t="str">
        <f>Spisak!AB14</f>
        <v>F</v>
      </c>
      <c r="H24" s="36" t="str">
        <f t="shared" si="0"/>
        <v> (nedovoljan)</v>
      </c>
    </row>
    <row r="25" spans="1:8" s="17" customFormat="1" ht="12.75">
      <c r="A25" s="30" t="str">
        <f>Spisak!A15</f>
        <v>27</v>
      </c>
      <c r="B25" s="30" t="str">
        <f>Spisak!D15</f>
        <v>27/2015</v>
      </c>
      <c r="C25" s="41" t="str">
        <f>Spisak!C15</f>
        <v>Andrija Aleksić</v>
      </c>
      <c r="D25" s="34">
        <f>Spisak!W15</f>
        <v>50</v>
      </c>
      <c r="E25" s="34">
        <f>Spisak!Z15</f>
      </c>
      <c r="F25" s="35">
        <f>Spisak!AA15</f>
        <v>50</v>
      </c>
      <c r="G25" s="42" t="str">
        <f>Spisak!AB15</f>
        <v>E</v>
      </c>
      <c r="H25" s="36" t="str">
        <f t="shared" si="0"/>
        <v> (dovoljan)</v>
      </c>
    </row>
    <row r="26" spans="1:8" s="17" customFormat="1" ht="12.75">
      <c r="A26" s="30" t="str">
        <f>Spisak!A16</f>
        <v>33</v>
      </c>
      <c r="B26" s="30" t="str">
        <f>Spisak!D16</f>
        <v>33/2015</v>
      </c>
      <c r="C26" s="41" t="str">
        <f>Spisak!C16</f>
        <v>Mirko Raičević</v>
      </c>
      <c r="D26" s="34">
        <f>Spisak!W16</f>
        <v>45</v>
      </c>
      <c r="E26" s="34">
        <f>Spisak!Z16</f>
      </c>
      <c r="F26" s="35">
        <f>Spisak!AA16</f>
        <v>45</v>
      </c>
      <c r="G26" s="42" t="str">
        <f>Spisak!AB16</f>
        <v>F</v>
      </c>
      <c r="H26" s="36" t="str">
        <f t="shared" si="0"/>
        <v> (nedovoljan)</v>
      </c>
    </row>
    <row r="27" spans="1:8" s="17" customFormat="1" ht="12.75">
      <c r="A27" s="30" t="str">
        <f>Spisak!A17</f>
        <v>34</v>
      </c>
      <c r="B27" s="30" t="str">
        <f>Spisak!D17</f>
        <v>34/2015</v>
      </c>
      <c r="C27" s="41" t="str">
        <f>Spisak!C17</f>
        <v>Predrag Delibašić</v>
      </c>
      <c r="D27" s="34">
        <f>Spisak!W17</f>
        <v>50</v>
      </c>
      <c r="E27" s="34">
        <f>Spisak!Z17</f>
      </c>
      <c r="F27" s="35">
        <f>Spisak!AA17</f>
        <v>50</v>
      </c>
      <c r="G27" s="42" t="str">
        <f>Spisak!AB17</f>
        <v>E</v>
      </c>
      <c r="H27" s="36" t="str">
        <f t="shared" si="0"/>
        <v> (dovoljan)</v>
      </c>
    </row>
    <row r="28" spans="1:8" s="17" customFormat="1" ht="12.75">
      <c r="A28" s="30" t="str">
        <f>Spisak!A18</f>
        <v>35</v>
      </c>
      <c r="B28" s="30" t="str">
        <f>Spisak!D18</f>
        <v>35/2015</v>
      </c>
      <c r="C28" s="41" t="str">
        <f>Spisak!C18</f>
        <v>Neško Milović</v>
      </c>
      <c r="D28" s="34">
        <f>Spisak!W18</f>
        <v>50</v>
      </c>
      <c r="E28" s="34">
        <f>Spisak!Z18</f>
      </c>
      <c r="F28" s="35">
        <f>Spisak!AA18</f>
        <v>50</v>
      </c>
      <c r="G28" s="42" t="str">
        <f>Spisak!AB18</f>
        <v>E</v>
      </c>
      <c r="H28" s="36" t="str">
        <f t="shared" si="0"/>
        <v> (dovoljan)</v>
      </c>
    </row>
    <row r="29" spans="1:8" s="17" customFormat="1" ht="12.75">
      <c r="A29" s="30" t="str">
        <f>Spisak!A19</f>
        <v>37</v>
      </c>
      <c r="B29" s="30" t="str">
        <f>Spisak!D19</f>
        <v>37/2015</v>
      </c>
      <c r="C29" s="41" t="str">
        <f>Spisak!C19</f>
        <v>Miloš Kilibarda</v>
      </c>
      <c r="D29" s="34">
        <f>Spisak!W19</f>
        <v>45</v>
      </c>
      <c r="E29" s="34">
        <f>Spisak!Z19</f>
      </c>
      <c r="F29" s="35">
        <f>Spisak!AA19</f>
        <v>45</v>
      </c>
      <c r="G29" s="42" t="str">
        <f>Spisak!AB19</f>
        <v>F</v>
      </c>
      <c r="H29" s="36" t="str">
        <f t="shared" si="0"/>
        <v> (nedovoljan)</v>
      </c>
    </row>
    <row r="30" spans="1:8" s="17" customFormat="1" ht="12.75">
      <c r="A30" s="30" t="str">
        <f>Spisak!A20</f>
        <v>43</v>
      </c>
      <c r="B30" s="30" t="str">
        <f>Spisak!D20</f>
        <v>43/2015</v>
      </c>
      <c r="C30" s="41" t="str">
        <f>Spisak!C20</f>
        <v>Tamara Ninković</v>
      </c>
      <c r="D30" s="34">
        <f>Spisak!W20</f>
        <v>50</v>
      </c>
      <c r="E30" s="34">
        <f>Spisak!Z20</f>
      </c>
      <c r="F30" s="35">
        <f>Spisak!AA20</f>
        <v>50</v>
      </c>
      <c r="G30" s="42" t="str">
        <f>Spisak!AB20</f>
        <v>E</v>
      </c>
      <c r="H30" s="36" t="str">
        <f t="shared" si="0"/>
        <v> (dovoljan)</v>
      </c>
    </row>
    <row r="31" spans="1:8" s="17" customFormat="1" ht="12.75">
      <c r="A31" s="30" t="str">
        <f>Spisak!A21</f>
        <v>44</v>
      </c>
      <c r="B31" s="30" t="str">
        <f>Spisak!D21</f>
        <v>44/2015</v>
      </c>
      <c r="C31" s="41" t="str">
        <f>Spisak!C21</f>
        <v>Filip Mišurović</v>
      </c>
      <c r="D31" s="34">
        <f>Spisak!W21</f>
        <v>50</v>
      </c>
      <c r="E31" s="34">
        <f>Spisak!Z21</f>
      </c>
      <c r="F31" s="35">
        <f>Spisak!AA21</f>
        <v>50</v>
      </c>
      <c r="G31" s="42" t="str">
        <f>Spisak!AB21</f>
        <v>E</v>
      </c>
      <c r="H31" s="36" t="str">
        <f t="shared" si="0"/>
        <v> (dovoljan)</v>
      </c>
    </row>
    <row r="32" spans="1:8" s="17" customFormat="1" ht="12.75">
      <c r="A32" s="30" t="str">
        <f>Spisak!A22</f>
        <v>45</v>
      </c>
      <c r="B32" s="30" t="str">
        <f>Spisak!D22</f>
        <v>45/2015</v>
      </c>
      <c r="C32" s="41" t="str">
        <f>Spisak!C22</f>
        <v>Nikola Đukanović</v>
      </c>
      <c r="D32" s="34">
        <f>Spisak!W22</f>
      </c>
      <c r="E32" s="34">
        <f>Spisak!Z22</f>
      </c>
      <c r="F32" s="35">
        <f>Spisak!AA22</f>
      </c>
      <c r="G32" s="42" t="str">
        <f>Spisak!AB22</f>
        <v>F</v>
      </c>
      <c r="H32" s="36" t="str">
        <f t="shared" si="0"/>
        <v> (nedovoljan)</v>
      </c>
    </row>
    <row r="33" spans="1:8" s="17" customFormat="1" ht="12.75">
      <c r="A33" s="30" t="str">
        <f>Spisak!A23</f>
        <v>47</v>
      </c>
      <c r="B33" s="30" t="str">
        <f>Spisak!D23</f>
        <v>47/2015</v>
      </c>
      <c r="C33" s="41" t="str">
        <f>Spisak!C23</f>
        <v>Bogdan Aprcović</v>
      </c>
      <c r="D33" s="34">
        <f>Spisak!W23</f>
        <v>50</v>
      </c>
      <c r="E33" s="34">
        <f>Spisak!Z23</f>
      </c>
      <c r="F33" s="35">
        <f>Spisak!AA23</f>
        <v>50</v>
      </c>
      <c r="G33" s="42" t="str">
        <f>Spisak!AB23</f>
        <v>E</v>
      </c>
      <c r="H33" s="36" t="str">
        <f t="shared" si="0"/>
        <v> (dovoljan)</v>
      </c>
    </row>
    <row r="34" spans="1:8" s="17" customFormat="1" ht="12.75">
      <c r="A34" s="30" t="str">
        <f>Spisak!A24</f>
        <v>52</v>
      </c>
      <c r="B34" s="30" t="str">
        <f>Spisak!D24</f>
        <v>52/2015</v>
      </c>
      <c r="C34" s="41" t="str">
        <f>Spisak!C24</f>
        <v>Andrija Ostojić</v>
      </c>
      <c r="D34" s="34">
        <f>Spisak!W24</f>
        <v>50</v>
      </c>
      <c r="E34" s="34">
        <f>Spisak!Z24</f>
      </c>
      <c r="F34" s="35">
        <f>Spisak!AA24</f>
        <v>50</v>
      </c>
      <c r="G34" s="42" t="str">
        <f>Spisak!AB24</f>
        <v>E</v>
      </c>
      <c r="H34" s="36" t="str">
        <f t="shared" si="0"/>
        <v> (dovoljan)</v>
      </c>
    </row>
    <row r="35" spans="1:8" s="17" customFormat="1" ht="12.75">
      <c r="A35" s="30" t="str">
        <f>Spisak!A25</f>
        <v>53</v>
      </c>
      <c r="B35" s="30" t="str">
        <f>Spisak!D25</f>
        <v>53/2015</v>
      </c>
      <c r="C35" s="41" t="str">
        <f>Spisak!C25</f>
        <v>Boško Kovačević</v>
      </c>
      <c r="D35" s="34">
        <f>Spisak!W25</f>
        <v>50</v>
      </c>
      <c r="E35" s="34">
        <f>Spisak!Z25</f>
      </c>
      <c r="F35" s="35">
        <f>Spisak!AA25</f>
        <v>50</v>
      </c>
      <c r="G35" s="42" t="str">
        <f>Spisak!AB25</f>
        <v>E</v>
      </c>
      <c r="H35" s="36" t="str">
        <f t="shared" si="0"/>
        <v> (dovoljan)</v>
      </c>
    </row>
    <row r="36" spans="1:8" s="17" customFormat="1" ht="12.75">
      <c r="A36" s="30" t="str">
        <f>Spisak!A26</f>
        <v>55</v>
      </c>
      <c r="B36" s="30" t="str">
        <f>Spisak!D26</f>
        <v>55/2015</v>
      </c>
      <c r="C36" s="41" t="str">
        <f>Spisak!C26</f>
        <v>Andrija Vujović</v>
      </c>
      <c r="D36" s="34">
        <f>Spisak!W26</f>
        <v>50</v>
      </c>
      <c r="E36" s="34">
        <f>Spisak!Z26</f>
      </c>
      <c r="F36" s="35">
        <f>Spisak!AA26</f>
        <v>50</v>
      </c>
      <c r="G36" s="42" t="str">
        <f>Spisak!AB26</f>
        <v>E</v>
      </c>
      <c r="H36" s="36" t="str">
        <f t="shared" si="0"/>
        <v> (dovoljan)</v>
      </c>
    </row>
    <row r="37" spans="1:8" s="17" customFormat="1" ht="12.75">
      <c r="A37" s="30" t="str">
        <f>Spisak!A27</f>
        <v>58</v>
      </c>
      <c r="B37" s="30" t="str">
        <f>Spisak!D27</f>
        <v>58/2015</v>
      </c>
      <c r="C37" s="41" t="str">
        <f>Spisak!C27</f>
        <v>Svetozar Tomović</v>
      </c>
      <c r="D37" s="34">
        <f>Spisak!W27</f>
        <v>50</v>
      </c>
      <c r="E37" s="34">
        <f>Spisak!Z27</f>
      </c>
      <c r="F37" s="35">
        <f>Spisak!AA27</f>
        <v>50</v>
      </c>
      <c r="G37" s="42" t="str">
        <f>Spisak!AB27</f>
        <v>E</v>
      </c>
      <c r="H37" s="36" t="str">
        <f t="shared" si="0"/>
        <v> (dovoljan)</v>
      </c>
    </row>
    <row r="38" spans="1:8" s="17" customFormat="1" ht="12.75">
      <c r="A38" s="30" t="str">
        <f>Spisak!A28</f>
        <v>60</v>
      </c>
      <c r="B38" s="30" t="str">
        <f>Spisak!D28</f>
        <v>60/2015</v>
      </c>
      <c r="C38" s="41" t="str">
        <f>Spisak!C28</f>
        <v>Đurđina Musić</v>
      </c>
      <c r="D38" s="34">
        <f>Spisak!W28</f>
        <v>50</v>
      </c>
      <c r="E38" s="34">
        <f>Spisak!Z28</f>
      </c>
      <c r="F38" s="35">
        <f>Spisak!AA28</f>
        <v>50</v>
      </c>
      <c r="G38" s="42" t="str">
        <f>Spisak!AB28</f>
        <v>E</v>
      </c>
      <c r="H38" s="36" t="str">
        <f t="shared" si="0"/>
        <v> (dovoljan)</v>
      </c>
    </row>
    <row r="39" spans="1:8" s="17" customFormat="1" ht="12.75">
      <c r="A39" s="30" t="str">
        <f>Spisak!A29</f>
        <v>61</v>
      </c>
      <c r="B39" s="30" t="str">
        <f>Spisak!D29</f>
        <v>61/2015</v>
      </c>
      <c r="C39" s="41" t="str">
        <f>Spisak!C29</f>
        <v>Katarina Kecojević</v>
      </c>
      <c r="D39" s="34">
        <f>Spisak!W29</f>
        <v>50</v>
      </c>
      <c r="E39" s="34">
        <f>Spisak!Z29</f>
      </c>
      <c r="F39" s="35">
        <f>Spisak!AA29</f>
        <v>50</v>
      </c>
      <c r="G39" s="42" t="str">
        <f>Spisak!AB29</f>
        <v>E</v>
      </c>
      <c r="H39" s="36" t="str">
        <f t="shared" si="0"/>
        <v> (dovoljan)</v>
      </c>
    </row>
    <row r="40" spans="1:8" s="17" customFormat="1" ht="12.75">
      <c r="A40" s="30" t="str">
        <f>Spisak!A30</f>
        <v>63</v>
      </c>
      <c r="B40" s="30" t="str">
        <f>Spisak!D30</f>
        <v>63/2015</v>
      </c>
      <c r="C40" s="41" t="str">
        <f>Spisak!C30</f>
        <v>Milovan Lukovac</v>
      </c>
      <c r="D40" s="34">
        <f>Spisak!W30</f>
        <v>45</v>
      </c>
      <c r="E40" s="34">
        <f>Spisak!Z30</f>
      </c>
      <c r="F40" s="35">
        <f>Spisak!AA30</f>
        <v>45</v>
      </c>
      <c r="G40" s="42" t="str">
        <f>Spisak!AB30</f>
        <v>F</v>
      </c>
      <c r="H40" s="36" t="str">
        <f t="shared" si="0"/>
        <v> (nedovoljan)</v>
      </c>
    </row>
    <row r="41" spans="1:8" s="17" customFormat="1" ht="12.75">
      <c r="A41" s="30" t="str">
        <f>Spisak!A31</f>
        <v>64</v>
      </c>
      <c r="B41" s="30" t="str">
        <f>Spisak!D31</f>
        <v>64/2015</v>
      </c>
      <c r="C41" s="41" t="str">
        <f>Spisak!C31</f>
        <v>Bogdana Knežević</v>
      </c>
      <c r="D41" s="34">
        <f>Spisak!W31</f>
        <v>50</v>
      </c>
      <c r="E41" s="34">
        <f>Spisak!Z31</f>
      </c>
      <c r="F41" s="35">
        <f>Spisak!AA31</f>
        <v>50</v>
      </c>
      <c r="G41" s="42" t="str">
        <f>Spisak!AB31</f>
        <v>E</v>
      </c>
      <c r="H41" s="36" t="str">
        <f t="shared" si="0"/>
        <v> (dovoljan)</v>
      </c>
    </row>
    <row r="42" spans="1:8" s="17" customFormat="1" ht="12.75">
      <c r="A42" s="30" t="str">
        <f>Spisak!A32</f>
        <v>65</v>
      </c>
      <c r="B42" s="30" t="str">
        <f>Spisak!D32</f>
        <v>65/2015</v>
      </c>
      <c r="C42" s="41" t="str">
        <f>Spisak!C32</f>
        <v>Saša Nikolić</v>
      </c>
      <c r="D42" s="34">
        <f>Spisak!W32</f>
      </c>
      <c r="E42" s="34">
        <f>Spisak!Z32</f>
      </c>
      <c r="F42" s="35">
        <f>Spisak!AA32</f>
      </c>
      <c r="G42" s="42" t="str">
        <f>Spisak!AB32</f>
        <v>F</v>
      </c>
      <c r="H42" s="36" t="str">
        <f t="shared" si="0"/>
        <v> (nedovoljan)</v>
      </c>
    </row>
    <row r="43" spans="1:8" s="17" customFormat="1" ht="12.75">
      <c r="A43" s="30" t="str">
        <f>Spisak!A33</f>
        <v>69</v>
      </c>
      <c r="B43" s="30" t="str">
        <f>Spisak!D33</f>
        <v>69/2015</v>
      </c>
      <c r="C43" s="41" t="str">
        <f>Spisak!C33</f>
        <v>Marina Marunović</v>
      </c>
      <c r="D43" s="34">
        <f>Spisak!W33</f>
        <v>50</v>
      </c>
      <c r="E43" s="34">
        <f>Spisak!Z33</f>
      </c>
      <c r="F43" s="35">
        <f>Spisak!AA33</f>
        <v>50</v>
      </c>
      <c r="G43" s="42" t="str">
        <f>Spisak!AB33</f>
        <v>E</v>
      </c>
      <c r="H43" s="36" t="str">
        <f t="shared" si="0"/>
        <v> (dovoljan)</v>
      </c>
    </row>
    <row r="44" spans="1:8" s="17" customFormat="1" ht="12.75">
      <c r="A44" s="30" t="str">
        <f>Spisak!A34</f>
        <v>71</v>
      </c>
      <c r="B44" s="30" t="str">
        <f>Spisak!D34</f>
        <v>71/2015</v>
      </c>
      <c r="C44" s="41" t="str">
        <f>Spisak!C34</f>
        <v>Irena Bašanović</v>
      </c>
      <c r="D44" s="34">
        <f>Spisak!W34</f>
        <v>50</v>
      </c>
      <c r="E44" s="34">
        <f>Spisak!Z34</f>
      </c>
      <c r="F44" s="35">
        <f>Spisak!AA34</f>
        <v>50</v>
      </c>
      <c r="G44" s="42" t="str">
        <f>Spisak!AB34</f>
        <v>E</v>
      </c>
      <c r="H44" s="36" t="str">
        <f t="shared" si="0"/>
        <v> (dovoljan)</v>
      </c>
    </row>
    <row r="45" spans="1:8" s="17" customFormat="1" ht="12.75">
      <c r="A45" s="30" t="str">
        <f>Spisak!A35</f>
        <v>81</v>
      </c>
      <c r="B45" s="30" t="str">
        <f>Spisak!D35</f>
        <v>81/2015</v>
      </c>
      <c r="C45" s="41" t="str">
        <f>Spisak!C35</f>
        <v>Anastasija Popović</v>
      </c>
      <c r="D45" s="34">
        <f>Spisak!W35</f>
        <v>50</v>
      </c>
      <c r="E45" s="34">
        <f>Spisak!Z35</f>
      </c>
      <c r="F45" s="35">
        <f>Spisak!AA35</f>
        <v>50</v>
      </c>
      <c r="G45" s="42" t="str">
        <f>Spisak!AB35</f>
        <v>E</v>
      </c>
      <c r="H45" s="36" t="str">
        <f t="shared" si="0"/>
        <v> (dovoljan)</v>
      </c>
    </row>
    <row r="46" spans="1:8" s="17" customFormat="1" ht="12.75">
      <c r="A46" s="30" t="str">
        <f>Spisak!A36</f>
        <v>84</v>
      </c>
      <c r="B46" s="30" t="str">
        <f>Spisak!D36</f>
        <v>84/2015</v>
      </c>
      <c r="C46" s="41" t="str">
        <f>Spisak!C36</f>
        <v>Lazar Vučinić</v>
      </c>
      <c r="D46" s="34">
        <f>Spisak!W36</f>
        <v>50</v>
      </c>
      <c r="E46" s="34">
        <f>Spisak!Z36</f>
      </c>
      <c r="F46" s="35">
        <f>Spisak!AA36</f>
        <v>50</v>
      </c>
      <c r="G46" s="42" t="str">
        <f>Spisak!AB36</f>
        <v>E</v>
      </c>
      <c r="H46" s="36" t="str">
        <f t="shared" si="0"/>
        <v> (dovoljan)</v>
      </c>
    </row>
    <row r="47" spans="1:8" s="17" customFormat="1" ht="12.75">
      <c r="A47" s="30" t="str">
        <f>Spisak!A37</f>
        <v>87</v>
      </c>
      <c r="B47" s="30" t="str">
        <f>Spisak!D37</f>
        <v>87/2015</v>
      </c>
      <c r="C47" s="41" t="str">
        <f>Spisak!C37</f>
        <v>Nikola Bakić</v>
      </c>
      <c r="D47" s="34">
        <f>Spisak!W37</f>
        <v>45</v>
      </c>
      <c r="E47" s="34">
        <f>Spisak!Z37</f>
      </c>
      <c r="F47" s="35">
        <f>Spisak!AA37</f>
        <v>45</v>
      </c>
      <c r="G47" s="42" t="str">
        <f>Spisak!AB37</f>
        <v>F</v>
      </c>
      <c r="H47" s="36" t="str">
        <f t="shared" si="0"/>
        <v> (nedovoljan)</v>
      </c>
    </row>
    <row r="48" spans="1:8" s="17" customFormat="1" ht="12.75">
      <c r="A48" s="30" t="str">
        <f>Spisak!A38</f>
        <v>91</v>
      </c>
      <c r="B48" s="30" t="str">
        <f>Spisak!D38</f>
        <v>91/2015</v>
      </c>
      <c r="C48" s="41" t="str">
        <f>Spisak!C38</f>
        <v>Emina Jahić</v>
      </c>
      <c r="D48" s="34">
        <f>Spisak!W38</f>
        <v>50</v>
      </c>
      <c r="E48" s="34">
        <f>Spisak!Z38</f>
      </c>
      <c r="F48" s="35">
        <f>Spisak!AA38</f>
        <v>50</v>
      </c>
      <c r="G48" s="42" t="str">
        <f>Spisak!AB38</f>
        <v>E</v>
      </c>
      <c r="H48" s="36" t="str">
        <f t="shared" si="0"/>
        <v> (dovoljan)</v>
      </c>
    </row>
    <row r="49" spans="1:8" s="17" customFormat="1" ht="12.75">
      <c r="A49" s="30" t="str">
        <f>Spisak!A39</f>
        <v>19</v>
      </c>
      <c r="B49" s="30" t="str">
        <f>Spisak!D39</f>
        <v>19/2014</v>
      </c>
      <c r="C49" s="41" t="str">
        <f>Spisak!C39</f>
        <v>Jelena Papović</v>
      </c>
      <c r="D49" s="34">
        <f>Spisak!W39</f>
        <v>45</v>
      </c>
      <c r="E49" s="34">
        <f>Spisak!Z39</f>
      </c>
      <c r="F49" s="35">
        <f>Spisak!AA39</f>
        <v>45</v>
      </c>
      <c r="G49" s="42" t="str">
        <f>Spisak!AB39</f>
        <v>F</v>
      </c>
      <c r="H49" s="36" t="str">
        <f t="shared" si="0"/>
        <v> (nedovoljan)</v>
      </c>
    </row>
    <row r="50" spans="1:8" s="17" customFormat="1" ht="12.75">
      <c r="A50" s="30" t="str">
        <f>Spisak!A40</f>
        <v>30</v>
      </c>
      <c r="B50" s="30" t="str">
        <f>Spisak!D40</f>
        <v>30/2014</v>
      </c>
      <c r="C50" s="41" t="str">
        <f>Spisak!C40</f>
        <v>Aleksandar Blagojević</v>
      </c>
      <c r="D50" s="34">
        <f>Spisak!W40</f>
        <v>50</v>
      </c>
      <c r="E50" s="34">
        <f>Spisak!Z40</f>
      </c>
      <c r="F50" s="35">
        <f>Spisak!AA40</f>
        <v>50</v>
      </c>
      <c r="G50" s="42" t="str">
        <f>Spisak!AB40</f>
        <v>E</v>
      </c>
      <c r="H50" s="36" t="str">
        <f t="shared" si="0"/>
        <v> (dovoljan)</v>
      </c>
    </row>
    <row r="51" spans="1:8" s="17" customFormat="1" ht="12.75">
      <c r="A51" s="30" t="str">
        <f>Spisak!A41</f>
        <v>31</v>
      </c>
      <c r="B51" s="30" t="str">
        <f>Spisak!D41</f>
        <v>31/2014</v>
      </c>
      <c r="C51" s="41" t="str">
        <f>Spisak!C41</f>
        <v>Nikola Filipović</v>
      </c>
      <c r="D51" s="34">
        <f>Spisak!W41</f>
        <v>50</v>
      </c>
      <c r="E51" s="34">
        <f>Spisak!Z41</f>
      </c>
      <c r="F51" s="35">
        <f>Spisak!AA41</f>
        <v>50</v>
      </c>
      <c r="G51" s="42" t="str">
        <f>Spisak!AB41</f>
        <v>E</v>
      </c>
      <c r="H51" s="36" t="str">
        <f t="shared" si="0"/>
        <v> (dovoljan)</v>
      </c>
    </row>
    <row r="52" spans="1:8" s="17" customFormat="1" ht="12.75">
      <c r="A52" s="30" t="str">
        <f>Spisak!A42</f>
        <v>61</v>
      </c>
      <c r="B52" s="30" t="str">
        <f>Spisak!D42</f>
        <v>61/2014</v>
      </c>
      <c r="C52" s="41" t="str">
        <f>Spisak!C42</f>
        <v>Ivan Đukić</v>
      </c>
      <c r="D52" s="34">
        <f>Spisak!W42</f>
        <v>45</v>
      </c>
      <c r="E52" s="34">
        <f>Spisak!Z42</f>
      </c>
      <c r="F52" s="35">
        <f>Spisak!AA42</f>
        <v>45</v>
      </c>
      <c r="G52" s="42" t="str">
        <f>Spisak!AB42</f>
        <v>F</v>
      </c>
      <c r="H52" s="36" t="str">
        <f t="shared" si="0"/>
        <v> (nedovoljan)</v>
      </c>
    </row>
    <row r="53" spans="1:8" s="17" customFormat="1" ht="12.75">
      <c r="A53" s="30" t="str">
        <f>Spisak!A43</f>
        <v>67</v>
      </c>
      <c r="B53" s="30" t="str">
        <f>Spisak!D43</f>
        <v>67/2014</v>
      </c>
      <c r="C53" s="41" t="str">
        <f>Spisak!C43</f>
        <v>Radisav Jelić</v>
      </c>
      <c r="D53" s="34">
        <f>Spisak!W43</f>
        <v>45</v>
      </c>
      <c r="E53" s="34">
        <f>Spisak!Z43</f>
      </c>
      <c r="F53" s="35">
        <f>Spisak!AA43</f>
        <v>45</v>
      </c>
      <c r="G53" s="42" t="str">
        <f>Spisak!AB43</f>
        <v>F</v>
      </c>
      <c r="H53" s="36" t="str">
        <f t="shared" si="0"/>
        <v> (nedovoljan)</v>
      </c>
    </row>
    <row r="54" spans="1:8" s="17" customFormat="1" ht="12.75">
      <c r="A54" s="30" t="str">
        <f>Spisak!A44</f>
        <v>69</v>
      </c>
      <c r="B54" s="30" t="str">
        <f>Spisak!D44</f>
        <v>69/2014</v>
      </c>
      <c r="C54" s="41" t="str">
        <f>Spisak!C44</f>
        <v>Ana Eraković</v>
      </c>
      <c r="D54" s="34">
        <f>Spisak!W44</f>
        <v>45</v>
      </c>
      <c r="E54" s="34">
        <f>Spisak!Z44</f>
      </c>
      <c r="F54" s="35">
        <f>Spisak!AA44</f>
        <v>45</v>
      </c>
      <c r="G54" s="42" t="str">
        <f>Spisak!AB44</f>
        <v>F</v>
      </c>
      <c r="H54" s="36" t="str">
        <f t="shared" si="0"/>
        <v> (nedovoljan)</v>
      </c>
    </row>
    <row r="55" spans="1:8" s="17" customFormat="1" ht="12.75">
      <c r="A55" s="30" t="str">
        <f>Spisak!A45</f>
        <v>74</v>
      </c>
      <c r="B55" s="30" t="str">
        <f>Spisak!D45</f>
        <v>74/2014</v>
      </c>
      <c r="C55" s="41" t="str">
        <f>Spisak!C45</f>
        <v>Petar Pavićević</v>
      </c>
      <c r="D55" s="34">
        <f>Spisak!W45</f>
        <v>45</v>
      </c>
      <c r="E55" s="34">
        <f>Spisak!Z45</f>
      </c>
      <c r="F55" s="35">
        <f>Spisak!AA45</f>
        <v>45</v>
      </c>
      <c r="G55" s="42" t="str">
        <f>Spisak!AB45</f>
        <v>F</v>
      </c>
      <c r="H55" s="36" t="str">
        <f t="shared" si="0"/>
        <v> (nedovoljan)</v>
      </c>
    </row>
    <row r="56" spans="1:8" s="17" customFormat="1" ht="12.75">
      <c r="A56" s="30" t="str">
        <f>Spisak!A46</f>
        <v>9043</v>
      </c>
      <c r="B56" s="30" t="str">
        <f>Spisak!D46</f>
        <v>9043/2014</v>
      </c>
      <c r="C56" s="41" t="str">
        <f>Spisak!C46</f>
        <v>Milivoje Lopušina</v>
      </c>
      <c r="D56" s="34">
        <f>Spisak!W46</f>
        <v>50</v>
      </c>
      <c r="E56" s="34">
        <f>Spisak!Z46</f>
      </c>
      <c r="F56" s="35">
        <f>Spisak!AA46</f>
        <v>50</v>
      </c>
      <c r="G56" s="42" t="str">
        <f>Spisak!AB46</f>
        <v>E</v>
      </c>
      <c r="H56" s="36" t="str">
        <f t="shared" si="0"/>
        <v> (dovoljan)</v>
      </c>
    </row>
    <row r="57" spans="1:8" s="17" customFormat="1" ht="12.75">
      <c r="A57" s="30" t="str">
        <f>Spisak!A47</f>
        <v>57</v>
      </c>
      <c r="B57" s="30" t="str">
        <f>Spisak!D47</f>
        <v>57/2013</v>
      </c>
      <c r="C57" s="41" t="str">
        <f>Spisak!C47</f>
        <v>Vasilisa Brnjada</v>
      </c>
      <c r="D57" s="34">
        <f>Spisak!W47</f>
        <v>50</v>
      </c>
      <c r="E57" s="34">
        <f>Spisak!Z47</f>
      </c>
      <c r="F57" s="35">
        <f>Spisak!AA47</f>
        <v>50</v>
      </c>
      <c r="G57" s="42" t="str">
        <f>Spisak!AB47</f>
        <v>E</v>
      </c>
      <c r="H57" s="36" t="str">
        <f t="shared" si="0"/>
        <v> (dovoljan)</v>
      </c>
    </row>
    <row r="58" spans="1:8" s="17" customFormat="1" ht="12.75">
      <c r="A58" s="30" t="str">
        <f>Spisak!A48</f>
        <v>93</v>
      </c>
      <c r="B58" s="30" t="str">
        <f>Spisak!D48</f>
        <v>93/2013</v>
      </c>
      <c r="C58" s="41" t="str">
        <f>Spisak!C48</f>
        <v>Pavle Tijanić</v>
      </c>
      <c r="D58" s="34">
        <f>Spisak!W48</f>
        <v>50</v>
      </c>
      <c r="E58" s="34">
        <f>Spisak!Z48</f>
      </c>
      <c r="F58" s="35">
        <f>Spisak!AA48</f>
        <v>50</v>
      </c>
      <c r="G58" s="42" t="str">
        <f>Spisak!AB48</f>
        <v>E</v>
      </c>
      <c r="H58" s="36" t="str">
        <f t="shared" si="0"/>
        <v> (dovoljan)</v>
      </c>
    </row>
    <row r="59" spans="1:8" s="17" customFormat="1" ht="12.75">
      <c r="A59" s="30" t="str">
        <f>Spisak!A49</f>
        <v>9096</v>
      </c>
      <c r="B59" s="30" t="str">
        <f>Spisak!D49</f>
        <v>9096/2013</v>
      </c>
      <c r="C59" s="41" t="str">
        <f>Spisak!C49</f>
        <v>Luka Đurović</v>
      </c>
      <c r="D59" s="34">
        <f>Spisak!W49</f>
        <v>50</v>
      </c>
      <c r="E59" s="34">
        <f>Spisak!Z49</f>
      </c>
      <c r="F59" s="35">
        <f>Spisak!AA49</f>
        <v>50</v>
      </c>
      <c r="G59" s="42" t="str">
        <f>Spisak!AB49</f>
        <v>E</v>
      </c>
      <c r="H59" s="36" t="str">
        <f t="shared" si="0"/>
        <v> (dovoljan)</v>
      </c>
    </row>
    <row r="60" spans="1:8" s="17" customFormat="1" ht="12.75">
      <c r="A60" s="30" t="str">
        <f>Spisak!A50</f>
        <v>7</v>
      </c>
      <c r="B60" s="30" t="str">
        <f>Spisak!D50</f>
        <v>7/2012</v>
      </c>
      <c r="C60" s="41" t="str">
        <f>Spisak!C50</f>
        <v>Stefan Loncović</v>
      </c>
      <c r="D60" s="34">
        <f>Spisak!W50</f>
        <v>50</v>
      </c>
      <c r="E60" s="34">
        <f>Spisak!Z50</f>
      </c>
      <c r="F60" s="35">
        <f>Spisak!AA50</f>
        <v>50</v>
      </c>
      <c r="G60" s="42" t="str">
        <f>Spisak!AB50</f>
        <v>E</v>
      </c>
      <c r="H60" s="36" t="str">
        <f t="shared" si="0"/>
        <v> (dovoljan)</v>
      </c>
    </row>
    <row r="61" spans="1:8" s="17" customFormat="1" ht="12.75">
      <c r="A61" s="30" t="str">
        <f>Spisak!A51</f>
        <v>68</v>
      </c>
      <c r="B61" s="30" t="str">
        <f>Spisak!D51</f>
        <v>68/2012</v>
      </c>
      <c r="C61" s="41" t="str">
        <f>Spisak!C51</f>
        <v>Tanja Đukanović</v>
      </c>
      <c r="D61" s="34">
        <f>Spisak!W51</f>
      </c>
      <c r="E61" s="34">
        <f>Spisak!Z51</f>
      </c>
      <c r="F61" s="35">
        <f>Spisak!AA51</f>
      </c>
      <c r="G61" s="42" t="str">
        <f>Spisak!AB51</f>
        <v>F</v>
      </c>
      <c r="H61" s="36" t="str">
        <f t="shared" si="0"/>
        <v> (nedovoljan)</v>
      </c>
    </row>
    <row r="62" spans="1:8" ht="12.75">
      <c r="A62" s="30" t="str">
        <f>Spisak!A52</f>
        <v>42</v>
      </c>
      <c r="B62" s="30" t="str">
        <f>Spisak!D52</f>
        <v>42/2009</v>
      </c>
      <c r="C62" s="41" t="str">
        <f>Spisak!C52</f>
        <v>Mihailo Vukašević</v>
      </c>
      <c r="D62" s="34">
        <f>Spisak!W52</f>
      </c>
      <c r="E62" s="34">
        <f>Spisak!Z52</f>
      </c>
      <c r="F62" s="35">
        <f>Spisak!AA52</f>
      </c>
      <c r="G62" s="42" t="str">
        <f>Spisak!AB52</f>
        <v>F</v>
      </c>
      <c r="H62" s="36" t="str">
        <f t="shared" si="0"/>
        <v> (nedovoljan)</v>
      </c>
    </row>
    <row r="63" spans="1:8" ht="12.75">
      <c r="A63" s="30" t="str">
        <f>Spisak!A53</f>
        <v>9069</v>
      </c>
      <c r="B63" s="30" t="str">
        <f>Spisak!D53</f>
        <v>9069/2009</v>
      </c>
      <c r="C63" s="41" t="str">
        <f>Spisak!C53</f>
        <v>Jusuf Baltić</v>
      </c>
      <c r="D63" s="34">
        <f>Spisak!W53</f>
      </c>
      <c r="E63" s="34">
        <f>Spisak!Z53</f>
      </c>
      <c r="F63" s="35">
        <f>Spisak!AA53</f>
      </c>
      <c r="G63" s="42" t="str">
        <f>Spisak!AB53</f>
        <v>F</v>
      </c>
      <c r="H63" s="36" t="str">
        <f t="shared" si="0"/>
        <v> (nedovoljan)</v>
      </c>
    </row>
    <row r="64" ht="12.75">
      <c r="C64" s="51" t="str">
        <f>Spisak!C186</f>
        <v> </v>
      </c>
    </row>
    <row r="65" ht="12.75">
      <c r="C65" s="51" t="str">
        <f>Spisak!C187</f>
        <v> </v>
      </c>
    </row>
    <row r="66" ht="12.75">
      <c r="C66" s="51" t="str">
        <f>Spisak!C188</f>
        <v> </v>
      </c>
    </row>
    <row r="67" ht="12.75">
      <c r="C67" s="51" t="str">
        <f>Spisak!C189</f>
        <v> </v>
      </c>
    </row>
    <row r="68" spans="3:8" ht="12.75">
      <c r="C68" s="51" t="str">
        <f>Spisak!C190</f>
        <v> </v>
      </c>
      <c r="F68" s="23"/>
      <c r="G68" s="4" t="s">
        <v>247</v>
      </c>
      <c r="H68" s="24"/>
    </row>
    <row r="69" spans="3:8" ht="12.75">
      <c r="C69" s="51"/>
      <c r="F69" s="23"/>
      <c r="G69" s="4" t="s">
        <v>246</v>
      </c>
      <c r="H69" s="24"/>
    </row>
    <row r="70" spans="3:8" ht="12.75">
      <c r="C70" s="51"/>
      <c r="E70" s="86"/>
      <c r="F70" s="23"/>
      <c r="G70" s="4" t="s">
        <v>151</v>
      </c>
      <c r="H70" s="24"/>
    </row>
    <row r="71" spans="3:7" ht="12.75">
      <c r="C71" s="51"/>
      <c r="G71" s="4" t="s">
        <v>57</v>
      </c>
    </row>
    <row r="72" spans="3:8" ht="12.75">
      <c r="C72" s="51"/>
      <c r="F72" s="48"/>
      <c r="G72" s="49"/>
      <c r="H72" s="52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  <row r="135" ht="12.75">
      <c r="C135" s="53"/>
    </row>
    <row r="136" ht="12.75">
      <c r="C136" s="53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  <row r="143" ht="12.75">
      <c r="C143" s="53"/>
    </row>
    <row r="144" ht="12.75">
      <c r="C144" s="53"/>
    </row>
    <row r="145" ht="12.75">
      <c r="C145" s="53"/>
    </row>
    <row r="146" ht="12.75">
      <c r="C146" s="53"/>
    </row>
    <row r="147" ht="12.75">
      <c r="C147" s="53"/>
    </row>
    <row r="148" ht="12.75">
      <c r="C148" s="53"/>
    </row>
    <row r="149" ht="12.75">
      <c r="C149" s="53"/>
    </row>
    <row r="150" ht="12.75">
      <c r="C150" s="53"/>
    </row>
    <row r="151" ht="12.75">
      <c r="C151" s="53"/>
    </row>
    <row r="152" spans="3:9" ht="12.75">
      <c r="C152" s="53"/>
      <c r="I152" s="52"/>
    </row>
    <row r="153" spans="3:9" ht="12.75">
      <c r="C153" s="53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0" ht="12.75">
      <c r="C170" s="53"/>
    </row>
    <row r="171" ht="12.75">
      <c r="C171" s="53"/>
    </row>
    <row r="172" spans="3:9" ht="12.75">
      <c r="C172" s="53"/>
      <c r="I172" s="52"/>
    </row>
    <row r="173" spans="3:9" ht="12.75">
      <c r="C173" s="53"/>
      <c r="I173" s="52"/>
    </row>
    <row r="174" spans="3:9" ht="12.75">
      <c r="C174" s="53"/>
      <c r="I174" s="52"/>
    </row>
    <row r="175" spans="3:9" ht="12.75">
      <c r="C175" s="53"/>
      <c r="I175" s="52"/>
    </row>
    <row r="176" spans="3:9" ht="12.75">
      <c r="C176" s="53"/>
      <c r="I176" s="52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C12" sqref="C12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16" t="s">
        <v>89</v>
      </c>
      <c r="T2" s="116"/>
    </row>
    <row r="3" spans="1:20" ht="12.75" customHeight="1">
      <c r="A3" s="117" t="s">
        <v>90</v>
      </c>
      <c r="B3" s="117"/>
      <c r="C3" s="117"/>
      <c r="D3" s="117"/>
      <c r="E3" s="117"/>
      <c r="G3" s="118" t="s">
        <v>96</v>
      </c>
      <c r="H3" s="118"/>
      <c r="I3" s="73"/>
      <c r="J3" s="117" t="s">
        <v>101</v>
      </c>
      <c r="K3" s="117"/>
      <c r="L3" s="117"/>
      <c r="M3" s="117"/>
      <c r="N3" s="117"/>
      <c r="P3" s="118" t="s">
        <v>102</v>
      </c>
      <c r="Q3" s="118"/>
      <c r="S3" s="68" t="b">
        <f>ISTEXT(Spisak!AA2)</f>
        <v>0</v>
      </c>
      <c r="T3" s="68" t="s">
        <v>84</v>
      </c>
    </row>
    <row r="4" spans="1:20" ht="12.75">
      <c r="A4" s="117"/>
      <c r="B4" s="117"/>
      <c r="C4" s="117"/>
      <c r="D4" s="117"/>
      <c r="E4" s="117"/>
      <c r="G4" s="118"/>
      <c r="H4" s="118"/>
      <c r="I4" s="73"/>
      <c r="J4" s="117"/>
      <c r="K4" s="117"/>
      <c r="L4" s="117"/>
      <c r="M4" s="117"/>
      <c r="N4" s="117"/>
      <c r="P4" s="118"/>
      <c r="Q4" s="118"/>
      <c r="S4" s="72">
        <v>0</v>
      </c>
      <c r="T4" s="72" t="s">
        <v>84</v>
      </c>
    </row>
    <row r="5" spans="1:20" ht="12.75">
      <c r="A5" s="68" t="s">
        <v>91</v>
      </c>
      <c r="B5" s="68" t="s">
        <v>95</v>
      </c>
      <c r="C5" s="68" t="s">
        <v>92</v>
      </c>
      <c r="D5" s="68" t="s">
        <v>93</v>
      </c>
      <c r="E5" s="68" t="s">
        <v>94</v>
      </c>
      <c r="G5" s="119">
        <v>50</v>
      </c>
      <c r="H5" s="119"/>
      <c r="I5" s="73"/>
      <c r="J5" s="68" t="s">
        <v>91</v>
      </c>
      <c r="K5" s="68" t="s">
        <v>95</v>
      </c>
      <c r="L5" s="68" t="s">
        <v>92</v>
      </c>
      <c r="M5" s="68" t="s">
        <v>93</v>
      </c>
      <c r="N5" s="68" t="s">
        <v>94</v>
      </c>
      <c r="P5" s="119">
        <v>50</v>
      </c>
      <c r="Q5" s="119"/>
      <c r="S5" s="72">
        <v>50</v>
      </c>
      <c r="T5" s="72" t="s">
        <v>88</v>
      </c>
    </row>
    <row r="6" spans="1:20" ht="12.75">
      <c r="A6" s="69">
        <f>COUNTA(Spisak!G2:G250)</f>
        <v>48</v>
      </c>
      <c r="B6" s="69">
        <f>COUNTIF(Spisak!G2:G250,0)</f>
        <v>0</v>
      </c>
      <c r="C6" s="69">
        <f>COUNTIF(Spisak!G2:G250,"&lt;="&amp;0.1*G5)-COUNTIF(Spisak!G2:G250,0)</f>
        <v>0</v>
      </c>
      <c r="D6" s="69">
        <f>COUNTIF(Spisak!G2:G250,"&gt;="&amp;0.5*G5)</f>
        <v>48</v>
      </c>
      <c r="E6" s="69">
        <f>COUNTIF(Spisak!G2:G250,"&gt;="&amp;0.9*G5)</f>
        <v>48</v>
      </c>
      <c r="G6" s="119"/>
      <c r="H6" s="119"/>
      <c r="I6" s="73"/>
      <c r="J6" s="69">
        <f>COUNTA(Spisak!X2:X260)</f>
        <v>0</v>
      </c>
      <c r="K6" s="69">
        <f>COUNTIF(Spisak!X2:X260,0)</f>
        <v>0</v>
      </c>
      <c r="L6" s="69">
        <f>COUNTIF(Spisak!X2:X260,"&lt;="&amp;0.1*P5)-COUNTIF(Spisak!X2:X260,0)</f>
        <v>0</v>
      </c>
      <c r="M6" s="69">
        <f>COUNTIF(Spisak!X2:X260,"&gt;="&amp;0.5*P5)</f>
        <v>0</v>
      </c>
      <c r="N6" s="69">
        <f>COUNTIF(Spisak!X2:X260,"&gt;="&amp;0.9*P5)</f>
        <v>0</v>
      </c>
      <c r="P6" s="119"/>
      <c r="Q6" s="119"/>
      <c r="S6" s="72">
        <v>60</v>
      </c>
      <c r="T6" s="72" t="s">
        <v>87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1</v>
      </c>
      <c r="E7" s="75">
        <f>E6/A6</f>
        <v>1</v>
      </c>
      <c r="I7" s="73"/>
      <c r="J7" s="69"/>
      <c r="K7" s="75" t="e">
        <f>K6/J6</f>
        <v>#DIV/0!</v>
      </c>
      <c r="L7" s="75" t="e">
        <f>L6/J6</f>
        <v>#DIV/0!</v>
      </c>
      <c r="M7" s="75" t="e">
        <f>M6/J6</f>
        <v>#DIV/0!</v>
      </c>
      <c r="N7" s="75" t="e">
        <f>N6/J6</f>
        <v>#DIV/0!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7" t="s">
        <v>97</v>
      </c>
      <c r="B9" s="117"/>
      <c r="C9" s="117"/>
      <c r="D9" s="117"/>
      <c r="E9" s="117"/>
      <c r="G9" s="70"/>
      <c r="H9" s="70"/>
      <c r="I9" s="73"/>
      <c r="S9" s="72">
        <v>90</v>
      </c>
      <c r="T9" s="72" t="s">
        <v>14</v>
      </c>
    </row>
    <row r="10" spans="1:14" ht="12.75">
      <c r="A10" s="117"/>
      <c r="B10" s="117"/>
      <c r="C10" s="117"/>
      <c r="D10" s="117"/>
      <c r="E10" s="117"/>
      <c r="G10" s="70"/>
      <c r="H10" s="70"/>
      <c r="I10" s="73"/>
      <c r="J10" s="117" t="s">
        <v>103</v>
      </c>
      <c r="K10" s="117"/>
      <c r="L10" s="117"/>
      <c r="M10" s="117"/>
      <c r="N10" s="117"/>
    </row>
    <row r="11" spans="1:14" ht="12.75">
      <c r="A11" s="68" t="s">
        <v>91</v>
      </c>
      <c r="B11" s="68" t="s">
        <v>95</v>
      </c>
      <c r="C11" s="68" t="s">
        <v>92</v>
      </c>
      <c r="D11" s="68" t="s">
        <v>93</v>
      </c>
      <c r="E11" s="68" t="s">
        <v>94</v>
      </c>
      <c r="G11" s="71"/>
      <c r="H11" s="71"/>
      <c r="I11" s="73"/>
      <c r="J11" s="117"/>
      <c r="K11" s="117"/>
      <c r="L11" s="117"/>
      <c r="M11" s="117"/>
      <c r="N11" s="117"/>
    </row>
    <row r="12" spans="1:14" ht="12.75">
      <c r="A12" s="69">
        <f>COUNTA(Spisak!H2:H256)</f>
        <v>0</v>
      </c>
      <c r="B12" s="69">
        <f>COUNTIF(Spisak!H2:H256,0)</f>
        <v>0</v>
      </c>
      <c r="C12" s="69">
        <f>COUNTIF(Spisak!H2:H256,"&lt;="&amp;0.1*G5)-COUNTIF(Spisak!H2:H256,0)</f>
        <v>0</v>
      </c>
      <c r="D12" s="69">
        <f>COUNTIF(Spisak!H2:H256,"&gt;="&amp;0.5*G5)</f>
        <v>0</v>
      </c>
      <c r="E12" s="69">
        <f>COUNTIF(Spisak!H2:H256,"&gt;="&amp;0.9*G5)</f>
        <v>0</v>
      </c>
      <c r="G12" s="71"/>
      <c r="H12" s="71"/>
      <c r="I12" s="73"/>
      <c r="J12" s="68" t="s">
        <v>91</v>
      </c>
      <c r="K12" s="68" t="s">
        <v>95</v>
      </c>
      <c r="L12" s="68" t="s">
        <v>92</v>
      </c>
      <c r="M12" s="68" t="s">
        <v>93</v>
      </c>
      <c r="N12" s="68" t="s">
        <v>94</v>
      </c>
    </row>
    <row r="13" spans="1:14" ht="12.75">
      <c r="A13" s="69"/>
      <c r="B13" s="75" t="e">
        <f>B12/A12</f>
        <v>#DIV/0!</v>
      </c>
      <c r="C13" s="75" t="e">
        <f>C12/A12</f>
        <v>#DIV/0!</v>
      </c>
      <c r="D13" s="75" t="e">
        <f>D12/A12</f>
        <v>#DIV/0!</v>
      </c>
      <c r="E13" s="75" t="e">
        <f>E12/A12</f>
        <v>#DIV/0!</v>
      </c>
      <c r="I13" s="73"/>
      <c r="J13" s="69">
        <f>COUNTA(Spisak!Y2:Y267)</f>
        <v>0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0</v>
      </c>
      <c r="N13" s="69">
        <f>COUNTIF(Spisak!Y2:Y267,"&gt;="&amp;0.9*P5)</f>
        <v>0</v>
      </c>
    </row>
    <row r="14" spans="9:14" ht="12.75">
      <c r="I14" s="73"/>
      <c r="J14" s="69"/>
      <c r="K14" s="75" t="e">
        <f>K13/J13</f>
        <v>#DIV/0!</v>
      </c>
      <c r="L14" s="75" t="e">
        <f>L13/J13</f>
        <v>#DIV/0!</v>
      </c>
      <c r="M14" s="75" t="e">
        <f>M13/J13</f>
        <v>#DIV/0!</v>
      </c>
      <c r="N14" s="75" t="e">
        <f>N13/J13</f>
        <v>#DIV/0!</v>
      </c>
    </row>
    <row r="15" spans="1:15" ht="12.75">
      <c r="A15" s="117" t="s">
        <v>98</v>
      </c>
      <c r="B15" s="117"/>
      <c r="C15" s="117"/>
      <c r="D15" s="117"/>
      <c r="E15" s="117"/>
      <c r="G15" s="118" t="s">
        <v>100</v>
      </c>
      <c r="H15" s="118"/>
      <c r="I15" s="73"/>
      <c r="O15" s="76"/>
    </row>
    <row r="16" spans="1:15" ht="12.75">
      <c r="A16" s="117"/>
      <c r="B16" s="117"/>
      <c r="C16" s="117"/>
      <c r="D16" s="117"/>
      <c r="E16" s="117"/>
      <c r="G16" s="118"/>
      <c r="H16" s="118"/>
      <c r="I16" s="73"/>
      <c r="O16" s="76"/>
    </row>
    <row r="17" spans="1:15" ht="12.75">
      <c r="A17" s="68" t="s">
        <v>91</v>
      </c>
      <c r="B17" s="68" t="s">
        <v>95</v>
      </c>
      <c r="C17" s="68" t="s">
        <v>92</v>
      </c>
      <c r="D17" s="68" t="s">
        <v>93</v>
      </c>
      <c r="E17" s="68" t="s">
        <v>94</v>
      </c>
      <c r="G17" s="119">
        <v>50</v>
      </c>
      <c r="H17" s="119"/>
      <c r="I17" s="73"/>
      <c r="O17" s="76"/>
    </row>
    <row r="18" spans="1:20" ht="12.75" customHeight="1">
      <c r="A18" s="69">
        <f>COUNTA(Spisak!Q2:Q250)</f>
        <v>0</v>
      </c>
      <c r="B18" s="69">
        <f>COUNTIF(Spisak!Q2:Q250,0)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19"/>
      <c r="H18" s="119"/>
      <c r="I18" s="73"/>
      <c r="J18" s="125" t="s">
        <v>106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9:20" ht="15">
      <c r="I20" s="73"/>
      <c r="J20" s="122" t="s">
        <v>107</v>
      </c>
      <c r="K20" s="123"/>
      <c r="L20" s="123"/>
      <c r="M20" s="124"/>
      <c r="N20" s="125" t="s">
        <v>108</v>
      </c>
      <c r="O20" s="125"/>
      <c r="P20" s="125"/>
      <c r="Q20" s="125"/>
      <c r="R20" s="125"/>
      <c r="S20" s="125"/>
      <c r="T20" s="125"/>
    </row>
    <row r="21" spans="1:20" ht="12.75" customHeight="1">
      <c r="A21" s="117" t="s">
        <v>99</v>
      </c>
      <c r="B21" s="117"/>
      <c r="C21" s="117"/>
      <c r="D21" s="117"/>
      <c r="E21" s="117"/>
      <c r="G21" s="70"/>
      <c r="H21" s="70"/>
      <c r="I21" s="73"/>
      <c r="J21" s="120" t="s">
        <v>91</v>
      </c>
      <c r="K21" s="120" t="s">
        <v>95</v>
      </c>
      <c r="L21" s="120" t="s">
        <v>104</v>
      </c>
      <c r="M21" s="120" t="s">
        <v>105</v>
      </c>
      <c r="N21" s="120" t="s">
        <v>14</v>
      </c>
      <c r="O21" s="120" t="s">
        <v>15</v>
      </c>
      <c r="P21" s="120" t="s">
        <v>16</v>
      </c>
      <c r="Q21" s="120" t="s">
        <v>87</v>
      </c>
      <c r="R21" s="120" t="s">
        <v>88</v>
      </c>
      <c r="S21" s="120" t="s">
        <v>84</v>
      </c>
      <c r="T21" s="120" t="s">
        <v>104</v>
      </c>
    </row>
    <row r="22" spans="1:20" ht="12.75" customHeight="1">
      <c r="A22" s="117"/>
      <c r="B22" s="117"/>
      <c r="C22" s="117"/>
      <c r="D22" s="117"/>
      <c r="E22" s="117"/>
      <c r="G22" s="70"/>
      <c r="H22" s="70"/>
      <c r="I22" s="73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12.75" customHeight="1">
      <c r="A23" s="68" t="s">
        <v>91</v>
      </c>
      <c r="B23" s="68" t="s">
        <v>95</v>
      </c>
      <c r="C23" s="68" t="s">
        <v>92</v>
      </c>
      <c r="D23" s="68" t="s">
        <v>93</v>
      </c>
      <c r="E23" s="68" t="s">
        <v>94</v>
      </c>
      <c r="G23" s="71"/>
      <c r="H23" s="71"/>
      <c r="I23" s="73"/>
      <c r="J23" s="120">
        <f>COUNT(Spisak!AA2:AA267)</f>
        <v>47</v>
      </c>
      <c r="K23" s="120">
        <f>COUNTIF(Spisak!AA2:AA250,0)</f>
        <v>0</v>
      </c>
      <c r="L23" s="120">
        <f>COUNTIF(Spisak!AA2:AA250,"&gt;="&amp;50)</f>
        <v>36</v>
      </c>
      <c r="M23" s="120">
        <f>COUNTIF(Spisak!AA2:AA250,"&lt;"&amp;50)</f>
        <v>11</v>
      </c>
      <c r="N23" s="120">
        <f>COUNTIF(Spisak!AB2:AB250,"A")</f>
        <v>0</v>
      </c>
      <c r="O23" s="120">
        <f>COUNTIF(Spisak!AB2:AB250,"B")</f>
        <v>0</v>
      </c>
      <c r="P23" s="120">
        <f>COUNTIF(Spisak!AB2:AB250,"C")</f>
        <v>0</v>
      </c>
      <c r="Q23" s="120">
        <f>COUNTIF(Spisak!AB2:AB250,"D")</f>
        <v>0</v>
      </c>
      <c r="R23" s="120">
        <f>COUNTIF(Spisak!AB2:AB250,"E")</f>
        <v>36</v>
      </c>
      <c r="S23" s="120">
        <f>COUNTIF(Spisak!AB2:AB250,"F")</f>
        <v>27</v>
      </c>
      <c r="T23" s="120">
        <f>COUNTA(Spisak!C2:C250)-COUNTIF(Spisak!AB2:AB250,"F")</f>
        <v>37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20"/>
      <c r="K25" s="126">
        <f>K23/J23</f>
        <v>0</v>
      </c>
      <c r="L25" s="126">
        <f>L23/J23</f>
        <v>0.7659574468085106</v>
      </c>
      <c r="M25" s="126">
        <f>M23/J23</f>
        <v>0.23404255319148937</v>
      </c>
      <c r="N25" s="126">
        <f>N23/COUNTA(Spisak!C2:C250)</f>
        <v>0</v>
      </c>
      <c r="O25" s="126">
        <f>O23/COUNTA(Spisak!C2:C250)</f>
        <v>0</v>
      </c>
      <c r="P25" s="126">
        <f>P23/COUNTA(Spisak!C2:C250)</f>
        <v>0</v>
      </c>
      <c r="Q25" s="126">
        <f>Q23/COUNTA(Spisak!C2:C250)</f>
        <v>0</v>
      </c>
      <c r="R25" s="126">
        <f>R23/COUNTA(Spisak!C2:C250)</f>
        <v>0.5625</v>
      </c>
      <c r="S25" s="126">
        <f>S23/COUNTA(Spisak!C2:C250)</f>
        <v>0.421875</v>
      </c>
      <c r="T25" s="126">
        <f>T23/COUNTA(Spisak!C2:C250)</f>
        <v>0.578125</v>
      </c>
    </row>
    <row r="26" spans="9:20" ht="12.75">
      <c r="I26" s="73"/>
      <c r="J26" s="121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D52"/>
    </sheetView>
  </sheetViews>
  <sheetFormatPr defaultColWidth="9.140625" defaultRowHeight="12.75"/>
  <sheetData>
    <row r="1" spans="1:4" ht="12.75">
      <c r="A1" t="s">
        <v>144</v>
      </c>
      <c r="B1" t="s">
        <v>126</v>
      </c>
      <c r="C1" t="s">
        <v>156</v>
      </c>
      <c r="D1" t="s">
        <v>157</v>
      </c>
    </row>
    <row r="2" spans="1:4" ht="12.75">
      <c r="A2" t="s">
        <v>76</v>
      </c>
      <c r="B2" t="s">
        <v>86</v>
      </c>
      <c r="C2" t="s">
        <v>129</v>
      </c>
      <c r="D2" t="s">
        <v>158</v>
      </c>
    </row>
    <row r="3" spans="1:4" ht="12.75">
      <c r="A3" t="s">
        <v>73</v>
      </c>
      <c r="B3" t="s">
        <v>86</v>
      </c>
      <c r="C3" t="s">
        <v>159</v>
      </c>
      <c r="D3" t="s">
        <v>160</v>
      </c>
    </row>
    <row r="4" spans="1:4" ht="12.75">
      <c r="A4" t="s">
        <v>65</v>
      </c>
      <c r="B4" t="s">
        <v>86</v>
      </c>
      <c r="C4" t="s">
        <v>130</v>
      </c>
      <c r="D4" t="s">
        <v>161</v>
      </c>
    </row>
    <row r="5" spans="1:4" ht="12.75">
      <c r="A5" t="s">
        <v>66</v>
      </c>
      <c r="B5" t="s">
        <v>86</v>
      </c>
      <c r="C5" t="s">
        <v>141</v>
      </c>
      <c r="D5" t="s">
        <v>162</v>
      </c>
    </row>
    <row r="6" spans="1:4" ht="12.75">
      <c r="A6" t="s">
        <v>74</v>
      </c>
      <c r="B6" t="s">
        <v>86</v>
      </c>
      <c r="C6" t="s">
        <v>163</v>
      </c>
      <c r="D6" t="s">
        <v>164</v>
      </c>
    </row>
    <row r="7" spans="1:4" ht="12.75">
      <c r="A7" t="s">
        <v>165</v>
      </c>
      <c r="B7" t="s">
        <v>86</v>
      </c>
      <c r="C7" t="s">
        <v>166</v>
      </c>
      <c r="D7" t="s">
        <v>167</v>
      </c>
    </row>
    <row r="8" spans="1:4" ht="12.75">
      <c r="A8" t="s">
        <v>67</v>
      </c>
      <c r="B8" t="s">
        <v>86</v>
      </c>
      <c r="C8" t="s">
        <v>131</v>
      </c>
      <c r="D8" t="s">
        <v>168</v>
      </c>
    </row>
    <row r="9" spans="1:4" ht="12.75">
      <c r="A9" t="s">
        <v>77</v>
      </c>
      <c r="B9" t="s">
        <v>86</v>
      </c>
      <c r="C9" t="s">
        <v>169</v>
      </c>
      <c r="D9" t="s">
        <v>170</v>
      </c>
    </row>
    <row r="10" spans="1:4" ht="12.75">
      <c r="A10" t="s">
        <v>68</v>
      </c>
      <c r="B10" t="s">
        <v>86</v>
      </c>
      <c r="C10" t="s">
        <v>132</v>
      </c>
      <c r="D10" t="s">
        <v>171</v>
      </c>
    </row>
    <row r="11" spans="1:4" ht="12.75">
      <c r="A11" t="s">
        <v>69</v>
      </c>
      <c r="B11" t="s">
        <v>86</v>
      </c>
      <c r="C11" t="s">
        <v>127</v>
      </c>
      <c r="D11" t="s">
        <v>172</v>
      </c>
    </row>
    <row r="12" spans="1:4" ht="12.75">
      <c r="A12" t="s">
        <v>70</v>
      </c>
      <c r="B12" t="s">
        <v>86</v>
      </c>
      <c r="C12" t="s">
        <v>173</v>
      </c>
      <c r="D12" t="s">
        <v>174</v>
      </c>
    </row>
    <row r="13" spans="1:4" ht="12.75">
      <c r="A13" t="s">
        <v>71</v>
      </c>
      <c r="B13" t="s">
        <v>86</v>
      </c>
      <c r="C13" t="s">
        <v>128</v>
      </c>
      <c r="D13" t="s">
        <v>175</v>
      </c>
    </row>
    <row r="14" spans="1:4" ht="12.75">
      <c r="A14" t="s">
        <v>72</v>
      </c>
      <c r="B14" t="s">
        <v>86</v>
      </c>
      <c r="C14" t="s">
        <v>176</v>
      </c>
      <c r="D14" t="s">
        <v>177</v>
      </c>
    </row>
    <row r="15" spans="1:4" ht="12.75">
      <c r="A15" t="s">
        <v>75</v>
      </c>
      <c r="B15" t="s">
        <v>86</v>
      </c>
      <c r="C15" t="s">
        <v>178</v>
      </c>
      <c r="D15" t="s">
        <v>179</v>
      </c>
    </row>
    <row r="16" spans="1:4" ht="12.75">
      <c r="A16" t="s">
        <v>109</v>
      </c>
      <c r="B16" t="s">
        <v>86</v>
      </c>
      <c r="C16" t="s">
        <v>180</v>
      </c>
      <c r="D16" t="s">
        <v>181</v>
      </c>
    </row>
    <row r="17" spans="1:4" ht="12.75">
      <c r="A17" t="s">
        <v>110</v>
      </c>
      <c r="B17" t="s">
        <v>86</v>
      </c>
      <c r="C17" t="s">
        <v>182</v>
      </c>
      <c r="D17" t="s">
        <v>183</v>
      </c>
    </row>
    <row r="18" spans="1:4" ht="12.75">
      <c r="A18" t="s">
        <v>184</v>
      </c>
      <c r="B18" t="s">
        <v>86</v>
      </c>
      <c r="C18" t="s">
        <v>131</v>
      </c>
      <c r="D18" t="s">
        <v>185</v>
      </c>
    </row>
    <row r="19" spans="1:4" ht="12.75">
      <c r="A19" t="s">
        <v>186</v>
      </c>
      <c r="B19" t="s">
        <v>86</v>
      </c>
      <c r="C19" t="s">
        <v>142</v>
      </c>
      <c r="D19" t="s">
        <v>187</v>
      </c>
    </row>
    <row r="20" spans="1:4" ht="12.75">
      <c r="A20" t="s">
        <v>78</v>
      </c>
      <c r="B20" t="s">
        <v>86</v>
      </c>
      <c r="C20" t="s">
        <v>136</v>
      </c>
      <c r="D20" t="s">
        <v>188</v>
      </c>
    </row>
    <row r="21" spans="1:4" ht="12.75">
      <c r="A21" t="s">
        <v>189</v>
      </c>
      <c r="B21" t="s">
        <v>86</v>
      </c>
      <c r="C21" t="s">
        <v>130</v>
      </c>
      <c r="D21" t="s">
        <v>190</v>
      </c>
    </row>
    <row r="22" spans="1:4" ht="12.75">
      <c r="A22" t="s">
        <v>111</v>
      </c>
      <c r="B22" t="s">
        <v>86</v>
      </c>
      <c r="C22" t="s">
        <v>191</v>
      </c>
      <c r="D22" t="s">
        <v>192</v>
      </c>
    </row>
    <row r="23" spans="1:4" ht="12.75">
      <c r="A23" t="s">
        <v>193</v>
      </c>
      <c r="B23" t="s">
        <v>86</v>
      </c>
      <c r="C23" t="s">
        <v>176</v>
      </c>
      <c r="D23" t="s">
        <v>194</v>
      </c>
    </row>
    <row r="24" spans="1:4" ht="12.75">
      <c r="A24" t="s">
        <v>195</v>
      </c>
      <c r="B24" t="s">
        <v>86</v>
      </c>
      <c r="C24" t="s">
        <v>196</v>
      </c>
      <c r="D24" t="s">
        <v>197</v>
      </c>
    </row>
    <row r="25" spans="1:4" ht="12.75">
      <c r="A25" t="s">
        <v>112</v>
      </c>
      <c r="B25" t="s">
        <v>86</v>
      </c>
      <c r="C25" t="s">
        <v>176</v>
      </c>
      <c r="D25" t="s">
        <v>198</v>
      </c>
    </row>
    <row r="26" spans="1:4" ht="12.75">
      <c r="A26" t="s">
        <v>113</v>
      </c>
      <c r="B26" t="s">
        <v>86</v>
      </c>
      <c r="C26" t="s">
        <v>148</v>
      </c>
      <c r="D26" t="s">
        <v>199</v>
      </c>
    </row>
    <row r="27" spans="1:4" ht="12.75">
      <c r="A27" t="s">
        <v>114</v>
      </c>
      <c r="B27" t="s">
        <v>86</v>
      </c>
      <c r="C27" t="s">
        <v>200</v>
      </c>
      <c r="D27" t="s">
        <v>164</v>
      </c>
    </row>
    <row r="28" spans="1:4" ht="12.75">
      <c r="A28" t="s">
        <v>115</v>
      </c>
      <c r="B28" t="s">
        <v>86</v>
      </c>
      <c r="C28" t="s">
        <v>150</v>
      </c>
      <c r="D28" t="s">
        <v>201</v>
      </c>
    </row>
    <row r="29" spans="1:4" ht="12.75">
      <c r="A29" t="s">
        <v>116</v>
      </c>
      <c r="B29" t="s">
        <v>86</v>
      </c>
      <c r="C29" t="s">
        <v>202</v>
      </c>
      <c r="D29" t="s">
        <v>203</v>
      </c>
    </row>
    <row r="30" spans="1:4" ht="12.75">
      <c r="A30" t="s">
        <v>117</v>
      </c>
      <c r="B30" t="s">
        <v>86</v>
      </c>
      <c r="C30" t="s">
        <v>204</v>
      </c>
      <c r="D30" t="s">
        <v>170</v>
      </c>
    </row>
    <row r="31" spans="1:4" ht="12.75">
      <c r="A31" t="s">
        <v>205</v>
      </c>
      <c r="B31" t="s">
        <v>86</v>
      </c>
      <c r="C31" t="s">
        <v>206</v>
      </c>
      <c r="D31" t="s">
        <v>207</v>
      </c>
    </row>
    <row r="32" spans="1:4" ht="12.75">
      <c r="A32" t="s">
        <v>208</v>
      </c>
      <c r="B32" t="s">
        <v>86</v>
      </c>
      <c r="C32" t="s">
        <v>209</v>
      </c>
      <c r="D32" t="s">
        <v>210</v>
      </c>
    </row>
    <row r="33" spans="1:4" ht="12.75">
      <c r="A33" t="s">
        <v>211</v>
      </c>
      <c r="B33" t="s">
        <v>86</v>
      </c>
      <c r="C33" t="s">
        <v>212</v>
      </c>
      <c r="D33" t="s">
        <v>213</v>
      </c>
    </row>
    <row r="34" spans="1:4" ht="12.75">
      <c r="A34" t="s">
        <v>214</v>
      </c>
      <c r="B34" t="s">
        <v>86</v>
      </c>
      <c r="C34" t="s">
        <v>215</v>
      </c>
      <c r="D34" t="s">
        <v>138</v>
      </c>
    </row>
    <row r="35" spans="1:4" ht="12.75">
      <c r="A35" t="s">
        <v>118</v>
      </c>
      <c r="B35" t="s">
        <v>86</v>
      </c>
      <c r="C35" t="s">
        <v>143</v>
      </c>
      <c r="D35" t="s">
        <v>216</v>
      </c>
    </row>
    <row r="36" spans="1:4" ht="12.75">
      <c r="A36" t="s">
        <v>217</v>
      </c>
      <c r="B36" t="s">
        <v>86</v>
      </c>
      <c r="C36" t="s">
        <v>130</v>
      </c>
      <c r="D36" t="s">
        <v>218</v>
      </c>
    </row>
    <row r="37" spans="1:4" ht="12.75">
      <c r="A37" t="s">
        <v>119</v>
      </c>
      <c r="B37" t="s">
        <v>86</v>
      </c>
      <c r="C37" t="s">
        <v>219</v>
      </c>
      <c r="D37" t="s">
        <v>220</v>
      </c>
    </row>
    <row r="38" spans="1:4" ht="12.75">
      <c r="A38" t="s">
        <v>165</v>
      </c>
      <c r="B38" t="s">
        <v>85</v>
      </c>
      <c r="C38" t="s">
        <v>133</v>
      </c>
      <c r="D38" t="s">
        <v>221</v>
      </c>
    </row>
    <row r="39" spans="1:4" ht="12.75">
      <c r="A39" t="s">
        <v>134</v>
      </c>
      <c r="B39" t="s">
        <v>85</v>
      </c>
      <c r="C39" t="s">
        <v>145</v>
      </c>
      <c r="D39" t="s">
        <v>146</v>
      </c>
    </row>
    <row r="40" spans="1:4" ht="12.75">
      <c r="A40" t="s">
        <v>135</v>
      </c>
      <c r="B40" t="s">
        <v>85</v>
      </c>
      <c r="C40" t="s">
        <v>130</v>
      </c>
      <c r="D40" t="s">
        <v>222</v>
      </c>
    </row>
    <row r="41" spans="1:4" ht="12.75">
      <c r="A41" t="s">
        <v>115</v>
      </c>
      <c r="B41" t="s">
        <v>85</v>
      </c>
      <c r="C41" t="s">
        <v>223</v>
      </c>
      <c r="D41" t="s">
        <v>224</v>
      </c>
    </row>
    <row r="42" spans="1:4" ht="12.75">
      <c r="A42" t="s">
        <v>121</v>
      </c>
      <c r="B42" t="s">
        <v>85</v>
      </c>
      <c r="C42" t="s">
        <v>225</v>
      </c>
      <c r="D42" t="s">
        <v>226</v>
      </c>
    </row>
    <row r="43" spans="1:4" ht="12.75">
      <c r="A43" t="s">
        <v>208</v>
      </c>
      <c r="B43" t="s">
        <v>85</v>
      </c>
      <c r="C43" t="s">
        <v>140</v>
      </c>
      <c r="D43" t="s">
        <v>227</v>
      </c>
    </row>
    <row r="44" spans="1:4" ht="12.75">
      <c r="A44" t="s">
        <v>123</v>
      </c>
      <c r="B44" t="s">
        <v>85</v>
      </c>
      <c r="C44" t="s">
        <v>149</v>
      </c>
      <c r="D44" t="s">
        <v>147</v>
      </c>
    </row>
    <row r="45" spans="1:4" ht="12.75">
      <c r="A45" t="s">
        <v>228</v>
      </c>
      <c r="B45" t="s">
        <v>85</v>
      </c>
      <c r="C45" t="s">
        <v>229</v>
      </c>
      <c r="D45" t="s">
        <v>230</v>
      </c>
    </row>
    <row r="46" spans="1:4" ht="12.75">
      <c r="A46" t="s">
        <v>120</v>
      </c>
      <c r="B46" t="s">
        <v>83</v>
      </c>
      <c r="C46" t="s">
        <v>231</v>
      </c>
      <c r="D46" t="s">
        <v>232</v>
      </c>
    </row>
    <row r="47" spans="1:4" ht="12.75">
      <c r="A47" t="s">
        <v>233</v>
      </c>
      <c r="B47" t="s">
        <v>83</v>
      </c>
      <c r="C47" t="s">
        <v>234</v>
      </c>
      <c r="D47" t="s">
        <v>235</v>
      </c>
    </row>
    <row r="48" spans="1:4" ht="12.75">
      <c r="A48" t="s">
        <v>236</v>
      </c>
      <c r="B48" t="s">
        <v>83</v>
      </c>
      <c r="C48" t="s">
        <v>132</v>
      </c>
      <c r="D48" t="s">
        <v>237</v>
      </c>
    </row>
    <row r="49" spans="1:4" ht="12.75">
      <c r="A49" t="s">
        <v>65</v>
      </c>
      <c r="B49" t="s">
        <v>124</v>
      </c>
      <c r="C49" t="s">
        <v>137</v>
      </c>
      <c r="D49" t="s">
        <v>238</v>
      </c>
    </row>
    <row r="50" spans="1:4" ht="12.75">
      <c r="A50" t="s">
        <v>122</v>
      </c>
      <c r="B50" t="s">
        <v>124</v>
      </c>
      <c r="C50" t="s">
        <v>239</v>
      </c>
      <c r="D50" t="s">
        <v>190</v>
      </c>
    </row>
    <row r="51" spans="1:4" ht="12.75">
      <c r="A51" t="s">
        <v>139</v>
      </c>
      <c r="B51" t="s">
        <v>240</v>
      </c>
      <c r="C51" t="s">
        <v>241</v>
      </c>
      <c r="D51" t="s">
        <v>242</v>
      </c>
    </row>
    <row r="52" spans="1:4" ht="12.75">
      <c r="A52" t="s">
        <v>243</v>
      </c>
      <c r="B52" t="s">
        <v>240</v>
      </c>
      <c r="C52" t="s">
        <v>244</v>
      </c>
      <c r="D52" t="s">
        <v>245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Vladan</cp:lastModifiedBy>
  <cp:lastPrinted>2018-02-01T07:41:58Z</cp:lastPrinted>
  <dcterms:created xsi:type="dcterms:W3CDTF">1999-11-01T09:35:38Z</dcterms:created>
  <dcterms:modified xsi:type="dcterms:W3CDTF">2018-04-20T10:36:44Z</dcterms:modified>
  <cp:category/>
  <cp:version/>
  <cp:contentType/>
  <cp:contentStatus/>
</cp:coreProperties>
</file>