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 activeTab="1"/>
  </bookViews>
  <sheets>
    <sheet name="malterisanje" sheetId="2" r:id="rId1"/>
    <sheet name="bet. grede" sheetId="1" r:id="rId2"/>
  </sheets>
  <calcPr calcId="145621"/>
</workbook>
</file>

<file path=xl/calcChain.xml><?xml version="1.0" encoding="utf-8"?>
<calcChain xmlns="http://schemas.openxmlformats.org/spreadsheetml/2006/main">
  <c r="G29" i="2" l="1"/>
  <c r="I29" i="2" s="1"/>
  <c r="M29" i="2" s="1"/>
  <c r="G28" i="2"/>
  <c r="I28" i="2" s="1"/>
  <c r="M28" i="2" s="1"/>
  <c r="G27" i="2"/>
  <c r="I27" i="2" s="1"/>
  <c r="M27" i="2" s="1"/>
  <c r="G26" i="2"/>
  <c r="I26" i="2" s="1"/>
  <c r="M26" i="2" s="1"/>
  <c r="M30" i="2" s="1"/>
  <c r="K32" i="2" s="1"/>
  <c r="M32" i="2" s="1"/>
  <c r="M33" i="2" s="1"/>
  <c r="G18" i="2"/>
  <c r="I18" i="2" s="1"/>
  <c r="M18" i="2" s="1"/>
  <c r="G17" i="2"/>
  <c r="I17" i="2" s="1"/>
  <c r="M17" i="2" s="1"/>
  <c r="G16" i="2"/>
  <c r="I16" i="2" s="1"/>
  <c r="M16" i="2" s="1"/>
  <c r="G15" i="2"/>
  <c r="I15" i="2" s="1"/>
  <c r="M15" i="2" s="1"/>
  <c r="G8" i="2"/>
  <c r="H8" i="2" s="1"/>
  <c r="E23" i="2" s="1"/>
  <c r="M7" i="2"/>
  <c r="G23" i="2" s="1"/>
  <c r="I23" i="2" l="1"/>
  <c r="M23" i="2" s="1"/>
  <c r="M24" i="2" s="1"/>
  <c r="M35" i="2" s="1"/>
  <c r="M19" i="2"/>
  <c r="G60" i="1" l="1"/>
  <c r="G59" i="1"/>
  <c r="G53" i="1"/>
  <c r="G54" i="1"/>
  <c r="G55" i="1"/>
  <c r="G56" i="1"/>
  <c r="G57" i="1"/>
  <c r="G58" i="1"/>
  <c r="G52" i="1"/>
  <c r="G38" i="1"/>
  <c r="G44" i="1" s="1"/>
  <c r="G39" i="1"/>
  <c r="G37" i="1"/>
  <c r="G43" i="1" s="1"/>
  <c r="G33" i="1"/>
  <c r="G32" i="1"/>
  <c r="L11" i="1"/>
  <c r="G46" i="1" s="1"/>
  <c r="G45" i="1" l="1"/>
  <c r="G27" i="1"/>
  <c r="G26" i="1"/>
  <c r="G50" i="1"/>
  <c r="G31" i="1"/>
  <c r="I31" i="1" s="1"/>
  <c r="G49" i="1"/>
  <c r="G25" i="1"/>
  <c r="G51" i="1"/>
  <c r="G24" i="1"/>
  <c r="G30" i="1"/>
  <c r="I30" i="1" s="1"/>
  <c r="L30" i="1" s="1"/>
  <c r="G48" i="1"/>
  <c r="G29" i="1"/>
  <c r="I29" i="1" s="1"/>
  <c r="L29" i="1" s="1"/>
  <c r="G47" i="1"/>
  <c r="G28" i="1"/>
  <c r="J31" i="1"/>
  <c r="L31" i="1" l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33" i="1"/>
  <c r="L33" i="1" s="1"/>
  <c r="I32" i="1"/>
  <c r="L32" i="1" s="1"/>
  <c r="I28" i="1"/>
  <c r="L28" i="1" s="1"/>
  <c r="I27" i="1"/>
  <c r="L27" i="1" s="1"/>
  <c r="I26" i="1"/>
  <c r="L26" i="1" s="1"/>
  <c r="I25" i="1"/>
  <c r="L25" i="1" s="1"/>
  <c r="I24" i="1"/>
  <c r="L24" i="1" s="1"/>
  <c r="G10" i="1"/>
  <c r="G9" i="1"/>
  <c r="G8" i="1"/>
  <c r="H9" i="1" l="1"/>
  <c r="E38" i="1" s="1"/>
  <c r="L34" i="1"/>
  <c r="H10" i="1"/>
  <c r="E39" i="1" s="1"/>
  <c r="I39" i="1" s="1"/>
  <c r="L39" i="1" s="1"/>
  <c r="H8" i="1"/>
  <c r="E37" i="1" s="1"/>
  <c r="E44" i="1" l="1"/>
  <c r="I44" i="1" s="1"/>
  <c r="L44" i="1" s="1"/>
  <c r="I38" i="1"/>
  <c r="L38" i="1" s="1"/>
  <c r="E43" i="1"/>
  <c r="I43" i="1" s="1"/>
  <c r="L43" i="1" s="1"/>
  <c r="I37" i="1"/>
  <c r="L37" i="1" s="1"/>
  <c r="L40" i="1" l="1"/>
  <c r="L61" i="1"/>
  <c r="J63" i="1" s="1"/>
  <c r="L63" i="1" s="1"/>
  <c r="L64" i="1" s="1"/>
  <c r="L66" i="1" l="1"/>
</calcChain>
</file>

<file path=xl/sharedStrings.xml><?xml version="1.0" encoding="utf-8"?>
<sst xmlns="http://schemas.openxmlformats.org/spreadsheetml/2006/main" count="273" uniqueCount="136">
  <si>
    <t>Redni broj primjenjenog normativa</t>
  </si>
  <si>
    <t>Oznaka normativa</t>
  </si>
  <si>
    <t>Naziv i bliže odrednice normativa</t>
  </si>
  <si>
    <t>Jedinica mjere prema normativu</t>
  </si>
  <si>
    <t>Korekcija za usklađivanje jedinica mjere</t>
  </si>
  <si>
    <t>1.</t>
  </si>
  <si>
    <t>Uži izbor mehanizacije</t>
  </si>
  <si>
    <t>Mašina</t>
  </si>
  <si>
    <t>Up</t>
  </si>
  <si>
    <t>n</t>
  </si>
  <si>
    <t>n x Up</t>
  </si>
  <si>
    <t>GNV</t>
  </si>
  <si>
    <r>
      <t>m</t>
    </r>
    <r>
      <rPr>
        <i/>
        <vertAlign val="superscript"/>
        <sz val="8"/>
        <color theme="1"/>
        <rFont val="Calibri"/>
        <family val="2"/>
        <charset val="238"/>
        <scheme val="minor"/>
      </rPr>
      <t>3</t>
    </r>
    <r>
      <rPr>
        <i/>
        <sz val="8"/>
        <color theme="1"/>
        <rFont val="Calibri"/>
        <family val="2"/>
        <charset val="238"/>
        <scheme val="minor"/>
      </rPr>
      <t xml:space="preserve"> ugrađenog betona</t>
    </r>
  </si>
  <si>
    <t>=</t>
  </si>
  <si>
    <t>Automikser Mercedes Actros 2544</t>
  </si>
  <si>
    <t>Autopumpa FBP 600 RK</t>
  </si>
  <si>
    <t>Pervibrator 'Vibromix' IHE 35A</t>
  </si>
  <si>
    <t>2.</t>
  </si>
  <si>
    <r>
      <t>m</t>
    </r>
    <r>
      <rPr>
        <i/>
        <vertAlign val="superscript"/>
        <sz val="8"/>
        <color theme="1"/>
        <rFont val="Calibri"/>
        <family val="2"/>
        <charset val="238"/>
        <scheme val="minor"/>
      </rPr>
      <t xml:space="preserve">2 </t>
    </r>
    <r>
      <rPr>
        <i/>
        <sz val="8"/>
        <color theme="1"/>
        <rFont val="Calibri"/>
        <family val="2"/>
        <charset val="238"/>
        <scheme val="minor"/>
      </rPr>
      <t>oplate</t>
    </r>
  </si>
  <si>
    <t>3.</t>
  </si>
  <si>
    <t>kg armature</t>
  </si>
  <si>
    <t>4.</t>
  </si>
  <si>
    <t>A/ Materijal</t>
  </si>
  <si>
    <t>Jedinica mjere potrošnje resursa</t>
  </si>
  <si>
    <t>GN</t>
  </si>
  <si>
    <t>Faktor korekcije</t>
  </si>
  <si>
    <t>KGN</t>
  </si>
  <si>
    <t>Jedinična cijena resursa</t>
  </si>
  <si>
    <t>Cijena</t>
  </si>
  <si>
    <t>Daska 24 mm</t>
  </si>
  <si>
    <t>Gredice</t>
  </si>
  <si>
    <t>Letve</t>
  </si>
  <si>
    <t>Ekseri</t>
  </si>
  <si>
    <t>kg</t>
  </si>
  <si>
    <t>Žica</t>
  </si>
  <si>
    <t>Žica paljena</t>
  </si>
  <si>
    <t>A =</t>
  </si>
  <si>
    <t>B/ Mehanizacija</t>
  </si>
  <si>
    <t>h</t>
  </si>
  <si>
    <t>B =</t>
  </si>
  <si>
    <t>B/ Radna snaga</t>
  </si>
  <si>
    <t>spoljašnji transport:       MV</t>
  </si>
  <si>
    <t>izrada:                                TVII</t>
  </si>
  <si>
    <t>TV</t>
  </si>
  <si>
    <t>montaža:                            TVII</t>
  </si>
  <si>
    <t>demontaža:                          TV</t>
  </si>
  <si>
    <t>TIV</t>
  </si>
  <si>
    <t>čišćenje:                              RII</t>
  </si>
  <si>
    <t>siječenje i ispravljanje:    AV</t>
  </si>
  <si>
    <t>AIII</t>
  </si>
  <si>
    <t>savijanje:                            AIV</t>
  </si>
  <si>
    <t>postavljanje i vezivanje: AIV</t>
  </si>
  <si>
    <t>prenos:                                 RII</t>
  </si>
  <si>
    <t>ugrađivanje:                        RV</t>
  </si>
  <si>
    <t>RIII</t>
  </si>
  <si>
    <t>C =</t>
  </si>
  <si>
    <t>D/ Režija</t>
  </si>
  <si>
    <t>Faktor režije</t>
  </si>
  <si>
    <t>Cijena radne snage = C</t>
  </si>
  <si>
    <t>D =</t>
  </si>
  <si>
    <t>E/ Jedinična cijena (A+B+C+D)</t>
  </si>
  <si>
    <t>E =</t>
  </si>
  <si>
    <t xml:space="preserve">Analiza cijena broj 2. : </t>
  </si>
  <si>
    <t>400 - 105 - 4. /             140504</t>
  </si>
  <si>
    <t>400 - 941 - 3.1. /         159848</t>
  </si>
  <si>
    <t>Oplata ravnih greda bez obzira na obim i visinu, bez zuba od dasaka 24 mm  - podupiranje metalnim podupiračima.</t>
  </si>
  <si>
    <t>Nafta</t>
  </si>
  <si>
    <t>Krpa stara</t>
  </si>
  <si>
    <t>Podupirač rastegljivi</t>
  </si>
  <si>
    <t>l</t>
  </si>
  <si>
    <t>kom</t>
  </si>
  <si>
    <t>601 - 210 - 1. /             160707</t>
  </si>
  <si>
    <t>ANALIZA CIJENA BR.14</t>
  </si>
  <si>
    <t xml:space="preserve">Jed. mjere: </t>
  </si>
  <si>
    <t>m² ukupno omalterisane površine</t>
  </si>
  <si>
    <t>Red. br. primjenjenog normativa</t>
  </si>
  <si>
    <t>OZNAKA NORMATIVA</t>
  </si>
  <si>
    <t>NAZIV I BLIŽE ODREDNICE NORMATIVA</t>
  </si>
  <si>
    <t>JED. MJ. PREMA NORMATIVU</t>
  </si>
  <si>
    <t>KOREKCIJA ZA USKLADJIVANJE JEDINICA MJERE</t>
  </si>
  <si>
    <t>Uži izbor mašina</t>
  </si>
  <si>
    <t>MAŠINA</t>
  </si>
  <si>
    <t>n*Up</t>
  </si>
  <si>
    <t>m³ugrađenog maltera</t>
  </si>
  <si>
    <t>m³ ugrađenog maltera</t>
  </si>
  <si>
    <t>PUMPA ZA MALTER  MP 25 Mixit</t>
  </si>
  <si>
    <t>GN-301-792-128341</t>
  </si>
  <si>
    <t>Malterisanje zidova</t>
  </si>
  <si>
    <t>m² omalterisane površine</t>
  </si>
  <si>
    <t>m² omalterisane površine zida</t>
  </si>
  <si>
    <t>GN-301-791-128337</t>
  </si>
  <si>
    <t>Malterisanje plafona</t>
  </si>
  <si>
    <t>m² omalterisane površine plafona</t>
  </si>
  <si>
    <t>A) MATERIJAL</t>
  </si>
  <si>
    <t>jedinica mjere potrošnje resursa</t>
  </si>
  <si>
    <t>faktor korekcije</t>
  </si>
  <si>
    <t>korigovana GN</t>
  </si>
  <si>
    <t>jedinična cijena resursa</t>
  </si>
  <si>
    <t>cijena</t>
  </si>
  <si>
    <t xml:space="preserve">mašinski malter  :   </t>
  </si>
  <si>
    <t>x</t>
  </si>
  <si>
    <r>
      <t xml:space="preserve">voda  </t>
    </r>
    <r>
      <rPr>
        <sz val="10"/>
        <rFont val="Arial"/>
        <family val="2"/>
      </rPr>
      <t xml:space="preserve">:   </t>
    </r>
  </si>
  <si>
    <t>m³</t>
  </si>
  <si>
    <t>A</t>
  </si>
  <si>
    <t>B) MEHANIZACIJA</t>
  </si>
  <si>
    <t>GNV=</t>
  </si>
  <si>
    <t>jedinična cijena resursa = Kh</t>
  </si>
  <si>
    <r>
      <t>n</t>
    </r>
    <r>
      <rPr>
        <i/>
        <sz val="8"/>
        <rFont val="Arial"/>
        <family val="2"/>
      </rPr>
      <t>m</t>
    </r>
  </si>
  <si>
    <t>min (n x Up)</t>
  </si>
  <si>
    <t>maltreska miješalica</t>
  </si>
  <si>
    <t>B</t>
  </si>
  <si>
    <t>C) RADNA SNAGA</t>
  </si>
  <si>
    <t xml:space="preserve">prenos :            </t>
  </si>
  <si>
    <t>RII</t>
  </si>
  <si>
    <t xml:space="preserve">prskanje :            </t>
  </si>
  <si>
    <t>RV</t>
  </si>
  <si>
    <t>C</t>
  </si>
  <si>
    <t>D) REŽIJA</t>
  </si>
  <si>
    <t>faktor režije</t>
  </si>
  <si>
    <t>cijena RS = C</t>
  </si>
  <si>
    <t>D</t>
  </si>
  <si>
    <t>E) JEDINIČNA CIJENA (A+B+C+D)</t>
  </si>
  <si>
    <t>E</t>
  </si>
  <si>
    <t>eura/m²</t>
  </si>
  <si>
    <r>
      <t>OPIS RADOVA</t>
    </r>
    <r>
      <rPr>
        <sz val="11"/>
        <rFont val="Arial"/>
        <family val="2"/>
      </rPr>
      <t xml:space="preserve">: </t>
    </r>
    <r>
      <rPr>
        <i/>
        <sz val="11"/>
        <rFont val="Arial"/>
        <family val="2"/>
      </rPr>
      <t xml:space="preserve">Malterisanje unutrasnjih zidnih i plafonskih povrsina produznim malterom 1 : 3 : 6 uz  prethodno prskanje povrsina cementnim malterom 1 : 1   ( zidne povrsine 75 % , plafonske povrsine 25 % )     </t>
    </r>
  </si>
  <si>
    <r>
      <t xml:space="preserve">Opis radova: </t>
    </r>
    <r>
      <rPr>
        <i/>
        <sz val="9"/>
        <color theme="1"/>
        <rFont val="Calibri"/>
        <family val="2"/>
        <charset val="238"/>
        <scheme val="minor"/>
      </rPr>
      <t>Betoniranje armirano - betonskih greda dimenzija b x h = 25 x 30 cm, u trostranoj drvenoj oplati (utrošak oplate 11,3334 m</t>
    </r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oplate / m</t>
    </r>
    <r>
      <rPr>
        <i/>
        <vertAlign val="superscript"/>
        <sz val="9"/>
        <color theme="1"/>
        <rFont val="Calibri"/>
        <family val="2"/>
        <charset val="238"/>
        <scheme val="minor"/>
      </rPr>
      <t>3</t>
    </r>
    <r>
      <rPr>
        <i/>
        <sz val="9"/>
        <color theme="1"/>
        <rFont val="Calibri"/>
        <family val="2"/>
        <charset val="238"/>
        <scheme val="minor"/>
      </rPr>
      <t xml:space="preserve"> betona), sa utorškom armature od 40,50 kg armature / m</t>
    </r>
    <r>
      <rPr>
        <i/>
        <vertAlign val="superscript"/>
        <sz val="9"/>
        <color theme="1"/>
        <rFont val="Calibri"/>
        <family val="2"/>
        <charset val="238"/>
        <scheme val="minor"/>
      </rPr>
      <t>3</t>
    </r>
    <r>
      <rPr>
        <i/>
        <sz val="9"/>
        <color theme="1"/>
        <rFont val="Calibri"/>
        <family val="2"/>
        <charset val="238"/>
        <scheme val="minor"/>
      </rPr>
      <t xml:space="preserve"> betona, MB30</t>
    </r>
  </si>
  <si>
    <r>
      <t>Jedinica mjere: m</t>
    </r>
    <r>
      <rPr>
        <b/>
        <i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i/>
        <sz val="9"/>
        <color theme="1"/>
        <rFont val="Calibri"/>
        <family val="2"/>
        <charset val="238"/>
        <scheme val="minor"/>
      </rPr>
      <t xml:space="preserve"> ugrađenog betona</t>
    </r>
  </si>
  <si>
    <r>
      <t>m</t>
    </r>
    <r>
      <rPr>
        <i/>
        <vertAlign val="superscript"/>
        <sz val="9"/>
        <color theme="1"/>
        <rFont val="Calibri"/>
        <family val="2"/>
        <charset val="238"/>
        <scheme val="minor"/>
      </rPr>
      <t>3</t>
    </r>
    <r>
      <rPr>
        <i/>
        <sz val="9"/>
        <color theme="1"/>
        <rFont val="Calibri"/>
        <family val="2"/>
        <charset val="238"/>
        <scheme val="minor"/>
      </rPr>
      <t xml:space="preserve"> ugrađenog betona</t>
    </r>
  </si>
  <si>
    <r>
      <t>m</t>
    </r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oplate</t>
    </r>
  </si>
  <si>
    <r>
      <t xml:space="preserve">Mašinsko sječenje, ispravljanje i savijanje, ručno postavljanje i vezivanje armature </t>
    </r>
    <r>
      <rPr>
        <i/>
        <sz val="9"/>
        <color theme="1"/>
        <rFont val="Calibri"/>
        <family val="2"/>
        <charset val="238"/>
      </rPr>
      <t>Ø14 i više mm.</t>
    </r>
  </si>
  <si>
    <r>
      <t>Mašinsko ugrađivanje betona pumpom kapaciteta 50 m</t>
    </r>
    <r>
      <rPr>
        <i/>
        <vertAlign val="superscript"/>
        <sz val="9"/>
        <color theme="1"/>
        <rFont val="Calibri"/>
        <family val="2"/>
        <charset val="238"/>
        <scheme val="minor"/>
      </rPr>
      <t>3</t>
    </r>
    <r>
      <rPr>
        <i/>
        <sz val="9"/>
        <color theme="1"/>
        <rFont val="Calibri"/>
        <family val="2"/>
        <charset val="238"/>
        <scheme val="minor"/>
      </rPr>
      <t>/h, gotov beton - vertikalni transport.</t>
    </r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</si>
  <si>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</si>
  <si>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r>
      <t xml:space="preserve">Betonski čelik - okrugli, </t>
    </r>
    <r>
      <rPr>
        <sz val="9"/>
        <color theme="1"/>
        <rFont val="Calibri"/>
        <family val="2"/>
        <charset val="238"/>
      </rPr>
      <t>Ø14 i više mm</t>
    </r>
  </si>
  <si>
    <r>
      <t xml:space="preserve">unutrašnji transport:       </t>
    </r>
    <r>
      <rPr>
        <sz val="9"/>
        <color theme="1"/>
        <rFont val="Calibri"/>
        <family val="2"/>
        <charset val="238"/>
      </rPr>
      <t>MV</t>
    </r>
  </si>
  <si>
    <t>Automikser Actr. 2544</t>
  </si>
  <si>
    <t>Pervibrator 'Vibromix' 35A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</si>
</sst>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1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indexed="53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i/>
      <sz val="8"/>
      <name val="Arial"/>
      <family val="2"/>
    </font>
    <font>
      <b/>
      <sz val="10"/>
      <name val="Optima"/>
      <family val="2"/>
    </font>
    <font>
      <i/>
      <sz val="10"/>
      <name val="Optima"/>
      <family val="2"/>
    </font>
    <font>
      <sz val="10"/>
      <name val="Opti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i/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/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49" fontId="10" fillId="0" borderId="15" xfId="1" applyNumberFormat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1" fillId="0" borderId="0" xfId="1" applyFont="1"/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3" fillId="0" borderId="15" xfId="1" applyFont="1" applyBorder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/>
    </xf>
    <xf numFmtId="0" fontId="5" fillId="0" borderId="22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15" xfId="1" applyFont="1" applyBorder="1" applyAlignment="1">
      <alignment vertical="center" wrapText="1"/>
    </xf>
    <xf numFmtId="0" fontId="8" fillId="3" borderId="15" xfId="1" applyFont="1" applyFill="1" applyBorder="1" applyAlignment="1">
      <alignment horizontal="left" vertical="center"/>
    </xf>
    <xf numFmtId="0" fontId="12" fillId="3" borderId="15" xfId="1" applyFont="1" applyFill="1" applyBorder="1" applyAlignment="1">
      <alignment horizontal="center" vertical="center" wrapText="1"/>
    </xf>
    <xf numFmtId="2" fontId="14" fillId="3" borderId="33" xfId="1" applyNumberFormat="1" applyFont="1" applyFill="1" applyBorder="1" applyAlignment="1">
      <alignment horizontal="center" vertical="center" wrapText="1"/>
    </xf>
    <xf numFmtId="2" fontId="14" fillId="3" borderId="34" xfId="1" applyNumberFormat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/>
    </xf>
    <xf numFmtId="2" fontId="14" fillId="3" borderId="33" xfId="1" applyNumberFormat="1" applyFont="1" applyFill="1" applyBorder="1" applyAlignment="1">
      <alignment horizontal="center" vertical="center" wrapText="1"/>
    </xf>
    <xf numFmtId="2" fontId="14" fillId="3" borderId="34" xfId="1" applyNumberFormat="1" applyFont="1" applyFill="1" applyBorder="1" applyAlignment="1">
      <alignment horizontal="center" vertical="center" wrapText="1"/>
    </xf>
    <xf numFmtId="2" fontId="14" fillId="3" borderId="15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5" fillId="0" borderId="16" xfId="1" applyBorder="1" applyAlignment="1">
      <alignment horizontal="center" vertical="center" wrapText="1"/>
    </xf>
    <xf numFmtId="0" fontId="7" fillId="0" borderId="33" xfId="1" applyFont="1" applyBorder="1" applyAlignment="1">
      <alignment horizontal="left"/>
    </xf>
    <xf numFmtId="0" fontId="7" fillId="0" borderId="34" xfId="1" applyFont="1" applyBorder="1" applyAlignment="1">
      <alignment horizontal="left"/>
    </xf>
    <xf numFmtId="0" fontId="5" fillId="0" borderId="15" xfId="1" applyBorder="1" applyAlignment="1">
      <alignment horizontal="center" vertical="center"/>
    </xf>
    <xf numFmtId="0" fontId="5" fillId="0" borderId="33" xfId="1" applyBorder="1" applyAlignment="1">
      <alignment vertical="center"/>
    </xf>
    <xf numFmtId="0" fontId="5" fillId="0" borderId="37" xfId="1" applyFill="1" applyBorder="1" applyAlignment="1">
      <alignment horizontal="center" vertical="center"/>
    </xf>
    <xf numFmtId="0" fontId="5" fillId="0" borderId="37" xfId="1" applyBorder="1" applyAlignment="1">
      <alignment horizontal="right" vertical="center"/>
    </xf>
    <xf numFmtId="164" fontId="5" fillId="0" borderId="37" xfId="1" applyNumberFormat="1" applyFill="1" applyBorder="1" applyAlignment="1">
      <alignment vertical="center"/>
    </xf>
    <xf numFmtId="2" fontId="5" fillId="0" borderId="37" xfId="1" applyNumberFormat="1" applyBorder="1" applyAlignment="1">
      <alignment vertical="center"/>
    </xf>
    <xf numFmtId="0" fontId="5" fillId="0" borderId="37" xfId="1" applyBorder="1" applyAlignment="1">
      <alignment vertical="center"/>
    </xf>
    <xf numFmtId="2" fontId="5" fillId="0" borderId="34" xfId="1" applyNumberFormat="1" applyFill="1" applyBorder="1" applyAlignment="1">
      <alignment vertical="center"/>
    </xf>
    <xf numFmtId="0" fontId="5" fillId="0" borderId="13" xfId="1" applyBorder="1" applyAlignment="1">
      <alignment horizontal="center" vertical="center" wrapText="1"/>
    </xf>
    <xf numFmtId="2" fontId="5" fillId="0" borderId="18" xfId="1" applyNumberFormat="1" applyBorder="1" applyAlignment="1">
      <alignment vertical="center"/>
    </xf>
    <xf numFmtId="0" fontId="5" fillId="0" borderId="18" xfId="1" applyBorder="1" applyAlignment="1">
      <alignment vertical="center"/>
    </xf>
    <xf numFmtId="2" fontId="5" fillId="0" borderId="19" xfId="1" applyNumberFormat="1" applyFill="1" applyBorder="1" applyAlignment="1">
      <alignment vertical="center"/>
    </xf>
    <xf numFmtId="0" fontId="8" fillId="0" borderId="31" xfId="1" applyFont="1" applyBorder="1" applyAlignment="1">
      <alignment horizontal="right" vertical="center"/>
    </xf>
    <xf numFmtId="0" fontId="7" fillId="0" borderId="35" xfId="1" applyFont="1" applyBorder="1" applyAlignment="1">
      <alignment vertical="center"/>
    </xf>
    <xf numFmtId="2" fontId="15" fillId="0" borderId="32" xfId="1" applyNumberFormat="1" applyFont="1" applyBorder="1" applyAlignment="1">
      <alignment vertical="center"/>
    </xf>
    <xf numFmtId="0" fontId="5" fillId="0" borderId="15" xfId="1" applyFont="1" applyBorder="1" applyAlignment="1">
      <alignment vertical="center" wrapText="1"/>
    </xf>
    <xf numFmtId="0" fontId="8" fillId="3" borderId="17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left" vertical="center"/>
    </xf>
    <xf numFmtId="0" fontId="12" fillId="3" borderId="16" xfId="1" applyFont="1" applyFill="1" applyBorder="1" applyAlignment="1">
      <alignment horizontal="center" vertical="center" wrapText="1"/>
    </xf>
    <xf numFmtId="2" fontId="14" fillId="3" borderId="17" xfId="1" applyNumberFormat="1" applyFont="1" applyFill="1" applyBorder="1" applyAlignment="1">
      <alignment horizontal="center" vertical="center" wrapText="1"/>
    </xf>
    <xf numFmtId="2" fontId="14" fillId="3" borderId="19" xfId="1" applyNumberFormat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2" fontId="14" fillId="3" borderId="20" xfId="1" applyNumberFormat="1" applyFont="1" applyFill="1" applyBorder="1" applyAlignment="1">
      <alignment horizontal="center" vertical="center" wrapText="1"/>
    </xf>
    <xf numFmtId="2" fontId="14" fillId="3" borderId="21" xfId="1" applyNumberFormat="1" applyFont="1" applyFill="1" applyBorder="1" applyAlignment="1">
      <alignment horizontal="center" vertical="center" wrapText="1"/>
    </xf>
    <xf numFmtId="2" fontId="14" fillId="3" borderId="14" xfId="1" applyNumberFormat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8" fillId="3" borderId="20" xfId="1" applyFont="1" applyFill="1" applyBorder="1" applyAlignment="1">
      <alignment horizontal="left" vertical="center"/>
    </xf>
    <xf numFmtId="0" fontId="8" fillId="3" borderId="21" xfId="1" applyFont="1" applyFill="1" applyBorder="1" applyAlignment="1">
      <alignment horizontal="left" vertical="center"/>
    </xf>
    <xf numFmtId="0" fontId="12" fillId="3" borderId="14" xfId="1" applyFont="1" applyFill="1" applyBorder="1" applyAlignment="1">
      <alignment horizontal="center" vertical="center" wrapText="1"/>
    </xf>
    <xf numFmtId="2" fontId="14" fillId="3" borderId="22" xfId="1" applyNumberFormat="1" applyFont="1" applyFill="1" applyBorder="1" applyAlignment="1">
      <alignment horizontal="center" vertical="center" wrapText="1"/>
    </xf>
    <xf numFmtId="2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left" vertical="center"/>
    </xf>
    <xf numFmtId="0" fontId="12" fillId="3" borderId="13" xfId="1" applyFont="1" applyFill="1" applyBorder="1" applyAlignment="1">
      <alignment horizontal="center" vertical="center" wrapText="1"/>
    </xf>
    <xf numFmtId="2" fontId="14" fillId="3" borderId="33" xfId="1" applyNumberFormat="1" applyFont="1" applyFill="1" applyBorder="1" applyAlignment="1">
      <alignment horizontal="center" vertical="top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 wrapText="1"/>
    </xf>
    <xf numFmtId="2" fontId="14" fillId="3" borderId="22" xfId="1" applyNumberFormat="1" applyFont="1" applyFill="1" applyBorder="1" applyAlignment="1">
      <alignment horizontal="center" vertical="center" wrapText="1"/>
    </xf>
    <xf numFmtId="2" fontId="14" fillId="3" borderId="24" xfId="1" applyNumberFormat="1" applyFont="1" applyFill="1" applyBorder="1" applyAlignment="1">
      <alignment horizontal="center" vertical="center" wrapText="1"/>
    </xf>
    <xf numFmtId="2" fontId="14" fillId="3" borderId="13" xfId="1" applyNumberFormat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 wrapText="1"/>
    </xf>
    <xf numFmtId="0" fontId="7" fillId="0" borderId="33" xfId="1" applyFont="1" applyFill="1" applyBorder="1" applyAlignment="1">
      <alignment vertical="center"/>
    </xf>
    <xf numFmtId="0" fontId="7" fillId="0" borderId="37" xfId="1" applyFont="1" applyBorder="1" applyAlignment="1">
      <alignment horizontal="center" vertical="center"/>
    </xf>
    <xf numFmtId="164" fontId="7" fillId="0" borderId="37" xfId="1" applyNumberFormat="1" applyFont="1" applyFill="1" applyBorder="1" applyAlignment="1">
      <alignment vertical="center"/>
    </xf>
    <xf numFmtId="0" fontId="7" fillId="0" borderId="37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vertical="center"/>
    </xf>
    <xf numFmtId="0" fontId="15" fillId="0" borderId="31" xfId="1" applyFont="1" applyBorder="1" applyAlignment="1">
      <alignment horizontal="right"/>
    </xf>
    <xf numFmtId="0" fontId="15" fillId="0" borderId="35" xfId="1" applyFont="1" applyBorder="1" applyAlignment="1">
      <alignment vertical="center"/>
    </xf>
    <xf numFmtId="2" fontId="14" fillId="3" borderId="15" xfId="1" applyNumberFormat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2" fontId="14" fillId="3" borderId="13" xfId="1" applyNumberFormat="1" applyFont="1" applyFill="1" applyBorder="1" applyAlignment="1">
      <alignment horizontal="center" vertical="center" wrapText="1"/>
    </xf>
    <xf numFmtId="0" fontId="7" fillId="0" borderId="15" xfId="1" applyFont="1" applyBorder="1"/>
    <xf numFmtId="0" fontId="7" fillId="0" borderId="15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2" fontId="7" fillId="0" borderId="37" xfId="1" applyNumberFormat="1" applyFont="1" applyFill="1" applyBorder="1" applyAlignment="1">
      <alignment vertical="center"/>
    </xf>
    <xf numFmtId="164" fontId="7" fillId="0" borderId="37" xfId="1" applyNumberFormat="1" applyFont="1" applyBorder="1" applyAlignment="1">
      <alignment vertical="center"/>
    </xf>
    <xf numFmtId="2" fontId="7" fillId="0" borderId="37" xfId="1" applyNumberFormat="1" applyFont="1" applyBorder="1"/>
    <xf numFmtId="2" fontId="7" fillId="0" borderId="34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5" xfId="1" applyFont="1" applyBorder="1" applyAlignment="1">
      <alignment vertical="center" wrapText="1"/>
    </xf>
    <xf numFmtId="2" fontId="7" fillId="0" borderId="18" xfId="1" applyNumberFormat="1" applyFont="1" applyBorder="1"/>
    <xf numFmtId="0" fontId="15" fillId="0" borderId="31" xfId="1" applyFont="1" applyBorder="1" applyAlignment="1">
      <alignment horizontal="right" vertical="center"/>
    </xf>
    <xf numFmtId="0" fontId="17" fillId="3" borderId="15" xfId="1" applyFont="1" applyFill="1" applyBorder="1" applyAlignment="1">
      <alignment horizontal="left" vertical="center"/>
    </xf>
    <xf numFmtId="0" fontId="18" fillId="3" borderId="15" xfId="1" applyFont="1" applyFill="1" applyBorder="1" applyAlignment="1">
      <alignment horizontal="center" vertical="center" wrapText="1"/>
    </xf>
    <xf numFmtId="2" fontId="18" fillId="3" borderId="13" xfId="1" applyNumberFormat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2" fontId="7" fillId="0" borderId="0" xfId="1" applyNumberFormat="1" applyFont="1" applyAlignment="1">
      <alignment vertical="center"/>
    </xf>
    <xf numFmtId="2" fontId="7" fillId="0" borderId="0" xfId="1" applyNumberFormat="1" applyFont="1" applyFill="1" applyBorder="1" applyAlignment="1">
      <alignment horizontal="center" vertical="center" wrapText="1"/>
    </xf>
    <xf numFmtId="2" fontId="15" fillId="0" borderId="32" xfId="1" applyNumberFormat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left" vertical="center"/>
    </xf>
    <xf numFmtId="0" fontId="17" fillId="3" borderId="37" xfId="1" applyFont="1" applyFill="1" applyBorder="1" applyAlignment="1">
      <alignment horizontal="left" vertical="center"/>
    </xf>
    <xf numFmtId="0" fontId="13" fillId="0" borderId="15" xfId="1" applyFont="1" applyBorder="1" applyAlignment="1">
      <alignment wrapText="1"/>
    </xf>
    <xf numFmtId="0" fontId="17" fillId="3" borderId="0" xfId="1" applyFont="1" applyFill="1" applyBorder="1" applyAlignment="1">
      <alignment horizontal="left" vertical="center"/>
    </xf>
    <xf numFmtId="0" fontId="17" fillId="3" borderId="21" xfId="1" applyFont="1" applyFill="1" applyBorder="1" applyAlignment="1">
      <alignment horizontal="left" vertical="center"/>
    </xf>
    <xf numFmtId="2" fontId="19" fillId="3" borderId="14" xfId="1" applyNumberFormat="1" applyFont="1" applyFill="1" applyBorder="1" applyAlignment="1">
      <alignment horizontal="center" vertical="center" wrapText="1"/>
    </xf>
    <xf numFmtId="2" fontId="15" fillId="0" borderId="31" xfId="1" applyNumberFormat="1" applyFont="1" applyFill="1" applyBorder="1" applyAlignment="1">
      <alignment horizontal="right" vertical="center"/>
    </xf>
    <xf numFmtId="2" fontId="15" fillId="0" borderId="35" xfId="1" applyNumberFormat="1" applyFont="1" applyBorder="1" applyAlignment="1">
      <alignment vertical="center"/>
    </xf>
    <xf numFmtId="0" fontId="15" fillId="0" borderId="32" xfId="1" applyFont="1" applyBorder="1"/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7" fillId="0" borderId="0" xfId="0" applyFont="1"/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2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2" fontId="27" fillId="0" borderId="1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2" fontId="27" fillId="0" borderId="14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7" fillId="0" borderId="13" xfId="0" applyFont="1" applyBorder="1"/>
    <xf numFmtId="0" fontId="27" fillId="0" borderId="13" xfId="0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0" fontId="27" fillId="0" borderId="15" xfId="0" applyFont="1" applyBorder="1"/>
    <xf numFmtId="16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0" fontId="27" fillId="0" borderId="15" xfId="0" applyFont="1" applyFill="1" applyBorder="1" applyAlignment="1">
      <alignment wrapText="1"/>
    </xf>
    <xf numFmtId="0" fontId="27" fillId="0" borderId="15" xfId="0" applyFont="1" applyFill="1" applyBorder="1"/>
    <xf numFmtId="0" fontId="23" fillId="0" borderId="31" xfId="0" applyFont="1" applyBorder="1" applyAlignment="1">
      <alignment horizontal="center" vertical="center"/>
    </xf>
    <xf numFmtId="2" fontId="23" fillId="0" borderId="32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wrapText="1"/>
    </xf>
    <xf numFmtId="0" fontId="27" fillId="0" borderId="15" xfId="0" applyFont="1" applyBorder="1" applyAlignment="1">
      <alignment wrapText="1"/>
    </xf>
    <xf numFmtId="2" fontId="27" fillId="0" borderId="13" xfId="0" applyNumberFormat="1" applyFont="1" applyBorder="1" applyAlignment="1">
      <alignment horizontal="center"/>
    </xf>
    <xf numFmtId="2" fontId="27" fillId="0" borderId="15" xfId="0" applyNumberFormat="1" applyFont="1" applyBorder="1" applyAlignment="1">
      <alignment horizontal="center"/>
    </xf>
    <xf numFmtId="0" fontId="27" fillId="0" borderId="16" xfId="0" applyFont="1" applyBorder="1" applyAlignment="1">
      <alignment horizontal="right" vertical="center"/>
    </xf>
    <xf numFmtId="164" fontId="27" fillId="0" borderId="15" xfId="0" applyNumberFormat="1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164" fontId="27" fillId="0" borderId="16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left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right"/>
    </xf>
    <xf numFmtId="2" fontId="27" fillId="0" borderId="17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0" fontId="27" fillId="0" borderId="16" xfId="0" applyFont="1" applyFill="1" applyBorder="1" applyAlignment="1">
      <alignment horizontal="right" vertical="center"/>
    </xf>
    <xf numFmtId="0" fontId="27" fillId="0" borderId="33" xfId="0" applyFont="1" applyFill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/>
    </xf>
    <xf numFmtId="2" fontId="27" fillId="0" borderId="15" xfId="0" applyNumberFormat="1" applyFont="1" applyBorder="1" applyAlignment="1">
      <alignment horizontal="center"/>
    </xf>
    <xf numFmtId="0" fontId="27" fillId="0" borderId="13" xfId="0" applyFont="1" applyFill="1" applyBorder="1" applyAlignment="1">
      <alignment horizontal="right" vertical="center"/>
    </xf>
    <xf numFmtId="0" fontId="23" fillId="0" borderId="31" xfId="0" applyFont="1" applyBorder="1"/>
    <xf numFmtId="2" fontId="23" fillId="0" borderId="32" xfId="0" applyNumberFormat="1" applyFont="1" applyBorder="1"/>
    <xf numFmtId="0" fontId="23" fillId="2" borderId="31" xfId="0" applyFont="1" applyFill="1" applyBorder="1" applyAlignment="1">
      <alignment horizontal="left" vertical="center"/>
    </xf>
    <xf numFmtId="0" fontId="23" fillId="2" borderId="35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left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25" workbookViewId="0">
      <selection activeCell="N35" sqref="A2:N35"/>
    </sheetView>
  </sheetViews>
  <sheetFormatPr defaultRowHeight="12.75" x14ac:dyDescent="0.2"/>
  <cols>
    <col min="1" max="1" width="10" style="13" customWidth="1"/>
    <col min="2" max="2" width="13.5703125" style="13" customWidth="1"/>
    <col min="3" max="3" width="8.28515625" style="13" customWidth="1"/>
    <col min="4" max="4" width="11.140625" style="13" customWidth="1"/>
    <col min="5" max="5" width="8.7109375" style="13" customWidth="1"/>
    <col min="6" max="6" width="4.28515625" style="13" customWidth="1"/>
    <col min="7" max="7" width="9.7109375" style="13" customWidth="1"/>
    <col min="8" max="8" width="4" style="13" customWidth="1"/>
    <col min="9" max="9" width="8.85546875" style="13" customWidth="1"/>
    <col min="10" max="10" width="4.140625" style="13" customWidth="1"/>
    <col min="11" max="11" width="12.28515625" style="13" customWidth="1"/>
    <col min="12" max="12" width="3.28515625" style="13" customWidth="1"/>
    <col min="13" max="13" width="8.42578125" style="13" customWidth="1"/>
    <col min="14" max="16384" width="9.140625" style="13"/>
  </cols>
  <sheetData>
    <row r="1" spans="1:15" x14ac:dyDescent="0.2">
      <c r="A1" s="10"/>
      <c r="B1" s="10"/>
      <c r="C1" s="10"/>
      <c r="D1" s="11"/>
      <c r="E1" s="10"/>
      <c r="F1" s="10"/>
      <c r="G1" s="10"/>
      <c r="H1" s="11"/>
      <c r="I1" s="10"/>
      <c r="J1" s="11"/>
      <c r="K1" s="10"/>
      <c r="L1" s="10"/>
      <c r="M1" s="10"/>
      <c r="N1" s="12"/>
    </row>
    <row r="2" spans="1:15" ht="18" x14ac:dyDescent="0.2">
      <c r="A2" s="14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2"/>
    </row>
    <row r="3" spans="1:15" x14ac:dyDescent="0.2">
      <c r="A3" s="10"/>
      <c r="B3" s="10"/>
      <c r="C3" s="10"/>
      <c r="D3" s="11"/>
      <c r="E3" s="10"/>
      <c r="F3" s="10"/>
      <c r="G3" s="10"/>
      <c r="H3" s="11"/>
      <c r="I3" s="10"/>
      <c r="J3" s="11"/>
      <c r="K3" s="10"/>
      <c r="L3" s="10"/>
      <c r="M3" s="10"/>
      <c r="N3" s="12"/>
    </row>
    <row r="4" spans="1:15" s="165" customFormat="1" ht="35.25" customHeight="1" x14ac:dyDescent="0.2">
      <c r="A4" s="163" t="s">
        <v>124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5" ht="21" customHeight="1" x14ac:dyDescent="0.2">
      <c r="A5" s="15" t="s">
        <v>73</v>
      </c>
      <c r="B5" s="16" t="s">
        <v>74</v>
      </c>
      <c r="C5" s="16"/>
      <c r="D5" s="16"/>
      <c r="E5" s="16"/>
      <c r="F5" s="16"/>
      <c r="G5" s="17"/>
      <c r="H5" s="18"/>
      <c r="I5" s="17"/>
      <c r="J5" s="18"/>
      <c r="K5" s="17"/>
      <c r="L5" s="17"/>
      <c r="M5" s="17"/>
      <c r="N5" s="19"/>
    </row>
    <row r="6" spans="1:15" ht="43.5" customHeight="1" x14ac:dyDescent="0.2">
      <c r="A6" s="156" t="s">
        <v>75</v>
      </c>
      <c r="B6" s="20" t="s">
        <v>76</v>
      </c>
      <c r="C6" s="20"/>
      <c r="D6" s="21" t="s">
        <v>77</v>
      </c>
      <c r="E6" s="21"/>
      <c r="F6" s="21"/>
      <c r="G6" s="21"/>
      <c r="H6" s="21"/>
      <c r="I6" s="21" t="s">
        <v>78</v>
      </c>
      <c r="J6" s="21"/>
      <c r="K6" s="21" t="s">
        <v>79</v>
      </c>
      <c r="L6" s="21"/>
      <c r="M6" s="21"/>
      <c r="N6" s="22"/>
      <c r="O6" s="22"/>
    </row>
    <row r="7" spans="1:15" ht="24" customHeight="1" x14ac:dyDescent="0.2">
      <c r="A7" s="23">
        <v>1</v>
      </c>
      <c r="B7" s="24" t="s">
        <v>80</v>
      </c>
      <c r="C7" s="25"/>
      <c r="D7" s="26" t="s">
        <v>81</v>
      </c>
      <c r="E7" s="26" t="s">
        <v>8</v>
      </c>
      <c r="F7" s="27" t="s">
        <v>9</v>
      </c>
      <c r="G7" s="26" t="s">
        <v>82</v>
      </c>
      <c r="H7" s="28" t="s">
        <v>11</v>
      </c>
      <c r="I7" s="29" t="s">
        <v>83</v>
      </c>
      <c r="J7" s="30"/>
      <c r="K7" s="31" t="s">
        <v>84</v>
      </c>
      <c r="L7" s="23" t="s">
        <v>13</v>
      </c>
      <c r="M7" s="32">
        <f>0.02*0.75+0.01*0.25</f>
        <v>1.7499999999999998E-2</v>
      </c>
      <c r="N7" s="22"/>
      <c r="O7" s="22"/>
    </row>
    <row r="8" spans="1:15" ht="30" customHeight="1" x14ac:dyDescent="0.2">
      <c r="A8" s="33"/>
      <c r="B8" s="34"/>
      <c r="C8" s="35"/>
      <c r="D8" s="36" t="s">
        <v>85</v>
      </c>
      <c r="E8" s="37">
        <v>0.9</v>
      </c>
      <c r="F8" s="37">
        <v>1</v>
      </c>
      <c r="G8" s="38">
        <f>F8*E8</f>
        <v>0.9</v>
      </c>
      <c r="H8" s="39">
        <f>ROUND(F8/MIN(G8:G8),4)</f>
        <v>1.1111</v>
      </c>
      <c r="I8" s="40"/>
      <c r="J8" s="41"/>
      <c r="K8" s="31" t="s">
        <v>74</v>
      </c>
      <c r="L8" s="33"/>
      <c r="M8" s="42"/>
      <c r="N8" s="22"/>
      <c r="O8" s="22"/>
    </row>
    <row r="9" spans="1:15" ht="24.75" customHeight="1" x14ac:dyDescent="0.2">
      <c r="A9" s="43">
        <v>2</v>
      </c>
      <c r="B9" s="44" t="s">
        <v>86</v>
      </c>
      <c r="C9" s="45"/>
      <c r="D9" s="46" t="s">
        <v>87</v>
      </c>
      <c r="E9" s="47"/>
      <c r="F9" s="47"/>
      <c r="G9" s="47"/>
      <c r="H9" s="48"/>
      <c r="I9" s="49" t="s">
        <v>88</v>
      </c>
      <c r="J9" s="50"/>
      <c r="K9" s="31" t="s">
        <v>89</v>
      </c>
      <c r="L9" s="51" t="s">
        <v>13</v>
      </c>
      <c r="M9" s="32">
        <v>0.75</v>
      </c>
      <c r="N9" s="22"/>
      <c r="O9" s="22"/>
    </row>
    <row r="10" spans="1:15" ht="30.75" customHeight="1" x14ac:dyDescent="0.2">
      <c r="A10" s="52"/>
      <c r="B10" s="53"/>
      <c r="C10" s="54"/>
      <c r="D10" s="55"/>
      <c r="E10" s="56"/>
      <c r="F10" s="56"/>
      <c r="G10" s="56"/>
      <c r="H10" s="57"/>
      <c r="I10" s="58"/>
      <c r="J10" s="59"/>
      <c r="K10" s="31" t="s">
        <v>74</v>
      </c>
      <c r="L10" s="60"/>
      <c r="M10" s="42"/>
      <c r="N10" s="22"/>
      <c r="O10" s="22"/>
    </row>
    <row r="11" spans="1:15" ht="26.25" customHeight="1" x14ac:dyDescent="0.2">
      <c r="A11" s="43">
        <v>3</v>
      </c>
      <c r="B11" s="44" t="s">
        <v>90</v>
      </c>
      <c r="C11" s="45"/>
      <c r="D11" s="24" t="s">
        <v>91</v>
      </c>
      <c r="E11" s="47"/>
      <c r="F11" s="47"/>
      <c r="G11" s="47"/>
      <c r="H11" s="48"/>
      <c r="I11" s="49" t="s">
        <v>88</v>
      </c>
      <c r="J11" s="50"/>
      <c r="K11" s="31" t="s">
        <v>92</v>
      </c>
      <c r="L11" s="51" t="s">
        <v>13</v>
      </c>
      <c r="M11" s="32">
        <v>0.25</v>
      </c>
      <c r="N11" s="22"/>
      <c r="O11" s="22"/>
    </row>
    <row r="12" spans="1:15" ht="33.75" x14ac:dyDescent="0.2">
      <c r="A12" s="52"/>
      <c r="B12" s="53"/>
      <c r="C12" s="54"/>
      <c r="D12" s="55"/>
      <c r="E12" s="56"/>
      <c r="F12" s="56"/>
      <c r="G12" s="56"/>
      <c r="H12" s="57"/>
      <c r="I12" s="58"/>
      <c r="J12" s="59"/>
      <c r="K12" s="31" t="s">
        <v>74</v>
      </c>
      <c r="L12" s="60"/>
      <c r="M12" s="42"/>
      <c r="N12" s="22"/>
      <c r="O12" s="22"/>
    </row>
    <row r="13" spans="1:15" x14ac:dyDescent="0.2">
      <c r="A13" s="61"/>
      <c r="B13" s="61"/>
      <c r="C13" s="61"/>
      <c r="D13" s="62"/>
      <c r="E13" s="61"/>
      <c r="F13" s="61"/>
      <c r="G13" s="61"/>
      <c r="H13" s="62"/>
      <c r="I13" s="61"/>
      <c r="J13" s="62"/>
      <c r="K13" s="61"/>
      <c r="L13" s="61"/>
      <c r="M13" s="61"/>
      <c r="N13" s="22"/>
      <c r="O13" s="22"/>
    </row>
    <row r="14" spans="1:15" ht="48" x14ac:dyDescent="0.2">
      <c r="A14" s="63" t="s">
        <v>75</v>
      </c>
      <c r="B14" s="64" t="s">
        <v>93</v>
      </c>
      <c r="C14" s="64"/>
      <c r="D14" s="65" t="s">
        <v>94</v>
      </c>
      <c r="E14" s="66" t="s">
        <v>24</v>
      </c>
      <c r="F14" s="67"/>
      <c r="G14" s="68" t="s">
        <v>95</v>
      </c>
      <c r="H14" s="69"/>
      <c r="I14" s="68" t="s">
        <v>96</v>
      </c>
      <c r="J14" s="70"/>
      <c r="K14" s="71" t="s">
        <v>97</v>
      </c>
      <c r="L14" s="72"/>
      <c r="M14" s="73" t="s">
        <v>98</v>
      </c>
      <c r="N14" s="74"/>
      <c r="O14" s="74"/>
    </row>
    <row r="15" spans="1:15" x14ac:dyDescent="0.2">
      <c r="A15" s="75">
        <v>2</v>
      </c>
      <c r="B15" s="76" t="s">
        <v>99</v>
      </c>
      <c r="C15" s="77"/>
      <c r="D15" s="78" t="s">
        <v>33</v>
      </c>
      <c r="E15" s="79">
        <v>32.5</v>
      </c>
      <c r="F15" s="80" t="s">
        <v>100</v>
      </c>
      <c r="G15" s="81">
        <f>$M$9</f>
        <v>0.75</v>
      </c>
      <c r="H15" s="80" t="s">
        <v>13</v>
      </c>
      <c r="I15" s="82">
        <f>E15*G15</f>
        <v>24.375</v>
      </c>
      <c r="J15" s="80" t="s">
        <v>100</v>
      </c>
      <c r="K15" s="83">
        <v>0.1</v>
      </c>
      <c r="L15" s="84"/>
      <c r="M15" s="85">
        <f>I15*K15</f>
        <v>2.4375</v>
      </c>
    </row>
    <row r="16" spans="1:15" x14ac:dyDescent="0.2">
      <c r="A16" s="86"/>
      <c r="B16" s="76" t="s">
        <v>101</v>
      </c>
      <c r="C16" s="77"/>
      <c r="D16" s="78" t="s">
        <v>102</v>
      </c>
      <c r="E16" s="79">
        <v>5.3999999999999999E-2</v>
      </c>
      <c r="F16" s="80" t="s">
        <v>100</v>
      </c>
      <c r="G16" s="81">
        <f>$M$9</f>
        <v>0.75</v>
      </c>
      <c r="H16" s="80" t="s">
        <v>13</v>
      </c>
      <c r="I16" s="82">
        <f>E16*G16</f>
        <v>4.0500000000000001E-2</v>
      </c>
      <c r="J16" s="80" t="s">
        <v>100</v>
      </c>
      <c r="K16" s="83">
        <v>0.21</v>
      </c>
      <c r="L16" s="84"/>
      <c r="M16" s="85">
        <f>I16*K16</f>
        <v>8.5050000000000004E-3</v>
      </c>
    </row>
    <row r="17" spans="1:15" x14ac:dyDescent="0.2">
      <c r="A17" s="75">
        <v>3</v>
      </c>
      <c r="B17" s="76" t="s">
        <v>99</v>
      </c>
      <c r="C17" s="77"/>
      <c r="D17" s="78" t="s">
        <v>33</v>
      </c>
      <c r="E17" s="79">
        <v>15</v>
      </c>
      <c r="F17" s="80" t="s">
        <v>100</v>
      </c>
      <c r="G17" s="81">
        <f>$M$11</f>
        <v>0.25</v>
      </c>
      <c r="H17" s="80" t="s">
        <v>13</v>
      </c>
      <c r="I17" s="82">
        <f>E17*G17</f>
        <v>3.75</v>
      </c>
      <c r="J17" s="80" t="s">
        <v>100</v>
      </c>
      <c r="K17" s="83">
        <v>0.1</v>
      </c>
      <c r="L17" s="84"/>
      <c r="M17" s="85">
        <f>I17*K17</f>
        <v>0.375</v>
      </c>
    </row>
    <row r="18" spans="1:15" ht="13.5" thickBot="1" x14ac:dyDescent="0.25">
      <c r="A18" s="86"/>
      <c r="B18" s="76" t="s">
        <v>101</v>
      </c>
      <c r="C18" s="77"/>
      <c r="D18" s="78" t="s">
        <v>102</v>
      </c>
      <c r="E18" s="79">
        <v>2.7E-2</v>
      </c>
      <c r="F18" s="80" t="s">
        <v>100</v>
      </c>
      <c r="G18" s="81">
        <f>$M$11</f>
        <v>0.25</v>
      </c>
      <c r="H18" s="80" t="s">
        <v>13</v>
      </c>
      <c r="I18" s="82">
        <f>E18*G18</f>
        <v>6.7499999999999999E-3</v>
      </c>
      <c r="J18" s="80" t="s">
        <v>100</v>
      </c>
      <c r="K18" s="87">
        <v>0.21</v>
      </c>
      <c r="L18" s="88"/>
      <c r="M18" s="89">
        <f>I18*K18</f>
        <v>1.4174999999999999E-3</v>
      </c>
    </row>
    <row r="19" spans="1:15" s="12" customFormat="1" ht="13.5" thickBot="1" x14ac:dyDescent="0.25">
      <c r="A19" s="61"/>
      <c r="B19" s="61"/>
      <c r="C19" s="61"/>
      <c r="D19" s="62"/>
      <c r="E19" s="61"/>
      <c r="F19" s="61"/>
      <c r="G19" s="61"/>
      <c r="H19" s="62"/>
      <c r="I19" s="61"/>
      <c r="J19" s="62"/>
      <c r="K19" s="90" t="s">
        <v>103</v>
      </c>
      <c r="L19" s="91" t="s">
        <v>13</v>
      </c>
      <c r="M19" s="92">
        <f>SUM(M15:M18)</f>
        <v>2.8224225000000001</v>
      </c>
    </row>
    <row r="20" spans="1:15" s="12" customFormat="1" x14ac:dyDescent="0.2">
      <c r="A20" s="93" t="s">
        <v>75</v>
      </c>
      <c r="B20" s="94" t="s">
        <v>104</v>
      </c>
      <c r="C20" s="95"/>
      <c r="D20" s="96" t="s">
        <v>94</v>
      </c>
      <c r="E20" s="97" t="s">
        <v>105</v>
      </c>
      <c r="F20" s="98"/>
      <c r="G20" s="99" t="s">
        <v>95</v>
      </c>
      <c r="H20" s="100"/>
      <c r="I20" s="99" t="s">
        <v>96</v>
      </c>
      <c r="J20" s="100"/>
      <c r="K20" s="101" t="s">
        <v>106</v>
      </c>
      <c r="L20" s="102"/>
      <c r="M20" s="103" t="s">
        <v>98</v>
      </c>
    </row>
    <row r="21" spans="1:15" s="12" customFormat="1" x14ac:dyDescent="0.2">
      <c r="A21" s="104"/>
      <c r="B21" s="105"/>
      <c r="C21" s="106"/>
      <c r="D21" s="107"/>
      <c r="E21" s="108" t="s">
        <v>107</v>
      </c>
      <c r="F21" s="109"/>
      <c r="G21" s="110"/>
      <c r="H21" s="111"/>
      <c r="I21" s="110"/>
      <c r="J21" s="111"/>
      <c r="K21" s="101"/>
      <c r="L21" s="102"/>
      <c r="M21" s="103"/>
    </row>
    <row r="22" spans="1:15" s="12" customFormat="1" ht="25.5" x14ac:dyDescent="0.2">
      <c r="A22" s="104"/>
      <c r="B22" s="112"/>
      <c r="C22" s="106"/>
      <c r="D22" s="113"/>
      <c r="E22" s="114" t="s">
        <v>108</v>
      </c>
      <c r="F22" s="67"/>
      <c r="G22" s="115"/>
      <c r="H22" s="116"/>
      <c r="I22" s="115"/>
      <c r="J22" s="116"/>
      <c r="K22" s="117"/>
      <c r="L22" s="118"/>
      <c r="M22" s="119"/>
    </row>
    <row r="23" spans="1:15" s="12" customFormat="1" ht="13.5" thickBot="1" x14ac:dyDescent="0.25">
      <c r="A23" s="120">
        <v>1</v>
      </c>
      <c r="B23" s="121" t="s">
        <v>109</v>
      </c>
      <c r="C23" s="122"/>
      <c r="D23" s="37" t="s">
        <v>38</v>
      </c>
      <c r="E23" s="123">
        <f>+H8</f>
        <v>1.1111</v>
      </c>
      <c r="F23" s="124" t="s">
        <v>100</v>
      </c>
      <c r="G23" s="125">
        <f>+M7</f>
        <v>1.7499999999999998E-2</v>
      </c>
      <c r="H23" s="124" t="s">
        <v>13</v>
      </c>
      <c r="I23" s="126">
        <f>E23*G23</f>
        <v>1.9444249999999996E-2</v>
      </c>
      <c r="J23" s="124" t="s">
        <v>100</v>
      </c>
      <c r="K23" s="127">
        <v>4.54</v>
      </c>
      <c r="L23" s="127"/>
      <c r="M23" s="128">
        <f>I23*K23</f>
        <v>8.827689499999998E-2</v>
      </c>
    </row>
    <row r="24" spans="1:15" ht="13.5" thickBot="1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129" t="s">
        <v>110</v>
      </c>
      <c r="L24" s="130" t="s">
        <v>13</v>
      </c>
      <c r="M24" s="92">
        <f>SUM(M23:M23)</f>
        <v>8.827689499999998E-2</v>
      </c>
      <c r="N24" s="22"/>
      <c r="O24" s="22"/>
    </row>
    <row r="25" spans="1:15" ht="48" x14ac:dyDescent="0.2">
      <c r="A25" s="63" t="s">
        <v>75</v>
      </c>
      <c r="B25" s="64" t="s">
        <v>111</v>
      </c>
      <c r="C25" s="64"/>
      <c r="D25" s="65" t="s">
        <v>94</v>
      </c>
      <c r="E25" s="131" t="s">
        <v>11</v>
      </c>
      <c r="F25" s="131"/>
      <c r="G25" s="132" t="s">
        <v>95</v>
      </c>
      <c r="H25" s="132"/>
      <c r="I25" s="132" t="s">
        <v>96</v>
      </c>
      <c r="J25" s="132"/>
      <c r="K25" s="119" t="s">
        <v>97</v>
      </c>
      <c r="L25" s="119"/>
      <c r="M25" s="133" t="s">
        <v>98</v>
      </c>
      <c r="N25" s="74"/>
      <c r="O25" s="22"/>
    </row>
    <row r="26" spans="1:15" x14ac:dyDescent="0.2">
      <c r="A26" s="23">
        <v>2</v>
      </c>
      <c r="B26" s="134" t="s">
        <v>112</v>
      </c>
      <c r="C26" s="135" t="s">
        <v>113</v>
      </c>
      <c r="D26" s="37" t="s">
        <v>38</v>
      </c>
      <c r="E26" s="136">
        <v>0.04</v>
      </c>
      <c r="F26" s="124" t="s">
        <v>100</v>
      </c>
      <c r="G26" s="137">
        <f>$M$9</f>
        <v>0.75</v>
      </c>
      <c r="H26" s="124" t="s">
        <v>13</v>
      </c>
      <c r="I26" s="138">
        <f>E26*G26</f>
        <v>0.03</v>
      </c>
      <c r="J26" s="124" t="s">
        <v>100</v>
      </c>
      <c r="K26" s="139">
        <v>2.8</v>
      </c>
      <c r="L26" s="126"/>
      <c r="M26" s="140">
        <f>I26*K26</f>
        <v>8.3999999999999991E-2</v>
      </c>
      <c r="N26" s="22"/>
      <c r="O26" s="22"/>
    </row>
    <row r="27" spans="1:15" x14ac:dyDescent="0.2">
      <c r="A27" s="33"/>
      <c r="B27" s="141" t="s">
        <v>114</v>
      </c>
      <c r="C27" s="135" t="s">
        <v>115</v>
      </c>
      <c r="D27" s="37" t="s">
        <v>38</v>
      </c>
      <c r="E27" s="136">
        <v>0.64</v>
      </c>
      <c r="F27" s="124" t="s">
        <v>100</v>
      </c>
      <c r="G27" s="137">
        <f>$M$9</f>
        <v>0.75</v>
      </c>
      <c r="H27" s="124" t="s">
        <v>13</v>
      </c>
      <c r="I27" s="138">
        <f>E27*G27</f>
        <v>0.48</v>
      </c>
      <c r="J27" s="124" t="s">
        <v>100</v>
      </c>
      <c r="K27" s="139">
        <v>4.0999999999999996</v>
      </c>
      <c r="L27" s="126"/>
      <c r="M27" s="140">
        <f>I27*K27</f>
        <v>1.9679999999999997</v>
      </c>
      <c r="N27" s="22"/>
      <c r="O27" s="22"/>
    </row>
    <row r="28" spans="1:15" x14ac:dyDescent="0.2">
      <c r="A28" s="23">
        <v>3</v>
      </c>
      <c r="B28" s="134" t="s">
        <v>112</v>
      </c>
      <c r="C28" s="135" t="s">
        <v>113</v>
      </c>
      <c r="D28" s="37" t="s">
        <v>38</v>
      </c>
      <c r="E28" s="136">
        <v>0.04</v>
      </c>
      <c r="F28" s="124" t="s">
        <v>100</v>
      </c>
      <c r="G28" s="137">
        <f>$M$11</f>
        <v>0.25</v>
      </c>
      <c r="H28" s="124" t="s">
        <v>13</v>
      </c>
      <c r="I28" s="138">
        <f>E28*G28</f>
        <v>0.01</v>
      </c>
      <c r="J28" s="124" t="s">
        <v>100</v>
      </c>
      <c r="K28" s="139">
        <v>2.8</v>
      </c>
      <c r="L28" s="126"/>
      <c r="M28" s="140">
        <f>I28*K28</f>
        <v>2.7999999999999997E-2</v>
      </c>
      <c r="N28" s="22"/>
      <c r="O28" s="22"/>
    </row>
    <row r="29" spans="1:15" ht="13.5" thickBot="1" x14ac:dyDescent="0.25">
      <c r="A29" s="33"/>
      <c r="B29" s="142" t="s">
        <v>114</v>
      </c>
      <c r="C29" s="135" t="s">
        <v>115</v>
      </c>
      <c r="D29" s="37" t="s">
        <v>38</v>
      </c>
      <c r="E29" s="136">
        <v>0.74</v>
      </c>
      <c r="F29" s="124" t="s">
        <v>100</v>
      </c>
      <c r="G29" s="137">
        <f>$M$11</f>
        <v>0.25</v>
      </c>
      <c r="H29" s="124" t="s">
        <v>13</v>
      </c>
      <c r="I29" s="138">
        <f>E29*G29</f>
        <v>0.185</v>
      </c>
      <c r="J29" s="124" t="s">
        <v>100</v>
      </c>
      <c r="K29" s="143">
        <v>4.0999999999999996</v>
      </c>
      <c r="L29" s="127"/>
      <c r="M29" s="128">
        <f>I29*K29</f>
        <v>0.75849999999999995</v>
      </c>
      <c r="N29" s="22"/>
      <c r="O29" s="22"/>
    </row>
    <row r="30" spans="1:15" ht="13.5" thickBot="1" x14ac:dyDescent="0.25">
      <c r="A30" s="10"/>
      <c r="B30" s="10"/>
      <c r="C30" s="10"/>
      <c r="D30" s="11"/>
      <c r="E30" s="10"/>
      <c r="F30" s="10"/>
      <c r="G30" s="10"/>
      <c r="H30" s="11"/>
      <c r="I30" s="10"/>
      <c r="J30" s="11"/>
      <c r="K30" s="144" t="s">
        <v>116</v>
      </c>
      <c r="L30" s="130" t="s">
        <v>13</v>
      </c>
      <c r="M30" s="92">
        <f>SUM(M26:M29)</f>
        <v>2.8384999999999998</v>
      </c>
      <c r="N30" s="22"/>
      <c r="O30" s="22"/>
    </row>
    <row r="31" spans="1:15" x14ac:dyDescent="0.2">
      <c r="A31" s="10"/>
      <c r="B31" s="145" t="s">
        <v>117</v>
      </c>
      <c r="C31" s="145"/>
      <c r="D31" s="145"/>
      <c r="E31" s="145"/>
      <c r="F31" s="145"/>
      <c r="G31" s="145"/>
      <c r="H31" s="145"/>
      <c r="I31" s="146" t="s">
        <v>118</v>
      </c>
      <c r="J31" s="146"/>
      <c r="K31" s="147" t="s">
        <v>119</v>
      </c>
      <c r="L31" s="147"/>
      <c r="M31" s="148" t="s">
        <v>98</v>
      </c>
      <c r="N31" s="22"/>
      <c r="O31" s="22"/>
    </row>
    <row r="32" spans="1:15" ht="13.5" thickBot="1" x14ac:dyDescent="0.25">
      <c r="A32" s="149"/>
      <c r="B32" s="149"/>
      <c r="C32" s="149"/>
      <c r="D32" s="150"/>
      <c r="E32" s="149"/>
      <c r="F32" s="149"/>
      <c r="G32" s="149"/>
      <c r="H32" s="150"/>
      <c r="I32" s="17">
        <v>3.2</v>
      </c>
      <c r="J32" s="150" t="s">
        <v>100</v>
      </c>
      <c r="K32" s="151">
        <f>+M30</f>
        <v>2.8384999999999998</v>
      </c>
      <c r="L32" s="149" t="s">
        <v>13</v>
      </c>
      <c r="M32" s="152">
        <f>ROUND(I32*K32,2)</f>
        <v>9.08</v>
      </c>
      <c r="N32" s="22"/>
      <c r="O32" s="22"/>
    </row>
    <row r="33" spans="1:15" ht="13.5" thickBot="1" x14ac:dyDescent="0.25">
      <c r="A33" s="149"/>
      <c r="B33" s="149"/>
      <c r="C33" s="149"/>
      <c r="D33" s="150"/>
      <c r="E33" s="149"/>
      <c r="F33" s="149"/>
      <c r="G33" s="149"/>
      <c r="H33" s="150"/>
      <c r="I33" s="149"/>
      <c r="J33" s="150"/>
      <c r="K33" s="144" t="s">
        <v>120</v>
      </c>
      <c r="L33" s="130" t="s">
        <v>13</v>
      </c>
      <c r="M33" s="153">
        <f>M32</f>
        <v>9.08</v>
      </c>
      <c r="O33" s="22"/>
    </row>
    <row r="34" spans="1:15" ht="13.5" thickBot="1" x14ac:dyDescent="0.25">
      <c r="A34" s="10"/>
      <c r="B34" s="154" t="s">
        <v>121</v>
      </c>
      <c r="C34" s="155"/>
      <c r="D34" s="155"/>
      <c r="E34" s="155"/>
      <c r="F34" s="155"/>
      <c r="G34" s="155"/>
      <c r="H34" s="155"/>
      <c r="I34" s="155"/>
      <c r="J34" s="155"/>
      <c r="K34" s="157"/>
      <c r="L34" s="158"/>
      <c r="M34" s="159" t="s">
        <v>98</v>
      </c>
      <c r="N34" s="22"/>
      <c r="O34" s="22"/>
    </row>
    <row r="35" spans="1:15" ht="13.5" thickBot="1" x14ac:dyDescent="0.25">
      <c r="A35" s="149"/>
      <c r="B35" s="149"/>
      <c r="C35" s="149"/>
      <c r="D35" s="150"/>
      <c r="E35" s="149"/>
      <c r="F35" s="149"/>
      <c r="G35" s="149"/>
      <c r="H35" s="150"/>
      <c r="I35" s="149"/>
      <c r="J35" s="150"/>
      <c r="K35" s="160" t="s">
        <v>122</v>
      </c>
      <c r="L35" s="130" t="s">
        <v>13</v>
      </c>
      <c r="M35" s="161">
        <f>SUM(M33,M30,M24,M19)</f>
        <v>14.829199395</v>
      </c>
      <c r="N35" s="162" t="s">
        <v>123</v>
      </c>
      <c r="O35" s="22"/>
    </row>
    <row r="36" spans="1:15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22"/>
      <c r="O36" s="22"/>
    </row>
    <row r="37" spans="1:15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22"/>
      <c r="O37" s="22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19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9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9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9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9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9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9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9"/>
    </row>
    <row r="49" spans="1:14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19"/>
    </row>
    <row r="50" spans="1:14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19"/>
    </row>
    <row r="51" spans="1:14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19"/>
    </row>
    <row r="52" spans="1:14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19"/>
    </row>
    <row r="53" spans="1:14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4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4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4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4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4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4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4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4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4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</sheetData>
  <mergeCells count="51">
    <mergeCell ref="A26:A27"/>
    <mergeCell ref="A28:A29"/>
    <mergeCell ref="B31:H31"/>
    <mergeCell ref="I31:J31"/>
    <mergeCell ref="K31:L31"/>
    <mergeCell ref="B34:L34"/>
    <mergeCell ref="M20:M22"/>
    <mergeCell ref="B23:C23"/>
    <mergeCell ref="B25:C25"/>
    <mergeCell ref="E25:F25"/>
    <mergeCell ref="G25:H25"/>
    <mergeCell ref="I25:J25"/>
    <mergeCell ref="K25:L25"/>
    <mergeCell ref="A20:A22"/>
    <mergeCell ref="B20:C22"/>
    <mergeCell ref="D20:D22"/>
    <mergeCell ref="G20:H22"/>
    <mergeCell ref="I20:J22"/>
    <mergeCell ref="K20:L22"/>
    <mergeCell ref="B14:C14"/>
    <mergeCell ref="K14:L14"/>
    <mergeCell ref="A15:A16"/>
    <mergeCell ref="B15:C15"/>
    <mergeCell ref="B16:C16"/>
    <mergeCell ref="A17:A18"/>
    <mergeCell ref="B17:C17"/>
    <mergeCell ref="B18:C18"/>
    <mergeCell ref="M9:M10"/>
    <mergeCell ref="A11:A12"/>
    <mergeCell ref="B11:C12"/>
    <mergeCell ref="D11:H12"/>
    <mergeCell ref="I11:J12"/>
    <mergeCell ref="L11:L12"/>
    <mergeCell ref="M11:M12"/>
    <mergeCell ref="A7:A8"/>
    <mergeCell ref="B7:C8"/>
    <mergeCell ref="I7:J8"/>
    <mergeCell ref="L7:L8"/>
    <mergeCell ref="M7:M8"/>
    <mergeCell ref="A9:A10"/>
    <mergeCell ref="B9:C10"/>
    <mergeCell ref="D9:H10"/>
    <mergeCell ref="I9:J10"/>
    <mergeCell ref="L9:L10"/>
    <mergeCell ref="A2:M2"/>
    <mergeCell ref="A4:M4"/>
    <mergeCell ref="B5:F5"/>
    <mergeCell ref="B6:C6"/>
    <mergeCell ref="D6:H6"/>
    <mergeCell ref="I6:J6"/>
    <mergeCell ref="K6:M6"/>
  </mergeCells>
  <pageMargins left="0.74803149606299213" right="0" top="0.78740157480314965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6"/>
  <sheetViews>
    <sheetView tabSelected="1" workbookViewId="0">
      <selection activeCell="B2" sqref="B2:L66"/>
    </sheetView>
  </sheetViews>
  <sheetFormatPr defaultRowHeight="15" x14ac:dyDescent="0.25"/>
  <cols>
    <col min="2" max="2" width="12" style="1" customWidth="1"/>
    <col min="3" max="3" width="22.7109375" customWidth="1"/>
    <col min="4" max="4" width="11.42578125" customWidth="1"/>
    <col min="5" max="5" width="8.7109375" customWidth="1"/>
    <col min="6" max="6" width="4.7109375" customWidth="1"/>
    <col min="7" max="8" width="8.7109375" customWidth="1"/>
    <col min="9" max="9" width="10.7109375" customWidth="1"/>
    <col min="10" max="10" width="12" customWidth="1"/>
    <col min="11" max="11" width="4.7109375" customWidth="1"/>
    <col min="12" max="12" width="8.7109375" customWidth="1"/>
  </cols>
  <sheetData>
    <row r="2" spans="2:12" x14ac:dyDescent="0.25">
      <c r="B2" s="166" t="s">
        <v>62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2:12" ht="27.75" customHeight="1" x14ac:dyDescent="0.25">
      <c r="B3" s="167" t="s">
        <v>125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2:12" ht="15.75" thickBot="1" x14ac:dyDescent="0.3">
      <c r="B4" s="168" t="s">
        <v>126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2" ht="18" customHeight="1" x14ac:dyDescent="0.25">
      <c r="B5" s="171" t="s">
        <v>0</v>
      </c>
      <c r="C5" s="172" t="s">
        <v>1</v>
      </c>
      <c r="D5" s="173" t="s">
        <v>2</v>
      </c>
      <c r="E5" s="174"/>
      <c r="F5" s="174"/>
      <c r="G5" s="174"/>
      <c r="H5" s="175"/>
      <c r="I5" s="176" t="s">
        <v>3</v>
      </c>
      <c r="J5" s="177" t="s">
        <v>4</v>
      </c>
      <c r="K5" s="178"/>
      <c r="L5" s="179"/>
    </row>
    <row r="6" spans="2:12" ht="18" customHeight="1" thickBot="1" x14ac:dyDescent="0.3">
      <c r="B6" s="180"/>
      <c r="C6" s="181"/>
      <c r="D6" s="182"/>
      <c r="E6" s="183"/>
      <c r="F6" s="183"/>
      <c r="G6" s="183"/>
      <c r="H6" s="184"/>
      <c r="I6" s="185"/>
      <c r="J6" s="186"/>
      <c r="K6" s="187"/>
      <c r="L6" s="188"/>
    </row>
    <row r="7" spans="2:12" s="2" customFormat="1" ht="12" x14ac:dyDescent="0.2">
      <c r="B7" s="189" t="s">
        <v>5</v>
      </c>
      <c r="C7" s="190" t="s">
        <v>6</v>
      </c>
      <c r="D7" s="191" t="s">
        <v>7</v>
      </c>
      <c r="E7" s="191" t="s">
        <v>8</v>
      </c>
      <c r="F7" s="191" t="s">
        <v>9</v>
      </c>
      <c r="G7" s="191" t="s">
        <v>10</v>
      </c>
      <c r="H7" s="191" t="s">
        <v>11</v>
      </c>
      <c r="I7" s="192" t="s">
        <v>127</v>
      </c>
      <c r="J7" s="7" t="s">
        <v>12</v>
      </c>
      <c r="K7" s="194" t="s">
        <v>13</v>
      </c>
      <c r="L7" s="195">
        <v>1</v>
      </c>
    </row>
    <row r="8" spans="2:12" ht="24" customHeight="1" x14ac:dyDescent="0.25">
      <c r="B8" s="196"/>
      <c r="C8" s="190"/>
      <c r="D8" s="197" t="s">
        <v>134</v>
      </c>
      <c r="E8" s="198">
        <v>4.5</v>
      </c>
      <c r="F8" s="199">
        <v>9</v>
      </c>
      <c r="G8" s="198">
        <f>PRODUCT(E8,F8)</f>
        <v>40.5</v>
      </c>
      <c r="H8" s="200">
        <f>F8/MIN(G8:G10)</f>
        <v>0.23376623376623376</v>
      </c>
      <c r="I8" s="201"/>
      <c r="J8" s="8"/>
      <c r="K8" s="194"/>
      <c r="L8" s="202"/>
    </row>
    <row r="9" spans="2:12" ht="25.5" customHeight="1" x14ac:dyDescent="0.25">
      <c r="B9" s="196"/>
      <c r="C9" s="190"/>
      <c r="D9" s="197" t="s">
        <v>15</v>
      </c>
      <c r="E9" s="198">
        <v>38.5</v>
      </c>
      <c r="F9" s="199">
        <v>1</v>
      </c>
      <c r="G9" s="198">
        <f t="shared" ref="G9:G10" si="0">PRODUCT(E9,F9)</f>
        <v>38.5</v>
      </c>
      <c r="H9" s="200">
        <f>F9/MIN(G8:G10)</f>
        <v>2.5974025974025976E-2</v>
      </c>
      <c r="I9" s="201"/>
      <c r="J9" s="9" t="s">
        <v>12</v>
      </c>
      <c r="K9" s="194"/>
      <c r="L9" s="202"/>
    </row>
    <row r="10" spans="2:12" ht="25.5" customHeight="1" x14ac:dyDescent="0.25">
      <c r="B10" s="196"/>
      <c r="C10" s="204"/>
      <c r="D10" s="197" t="s">
        <v>135</v>
      </c>
      <c r="E10" s="198">
        <v>2.5</v>
      </c>
      <c r="F10" s="199">
        <v>16</v>
      </c>
      <c r="G10" s="198">
        <f t="shared" si="0"/>
        <v>40</v>
      </c>
      <c r="H10" s="200">
        <f>F10/MIN(G8:G10)</f>
        <v>0.41558441558441561</v>
      </c>
      <c r="I10" s="201"/>
      <c r="J10" s="8"/>
      <c r="K10" s="205"/>
      <c r="L10" s="202"/>
    </row>
    <row r="11" spans="2:12" ht="14.25" customHeight="1" x14ac:dyDescent="0.25">
      <c r="B11" s="206" t="s">
        <v>17</v>
      </c>
      <c r="C11" s="203" t="s">
        <v>71</v>
      </c>
      <c r="D11" s="207" t="s">
        <v>65</v>
      </c>
      <c r="E11" s="208"/>
      <c r="F11" s="208"/>
      <c r="G11" s="208"/>
      <c r="H11" s="209"/>
      <c r="I11" s="210" t="s">
        <v>128</v>
      </c>
      <c r="J11" s="3" t="s">
        <v>18</v>
      </c>
      <c r="K11" s="211" t="s">
        <v>13</v>
      </c>
      <c r="L11" s="212">
        <f>(0.25+0.3*2)/(0.25*0.3)</f>
        <v>11.333333333333334</v>
      </c>
    </row>
    <row r="12" spans="2:12" ht="9.75" customHeight="1" x14ac:dyDescent="0.25">
      <c r="B12" s="213"/>
      <c r="C12" s="193"/>
      <c r="D12" s="214"/>
      <c r="E12" s="215"/>
      <c r="F12" s="215"/>
      <c r="G12" s="215"/>
      <c r="H12" s="216"/>
      <c r="I12" s="190"/>
      <c r="J12" s="4" t="s">
        <v>12</v>
      </c>
      <c r="K12" s="194"/>
      <c r="L12" s="217"/>
    </row>
    <row r="13" spans="2:12" ht="9.75" customHeight="1" x14ac:dyDescent="0.25">
      <c r="B13" s="189"/>
      <c r="C13" s="192"/>
      <c r="D13" s="218"/>
      <c r="E13" s="219"/>
      <c r="F13" s="219"/>
      <c r="G13" s="219"/>
      <c r="H13" s="220"/>
      <c r="I13" s="204"/>
      <c r="J13" s="5"/>
      <c r="K13" s="205"/>
      <c r="L13" s="195"/>
    </row>
    <row r="14" spans="2:12" ht="9" customHeight="1" x14ac:dyDescent="0.25">
      <c r="B14" s="196" t="s">
        <v>19</v>
      </c>
      <c r="C14" s="203" t="s">
        <v>63</v>
      </c>
      <c r="D14" s="207" t="s">
        <v>129</v>
      </c>
      <c r="E14" s="208"/>
      <c r="F14" s="208"/>
      <c r="G14" s="208"/>
      <c r="H14" s="209"/>
      <c r="I14" s="210" t="s">
        <v>20</v>
      </c>
      <c r="J14" s="6" t="s">
        <v>20</v>
      </c>
      <c r="K14" s="211" t="s">
        <v>13</v>
      </c>
      <c r="L14" s="212">
        <v>40.5</v>
      </c>
    </row>
    <row r="15" spans="2:12" ht="9" customHeight="1" x14ac:dyDescent="0.25">
      <c r="B15" s="196"/>
      <c r="C15" s="193"/>
      <c r="D15" s="214"/>
      <c r="E15" s="215"/>
      <c r="F15" s="215"/>
      <c r="G15" s="215"/>
      <c r="H15" s="216"/>
      <c r="I15" s="190"/>
      <c r="J15" s="6"/>
      <c r="K15" s="194"/>
      <c r="L15" s="217"/>
    </row>
    <row r="16" spans="2:12" ht="9" customHeight="1" x14ac:dyDescent="0.25">
      <c r="B16" s="196"/>
      <c r="C16" s="193"/>
      <c r="D16" s="214"/>
      <c r="E16" s="215"/>
      <c r="F16" s="215"/>
      <c r="G16" s="215"/>
      <c r="H16" s="216"/>
      <c r="I16" s="190"/>
      <c r="J16" s="4" t="s">
        <v>12</v>
      </c>
      <c r="K16" s="194"/>
      <c r="L16" s="217"/>
    </row>
    <row r="17" spans="2:12" ht="9" customHeight="1" x14ac:dyDescent="0.25">
      <c r="B17" s="196"/>
      <c r="C17" s="192"/>
      <c r="D17" s="218"/>
      <c r="E17" s="219"/>
      <c r="F17" s="219"/>
      <c r="G17" s="219"/>
      <c r="H17" s="220"/>
      <c r="I17" s="204"/>
      <c r="J17" s="5"/>
      <c r="K17" s="205"/>
      <c r="L17" s="195"/>
    </row>
    <row r="18" spans="2:12" ht="10.5" customHeight="1" x14ac:dyDescent="0.25">
      <c r="B18" s="196" t="s">
        <v>21</v>
      </c>
      <c r="C18" s="203" t="s">
        <v>64</v>
      </c>
      <c r="D18" s="207" t="s">
        <v>130</v>
      </c>
      <c r="E18" s="208"/>
      <c r="F18" s="208"/>
      <c r="G18" s="208"/>
      <c r="H18" s="209"/>
      <c r="I18" s="201" t="s">
        <v>127</v>
      </c>
      <c r="J18" s="4" t="s">
        <v>12</v>
      </c>
      <c r="K18" s="211" t="s">
        <v>13</v>
      </c>
      <c r="L18" s="212">
        <v>1</v>
      </c>
    </row>
    <row r="19" spans="2:12" ht="10.5" customHeight="1" x14ac:dyDescent="0.25">
      <c r="B19" s="196"/>
      <c r="C19" s="193"/>
      <c r="D19" s="214"/>
      <c r="E19" s="215"/>
      <c r="F19" s="215"/>
      <c r="G19" s="215"/>
      <c r="H19" s="216"/>
      <c r="I19" s="201"/>
      <c r="J19" s="5"/>
      <c r="K19" s="194"/>
      <c r="L19" s="217"/>
    </row>
    <row r="20" spans="2:12" ht="10.5" customHeight="1" x14ac:dyDescent="0.25">
      <c r="B20" s="196"/>
      <c r="C20" s="193"/>
      <c r="D20" s="214"/>
      <c r="E20" s="215"/>
      <c r="F20" s="215"/>
      <c r="G20" s="215"/>
      <c r="H20" s="216"/>
      <c r="I20" s="201"/>
      <c r="J20" s="4" t="s">
        <v>12</v>
      </c>
      <c r="K20" s="194"/>
      <c r="L20" s="217"/>
    </row>
    <row r="21" spans="2:12" ht="10.5" customHeight="1" thickBot="1" x14ac:dyDescent="0.3">
      <c r="B21" s="196"/>
      <c r="C21" s="192"/>
      <c r="D21" s="218"/>
      <c r="E21" s="219"/>
      <c r="F21" s="219"/>
      <c r="G21" s="219"/>
      <c r="H21" s="220"/>
      <c r="I21" s="201"/>
      <c r="J21" s="5"/>
      <c r="K21" s="205"/>
      <c r="L21" s="195"/>
    </row>
    <row r="22" spans="2:12" ht="21.95" customHeight="1" x14ac:dyDescent="0.25">
      <c r="B22" s="171" t="s">
        <v>0</v>
      </c>
      <c r="C22" s="221" t="s">
        <v>22</v>
      </c>
      <c r="D22" s="222" t="s">
        <v>23</v>
      </c>
      <c r="E22" s="221" t="s">
        <v>24</v>
      </c>
      <c r="F22" s="223"/>
      <c r="G22" s="222" t="s">
        <v>25</v>
      </c>
      <c r="H22" s="222"/>
      <c r="I22" s="222" t="s">
        <v>26</v>
      </c>
      <c r="J22" s="222" t="s">
        <v>27</v>
      </c>
      <c r="K22" s="222"/>
      <c r="L22" s="224" t="s">
        <v>28</v>
      </c>
    </row>
    <row r="23" spans="2:12" ht="21.95" customHeight="1" thickBot="1" x14ac:dyDescent="0.3">
      <c r="B23" s="180"/>
      <c r="C23" s="225"/>
      <c r="D23" s="226"/>
      <c r="E23" s="225"/>
      <c r="F23" s="227"/>
      <c r="G23" s="226"/>
      <c r="H23" s="226"/>
      <c r="I23" s="226"/>
      <c r="J23" s="226"/>
      <c r="K23" s="226"/>
      <c r="L23" s="228"/>
    </row>
    <row r="24" spans="2:12" x14ac:dyDescent="0.25">
      <c r="B24" s="229" t="s">
        <v>17</v>
      </c>
      <c r="C24" s="230" t="s">
        <v>29</v>
      </c>
      <c r="D24" s="231" t="s">
        <v>131</v>
      </c>
      <c r="E24" s="232">
        <v>5.7000000000000002E-3</v>
      </c>
      <c r="F24" s="232"/>
      <c r="G24" s="195">
        <f>+$L$11</f>
        <v>11.333333333333334</v>
      </c>
      <c r="H24" s="195"/>
      <c r="I24" s="233">
        <f>PRODUCT(E24,G24)</f>
        <v>6.4600000000000005E-2</v>
      </c>
      <c r="J24" s="195">
        <v>130</v>
      </c>
      <c r="K24" s="195"/>
      <c r="L24" s="234">
        <f>PRODUCT(I24,J24)</f>
        <v>8.3980000000000015</v>
      </c>
    </row>
    <row r="25" spans="2:12" x14ac:dyDescent="0.25">
      <c r="B25" s="213"/>
      <c r="C25" s="235" t="s">
        <v>30</v>
      </c>
      <c r="D25" s="199" t="s">
        <v>131</v>
      </c>
      <c r="E25" s="236">
        <v>2E-3</v>
      </c>
      <c r="F25" s="236"/>
      <c r="G25" s="195">
        <f t="shared" ref="G25:G31" si="1">+$L$11</f>
        <v>11.333333333333334</v>
      </c>
      <c r="H25" s="195"/>
      <c r="I25" s="200">
        <f t="shared" ref="I25:I33" si="2">PRODUCT(E25,G25)</f>
        <v>2.2666666666666668E-2</v>
      </c>
      <c r="J25" s="202">
        <v>160</v>
      </c>
      <c r="K25" s="202"/>
      <c r="L25" s="198">
        <f t="shared" ref="L25:L33" si="3">PRODUCT(I25,J25)</f>
        <v>3.6266666666666669</v>
      </c>
    </row>
    <row r="26" spans="2:12" x14ac:dyDescent="0.25">
      <c r="B26" s="213"/>
      <c r="C26" s="235" t="s">
        <v>31</v>
      </c>
      <c r="D26" s="199" t="s">
        <v>131</v>
      </c>
      <c r="E26" s="236">
        <v>1.6999999999999999E-3</v>
      </c>
      <c r="F26" s="236"/>
      <c r="G26" s="195">
        <f t="shared" si="1"/>
        <v>11.333333333333334</v>
      </c>
      <c r="H26" s="195"/>
      <c r="I26" s="200">
        <f t="shared" si="2"/>
        <v>1.9266666666666668E-2</v>
      </c>
      <c r="J26" s="202">
        <v>210</v>
      </c>
      <c r="K26" s="202"/>
      <c r="L26" s="198">
        <f t="shared" si="3"/>
        <v>4.0460000000000003</v>
      </c>
    </row>
    <row r="27" spans="2:12" ht="15" customHeight="1" x14ac:dyDescent="0.25">
      <c r="B27" s="213"/>
      <c r="C27" s="235" t="s">
        <v>32</v>
      </c>
      <c r="D27" s="199" t="s">
        <v>33</v>
      </c>
      <c r="E27" s="236">
        <v>0.25</v>
      </c>
      <c r="F27" s="236"/>
      <c r="G27" s="195">
        <f t="shared" si="1"/>
        <v>11.333333333333334</v>
      </c>
      <c r="H27" s="195"/>
      <c r="I27" s="200">
        <f t="shared" si="2"/>
        <v>2.8333333333333335</v>
      </c>
      <c r="J27" s="202">
        <v>1.1000000000000001</v>
      </c>
      <c r="K27" s="202"/>
      <c r="L27" s="198">
        <f t="shared" si="3"/>
        <v>3.1166666666666671</v>
      </c>
    </row>
    <row r="28" spans="2:12" ht="15" customHeight="1" x14ac:dyDescent="0.25">
      <c r="B28" s="213"/>
      <c r="C28" s="235" t="s">
        <v>34</v>
      </c>
      <c r="D28" s="199" t="s">
        <v>33</v>
      </c>
      <c r="E28" s="237">
        <v>0.15</v>
      </c>
      <c r="F28" s="237"/>
      <c r="G28" s="195">
        <f t="shared" si="1"/>
        <v>11.333333333333334</v>
      </c>
      <c r="H28" s="195"/>
      <c r="I28" s="238">
        <f t="shared" si="2"/>
        <v>1.7</v>
      </c>
      <c r="J28" s="212">
        <v>1.3</v>
      </c>
      <c r="K28" s="212"/>
      <c r="L28" s="239">
        <f t="shared" si="3"/>
        <v>2.21</v>
      </c>
    </row>
    <row r="29" spans="2:12" ht="15" customHeight="1" x14ac:dyDescent="0.25">
      <c r="B29" s="213"/>
      <c r="C29" s="235" t="s">
        <v>66</v>
      </c>
      <c r="D29" s="199" t="s">
        <v>69</v>
      </c>
      <c r="E29" s="237">
        <v>0.03</v>
      </c>
      <c r="F29" s="237"/>
      <c r="G29" s="195">
        <f t="shared" si="1"/>
        <v>11.333333333333334</v>
      </c>
      <c r="H29" s="195"/>
      <c r="I29" s="238">
        <f>PRODUCT(E29,G29)</f>
        <v>0.34</v>
      </c>
      <c r="J29" s="212">
        <v>0.95</v>
      </c>
      <c r="K29" s="212"/>
      <c r="L29" s="239">
        <f t="shared" si="3"/>
        <v>0.32300000000000001</v>
      </c>
    </row>
    <row r="30" spans="2:12" ht="15" customHeight="1" x14ac:dyDescent="0.25">
      <c r="B30" s="213"/>
      <c r="C30" s="235" t="s">
        <v>67</v>
      </c>
      <c r="D30" s="199" t="s">
        <v>33</v>
      </c>
      <c r="E30" s="237">
        <v>2E-3</v>
      </c>
      <c r="F30" s="237"/>
      <c r="G30" s="195">
        <f t="shared" si="1"/>
        <v>11.333333333333334</v>
      </c>
      <c r="H30" s="195"/>
      <c r="I30" s="238">
        <f t="shared" ref="I30:I31" si="4">PRODUCT(E30,G30)</f>
        <v>2.2666666666666668E-2</v>
      </c>
      <c r="J30" s="212">
        <v>2.5</v>
      </c>
      <c r="K30" s="212"/>
      <c r="L30" s="239">
        <f t="shared" si="3"/>
        <v>5.6666666666666671E-2</v>
      </c>
    </row>
    <row r="31" spans="2:12" ht="15" customHeight="1" x14ac:dyDescent="0.25">
      <c r="B31" s="189"/>
      <c r="C31" s="235" t="s">
        <v>68</v>
      </c>
      <c r="D31" s="199" t="s">
        <v>70</v>
      </c>
      <c r="E31" s="237">
        <v>2</v>
      </c>
      <c r="F31" s="237"/>
      <c r="G31" s="195">
        <f t="shared" si="1"/>
        <v>11.333333333333334</v>
      </c>
      <c r="H31" s="195"/>
      <c r="I31" s="238">
        <f t="shared" si="4"/>
        <v>22.666666666666668</v>
      </c>
      <c r="J31" s="212">
        <f>13/50</f>
        <v>0.26</v>
      </c>
      <c r="K31" s="212"/>
      <c r="L31" s="239">
        <f t="shared" si="3"/>
        <v>5.8933333333333335</v>
      </c>
    </row>
    <row r="32" spans="2:12" ht="24.75" x14ac:dyDescent="0.25">
      <c r="B32" s="196" t="s">
        <v>19</v>
      </c>
      <c r="C32" s="240" t="s">
        <v>132</v>
      </c>
      <c r="D32" s="199" t="s">
        <v>33</v>
      </c>
      <c r="E32" s="236">
        <v>1.04</v>
      </c>
      <c r="F32" s="236"/>
      <c r="G32" s="202">
        <f>$L$14</f>
        <v>40.5</v>
      </c>
      <c r="H32" s="202"/>
      <c r="I32" s="200">
        <f t="shared" si="2"/>
        <v>42.120000000000005</v>
      </c>
      <c r="J32" s="202">
        <v>0.56999999999999995</v>
      </c>
      <c r="K32" s="202"/>
      <c r="L32" s="198">
        <f t="shared" si="3"/>
        <v>24.008400000000002</v>
      </c>
    </row>
    <row r="33" spans="2:12" ht="15.75" thickBot="1" x14ac:dyDescent="0.3">
      <c r="B33" s="196"/>
      <c r="C33" s="241" t="s">
        <v>35</v>
      </c>
      <c r="D33" s="199" t="s">
        <v>33</v>
      </c>
      <c r="E33" s="236">
        <v>1E-3</v>
      </c>
      <c r="F33" s="236"/>
      <c r="G33" s="202">
        <f>$L$14</f>
        <v>40.5</v>
      </c>
      <c r="H33" s="202"/>
      <c r="I33" s="200">
        <f t="shared" si="2"/>
        <v>4.0500000000000001E-2</v>
      </c>
      <c r="J33" s="202">
        <v>1.3</v>
      </c>
      <c r="K33" s="202"/>
      <c r="L33" s="198">
        <f t="shared" si="3"/>
        <v>5.2650000000000002E-2</v>
      </c>
    </row>
    <row r="34" spans="2:12" ht="15.75" thickBot="1" x14ac:dyDescent="0.3">
      <c r="B34" s="169"/>
      <c r="C34" s="170"/>
      <c r="D34" s="170"/>
      <c r="E34" s="170"/>
      <c r="F34" s="170"/>
      <c r="G34" s="170"/>
      <c r="H34" s="170"/>
      <c r="I34" s="170"/>
      <c r="J34" s="170"/>
      <c r="K34" s="242" t="s">
        <v>36</v>
      </c>
      <c r="L34" s="243">
        <f>SUM(L24:L33)</f>
        <v>51.731383333333341</v>
      </c>
    </row>
    <row r="35" spans="2:12" ht="21.95" customHeight="1" x14ac:dyDescent="0.25">
      <c r="B35" s="171" t="s">
        <v>0</v>
      </c>
      <c r="C35" s="221" t="s">
        <v>37</v>
      </c>
      <c r="D35" s="222" t="s">
        <v>23</v>
      </c>
      <c r="E35" s="221" t="s">
        <v>24</v>
      </c>
      <c r="F35" s="223"/>
      <c r="G35" s="222" t="s">
        <v>25</v>
      </c>
      <c r="H35" s="222"/>
      <c r="I35" s="222" t="s">
        <v>26</v>
      </c>
      <c r="J35" s="222" t="s">
        <v>27</v>
      </c>
      <c r="K35" s="222"/>
      <c r="L35" s="224" t="s">
        <v>28</v>
      </c>
    </row>
    <row r="36" spans="2:12" ht="21.95" customHeight="1" thickBot="1" x14ac:dyDescent="0.3">
      <c r="B36" s="180"/>
      <c r="C36" s="225"/>
      <c r="D36" s="226"/>
      <c r="E36" s="225"/>
      <c r="F36" s="227"/>
      <c r="G36" s="226"/>
      <c r="H36" s="226"/>
      <c r="I36" s="226"/>
      <c r="J36" s="226"/>
      <c r="K36" s="226"/>
      <c r="L36" s="228"/>
    </row>
    <row r="37" spans="2:12" ht="24.75" x14ac:dyDescent="0.25">
      <c r="B37" s="189" t="s">
        <v>5</v>
      </c>
      <c r="C37" s="244" t="s">
        <v>14</v>
      </c>
      <c r="D37" s="231" t="s">
        <v>38</v>
      </c>
      <c r="E37" s="232">
        <f>+H8</f>
        <v>0.23376623376623376</v>
      </c>
      <c r="F37" s="232"/>
      <c r="G37" s="195">
        <f>$L$18</f>
        <v>1</v>
      </c>
      <c r="H37" s="195"/>
      <c r="I37" s="233">
        <f>PRODUCT(E37:H37)</f>
        <v>0.23376623376623376</v>
      </c>
      <c r="J37" s="195">
        <v>60.5</v>
      </c>
      <c r="K37" s="195"/>
      <c r="L37" s="234">
        <f>PRODUCT(I37,J37)</f>
        <v>14.142857142857142</v>
      </c>
    </row>
    <row r="38" spans="2:12" x14ac:dyDescent="0.25">
      <c r="B38" s="196"/>
      <c r="C38" s="235" t="s">
        <v>15</v>
      </c>
      <c r="D38" s="199" t="s">
        <v>38</v>
      </c>
      <c r="E38" s="236">
        <f>+H9</f>
        <v>2.5974025974025976E-2</v>
      </c>
      <c r="F38" s="236"/>
      <c r="G38" s="195">
        <f t="shared" ref="G38:G39" si="5">$L$18</f>
        <v>1</v>
      </c>
      <c r="H38" s="195"/>
      <c r="I38" s="200">
        <f t="shared" ref="I38:I39" si="6">PRODUCT(E38:H38)</f>
        <v>2.5974025974025976E-2</v>
      </c>
      <c r="J38" s="202">
        <v>100</v>
      </c>
      <c r="K38" s="202"/>
      <c r="L38" s="198">
        <f t="shared" ref="L38:L39" si="7">PRODUCT(I38,J38)</f>
        <v>2.5974025974025974</v>
      </c>
    </row>
    <row r="39" spans="2:12" ht="25.5" thickBot="1" x14ac:dyDescent="0.3">
      <c r="B39" s="196"/>
      <c r="C39" s="245" t="s">
        <v>16</v>
      </c>
      <c r="D39" s="199" t="s">
        <v>38</v>
      </c>
      <c r="E39" s="236">
        <f>+H10</f>
        <v>0.41558441558441561</v>
      </c>
      <c r="F39" s="236"/>
      <c r="G39" s="195">
        <f t="shared" si="5"/>
        <v>1</v>
      </c>
      <c r="H39" s="195"/>
      <c r="I39" s="200">
        <f t="shared" si="6"/>
        <v>0.41558441558441561</v>
      </c>
      <c r="J39" s="202">
        <v>2.5092500000000002</v>
      </c>
      <c r="K39" s="202"/>
      <c r="L39" s="198">
        <f t="shared" si="7"/>
        <v>1.0428051948051951</v>
      </c>
    </row>
    <row r="40" spans="2:12" ht="15.75" thickBot="1" x14ac:dyDescent="0.3">
      <c r="B40" s="169"/>
      <c r="C40" s="170"/>
      <c r="D40" s="170"/>
      <c r="E40" s="170"/>
      <c r="F40" s="170"/>
      <c r="G40" s="170"/>
      <c r="H40" s="170"/>
      <c r="I40" s="170"/>
      <c r="J40" s="170"/>
      <c r="K40" s="242" t="s">
        <v>39</v>
      </c>
      <c r="L40" s="243">
        <f>SUM(L37:L39)</f>
        <v>17.783064935064932</v>
      </c>
    </row>
    <row r="41" spans="2:12" ht="21.95" customHeight="1" x14ac:dyDescent="0.25">
      <c r="B41" s="171" t="s">
        <v>0</v>
      </c>
      <c r="C41" s="221" t="s">
        <v>40</v>
      </c>
      <c r="D41" s="222" t="s">
        <v>23</v>
      </c>
      <c r="E41" s="221" t="s">
        <v>24</v>
      </c>
      <c r="F41" s="223"/>
      <c r="G41" s="222" t="s">
        <v>25</v>
      </c>
      <c r="H41" s="222"/>
      <c r="I41" s="222" t="s">
        <v>26</v>
      </c>
      <c r="J41" s="222" t="s">
        <v>27</v>
      </c>
      <c r="K41" s="222"/>
      <c r="L41" s="224" t="s">
        <v>28</v>
      </c>
    </row>
    <row r="42" spans="2:12" ht="21.95" customHeight="1" thickBot="1" x14ac:dyDescent="0.3">
      <c r="B42" s="180"/>
      <c r="C42" s="225"/>
      <c r="D42" s="226"/>
      <c r="E42" s="225"/>
      <c r="F42" s="227"/>
      <c r="G42" s="226"/>
      <c r="H42" s="226"/>
      <c r="I42" s="226"/>
      <c r="J42" s="226"/>
      <c r="K42" s="226"/>
      <c r="L42" s="228"/>
    </row>
    <row r="43" spans="2:12" x14ac:dyDescent="0.25">
      <c r="B43" s="189" t="s">
        <v>5</v>
      </c>
      <c r="C43" s="230" t="s">
        <v>41</v>
      </c>
      <c r="D43" s="231" t="s">
        <v>38</v>
      </c>
      <c r="E43" s="232">
        <f>+E37</f>
        <v>0.23376623376623376</v>
      </c>
      <c r="F43" s="232"/>
      <c r="G43" s="246">
        <f>+G37</f>
        <v>1</v>
      </c>
      <c r="H43" s="246"/>
      <c r="I43" s="200">
        <f t="shared" ref="I43:I44" si="8">PRODUCT(E43,G43)</f>
        <v>0.23376623376623376</v>
      </c>
      <c r="J43" s="246">
        <v>3.1</v>
      </c>
      <c r="K43" s="246"/>
      <c r="L43" s="234">
        <f>PRODUCT(I43,J43)</f>
        <v>0.72467532467532469</v>
      </c>
    </row>
    <row r="44" spans="2:12" x14ac:dyDescent="0.25">
      <c r="B44" s="196"/>
      <c r="C44" s="235" t="s">
        <v>133</v>
      </c>
      <c r="D44" s="199" t="s">
        <v>38</v>
      </c>
      <c r="E44" s="236">
        <f>+E38</f>
        <v>2.5974025974025976E-2</v>
      </c>
      <c r="F44" s="236"/>
      <c r="G44" s="247">
        <f>+G38</f>
        <v>1</v>
      </c>
      <c r="H44" s="247"/>
      <c r="I44" s="200">
        <f t="shared" si="8"/>
        <v>2.5974025974025976E-2</v>
      </c>
      <c r="J44" s="247">
        <v>3.1</v>
      </c>
      <c r="K44" s="247"/>
      <c r="L44" s="198">
        <f t="shared" ref="L44:L60" si="9">PRODUCT(I44,J44)</f>
        <v>8.0519480519480532E-2</v>
      </c>
    </row>
    <row r="45" spans="2:12" x14ac:dyDescent="0.25">
      <c r="B45" s="206" t="s">
        <v>17</v>
      </c>
      <c r="C45" s="248" t="s">
        <v>42</v>
      </c>
      <c r="D45" s="199" t="s">
        <v>38</v>
      </c>
      <c r="E45" s="249">
        <v>0.4</v>
      </c>
      <c r="F45" s="249"/>
      <c r="G45" s="202">
        <f>$L$11</f>
        <v>11.333333333333334</v>
      </c>
      <c r="H45" s="202"/>
      <c r="I45" s="200">
        <f>PRODUCT(E45,G45)</f>
        <v>4.5333333333333341</v>
      </c>
      <c r="J45" s="250">
        <v>3.75</v>
      </c>
      <c r="K45" s="250"/>
      <c r="L45" s="198">
        <f t="shared" si="9"/>
        <v>17.000000000000004</v>
      </c>
    </row>
    <row r="46" spans="2:12" x14ac:dyDescent="0.25">
      <c r="B46" s="213"/>
      <c r="C46" s="251" t="s">
        <v>43</v>
      </c>
      <c r="D46" s="199" t="s">
        <v>38</v>
      </c>
      <c r="E46" s="249">
        <v>0.2</v>
      </c>
      <c r="F46" s="249"/>
      <c r="G46" s="202">
        <f t="shared" ref="G46:G51" si="10">$L$11</f>
        <v>11.333333333333334</v>
      </c>
      <c r="H46" s="202"/>
      <c r="I46" s="200">
        <f t="shared" ref="I46:I60" si="11">PRODUCT(E46,G46)</f>
        <v>2.2666666666666671</v>
      </c>
      <c r="J46" s="202">
        <v>3.1</v>
      </c>
      <c r="K46" s="202"/>
      <c r="L46" s="198">
        <f t="shared" si="9"/>
        <v>7.0266666666666682</v>
      </c>
    </row>
    <row r="47" spans="2:12" x14ac:dyDescent="0.25">
      <c r="B47" s="213"/>
      <c r="C47" s="248" t="s">
        <v>44</v>
      </c>
      <c r="D47" s="199" t="s">
        <v>38</v>
      </c>
      <c r="E47" s="249">
        <v>0.34</v>
      </c>
      <c r="F47" s="249"/>
      <c r="G47" s="202">
        <f t="shared" si="10"/>
        <v>11.333333333333334</v>
      </c>
      <c r="H47" s="202"/>
      <c r="I47" s="200">
        <f t="shared" si="11"/>
        <v>3.8533333333333339</v>
      </c>
      <c r="J47" s="202">
        <v>3.75</v>
      </c>
      <c r="K47" s="202"/>
      <c r="L47" s="198">
        <f t="shared" si="9"/>
        <v>14.450000000000003</v>
      </c>
    </row>
    <row r="48" spans="2:12" x14ac:dyDescent="0.25">
      <c r="B48" s="213"/>
      <c r="C48" s="252" t="s">
        <v>43</v>
      </c>
      <c r="D48" s="199" t="s">
        <v>38</v>
      </c>
      <c r="E48" s="249">
        <v>0.17</v>
      </c>
      <c r="F48" s="249"/>
      <c r="G48" s="202">
        <f t="shared" si="10"/>
        <v>11.333333333333334</v>
      </c>
      <c r="H48" s="202"/>
      <c r="I48" s="200">
        <f t="shared" si="11"/>
        <v>1.926666666666667</v>
      </c>
      <c r="J48" s="202">
        <v>3.1</v>
      </c>
      <c r="K48" s="202"/>
      <c r="L48" s="198">
        <f t="shared" si="9"/>
        <v>5.9726666666666679</v>
      </c>
    </row>
    <row r="49" spans="2:12" x14ac:dyDescent="0.25">
      <c r="B49" s="213"/>
      <c r="C49" s="248" t="s">
        <v>45</v>
      </c>
      <c r="D49" s="199" t="s">
        <v>38</v>
      </c>
      <c r="E49" s="249">
        <v>7.0000000000000007E-2</v>
      </c>
      <c r="F49" s="249"/>
      <c r="G49" s="202">
        <f t="shared" si="10"/>
        <v>11.333333333333334</v>
      </c>
      <c r="H49" s="202"/>
      <c r="I49" s="200">
        <f t="shared" si="11"/>
        <v>0.79333333333333345</v>
      </c>
      <c r="J49" s="202">
        <v>3.1</v>
      </c>
      <c r="K49" s="202"/>
      <c r="L49" s="198">
        <f t="shared" si="9"/>
        <v>2.4593333333333338</v>
      </c>
    </row>
    <row r="50" spans="2:12" x14ac:dyDescent="0.25">
      <c r="B50" s="213"/>
      <c r="C50" s="252" t="s">
        <v>46</v>
      </c>
      <c r="D50" s="199" t="s">
        <v>38</v>
      </c>
      <c r="E50" s="249">
        <v>0.14000000000000001</v>
      </c>
      <c r="F50" s="249"/>
      <c r="G50" s="202">
        <f t="shared" si="10"/>
        <v>11.333333333333334</v>
      </c>
      <c r="H50" s="202"/>
      <c r="I50" s="200">
        <f t="shared" si="11"/>
        <v>1.5866666666666669</v>
      </c>
      <c r="J50" s="202">
        <v>2.95</v>
      </c>
      <c r="K50" s="202"/>
      <c r="L50" s="198">
        <f t="shared" si="9"/>
        <v>4.6806666666666672</v>
      </c>
    </row>
    <row r="51" spans="2:12" x14ac:dyDescent="0.25">
      <c r="B51" s="189"/>
      <c r="C51" s="253" t="s">
        <v>47</v>
      </c>
      <c r="D51" s="199" t="s">
        <v>38</v>
      </c>
      <c r="E51" s="254">
        <v>0.12</v>
      </c>
      <c r="F51" s="254"/>
      <c r="G51" s="202">
        <f t="shared" si="10"/>
        <v>11.333333333333334</v>
      </c>
      <c r="H51" s="202"/>
      <c r="I51" s="200">
        <f t="shared" si="11"/>
        <v>1.36</v>
      </c>
      <c r="J51" s="212">
        <v>2.2000000000000002</v>
      </c>
      <c r="K51" s="212"/>
      <c r="L51" s="198">
        <f t="shared" si="9"/>
        <v>2.9920000000000004</v>
      </c>
    </row>
    <row r="52" spans="2:12" x14ac:dyDescent="0.25">
      <c r="B52" s="206" t="s">
        <v>19</v>
      </c>
      <c r="C52" s="255" t="s">
        <v>48</v>
      </c>
      <c r="D52" s="199" t="s">
        <v>38</v>
      </c>
      <c r="E52" s="236">
        <v>6.9999999999999999E-4</v>
      </c>
      <c r="F52" s="236"/>
      <c r="G52" s="202">
        <f>$L$14</f>
        <v>40.5</v>
      </c>
      <c r="H52" s="256"/>
      <c r="I52" s="200">
        <f t="shared" si="11"/>
        <v>2.835E-2</v>
      </c>
      <c r="J52" s="256">
        <v>3.1</v>
      </c>
      <c r="K52" s="257"/>
      <c r="L52" s="198">
        <f t="shared" si="9"/>
        <v>8.7885000000000005E-2</v>
      </c>
    </row>
    <row r="53" spans="2:12" x14ac:dyDescent="0.25">
      <c r="B53" s="213"/>
      <c r="C53" s="252" t="s">
        <v>49</v>
      </c>
      <c r="D53" s="199" t="s">
        <v>38</v>
      </c>
      <c r="E53" s="236">
        <v>2E-3</v>
      </c>
      <c r="F53" s="236"/>
      <c r="G53" s="202">
        <f t="shared" ref="G53:G58" si="12">$L$14</f>
        <v>40.5</v>
      </c>
      <c r="H53" s="256"/>
      <c r="I53" s="200">
        <f t="shared" si="11"/>
        <v>8.1000000000000003E-2</v>
      </c>
      <c r="J53" s="256">
        <v>2.4500000000000002</v>
      </c>
      <c r="K53" s="257"/>
      <c r="L53" s="198">
        <f t="shared" si="9"/>
        <v>0.19845000000000002</v>
      </c>
    </row>
    <row r="54" spans="2:12" x14ac:dyDescent="0.25">
      <c r="B54" s="213"/>
      <c r="C54" s="258" t="s">
        <v>50</v>
      </c>
      <c r="D54" s="199" t="s">
        <v>38</v>
      </c>
      <c r="E54" s="236">
        <v>6.9999999999999999E-4</v>
      </c>
      <c r="F54" s="236"/>
      <c r="G54" s="202">
        <f t="shared" si="12"/>
        <v>40.5</v>
      </c>
      <c r="H54" s="256"/>
      <c r="I54" s="200">
        <f t="shared" si="11"/>
        <v>2.835E-2</v>
      </c>
      <c r="J54" s="256">
        <v>2.95</v>
      </c>
      <c r="K54" s="257"/>
      <c r="L54" s="198">
        <f t="shared" si="9"/>
        <v>8.3632500000000012E-2</v>
      </c>
    </row>
    <row r="55" spans="2:12" x14ac:dyDescent="0.25">
      <c r="B55" s="213"/>
      <c r="C55" s="252" t="s">
        <v>49</v>
      </c>
      <c r="D55" s="199" t="s">
        <v>38</v>
      </c>
      <c r="E55" s="236">
        <v>2E-3</v>
      </c>
      <c r="F55" s="236"/>
      <c r="G55" s="202">
        <f t="shared" si="12"/>
        <v>40.5</v>
      </c>
      <c r="H55" s="256"/>
      <c r="I55" s="200">
        <f t="shared" si="11"/>
        <v>8.1000000000000003E-2</v>
      </c>
      <c r="J55" s="256">
        <v>2.4500000000000002</v>
      </c>
      <c r="K55" s="257"/>
      <c r="L55" s="198">
        <f t="shared" si="9"/>
        <v>0.19845000000000002</v>
      </c>
    </row>
    <row r="56" spans="2:12" x14ac:dyDescent="0.25">
      <c r="B56" s="213"/>
      <c r="C56" s="248" t="s">
        <v>51</v>
      </c>
      <c r="D56" s="199" t="s">
        <v>38</v>
      </c>
      <c r="E56" s="236">
        <v>1.0999999999999999E-2</v>
      </c>
      <c r="F56" s="236"/>
      <c r="G56" s="202">
        <f t="shared" si="12"/>
        <v>40.5</v>
      </c>
      <c r="H56" s="256"/>
      <c r="I56" s="200">
        <f t="shared" si="11"/>
        <v>0.44549999999999995</v>
      </c>
      <c r="J56" s="256">
        <v>2.95</v>
      </c>
      <c r="K56" s="257"/>
      <c r="L56" s="198">
        <f t="shared" si="9"/>
        <v>1.314225</v>
      </c>
    </row>
    <row r="57" spans="2:12" x14ac:dyDescent="0.25">
      <c r="B57" s="213"/>
      <c r="C57" s="252" t="s">
        <v>49</v>
      </c>
      <c r="D57" s="199" t="s">
        <v>38</v>
      </c>
      <c r="E57" s="236">
        <v>1.0999999999999999E-2</v>
      </c>
      <c r="F57" s="236"/>
      <c r="G57" s="202">
        <f t="shared" si="12"/>
        <v>40.5</v>
      </c>
      <c r="H57" s="256"/>
      <c r="I57" s="200">
        <f t="shared" si="11"/>
        <v>0.44549999999999995</v>
      </c>
      <c r="J57" s="256">
        <v>2.4500000000000002</v>
      </c>
      <c r="K57" s="257"/>
      <c r="L57" s="198">
        <f t="shared" si="9"/>
        <v>1.091475</v>
      </c>
    </row>
    <row r="58" spans="2:12" x14ac:dyDescent="0.25">
      <c r="B58" s="189"/>
      <c r="C58" s="253" t="s">
        <v>52</v>
      </c>
      <c r="D58" s="199" t="s">
        <v>38</v>
      </c>
      <c r="E58" s="237">
        <v>6.0000000000000001E-3</v>
      </c>
      <c r="F58" s="237"/>
      <c r="G58" s="202">
        <f t="shared" si="12"/>
        <v>40.5</v>
      </c>
      <c r="H58" s="256"/>
      <c r="I58" s="238">
        <f t="shared" si="11"/>
        <v>0.24299999999999999</v>
      </c>
      <c r="J58" s="259">
        <v>2.2000000000000002</v>
      </c>
      <c r="K58" s="260"/>
      <c r="L58" s="239">
        <f t="shared" si="9"/>
        <v>0.53460000000000008</v>
      </c>
    </row>
    <row r="59" spans="2:12" x14ac:dyDescent="0.25">
      <c r="B59" s="206" t="s">
        <v>21</v>
      </c>
      <c r="C59" s="261" t="s">
        <v>53</v>
      </c>
      <c r="D59" s="262" t="s">
        <v>38</v>
      </c>
      <c r="E59" s="249">
        <v>0.67</v>
      </c>
      <c r="F59" s="249"/>
      <c r="G59" s="247">
        <f>$L$18</f>
        <v>1</v>
      </c>
      <c r="H59" s="247"/>
      <c r="I59" s="263">
        <f t="shared" si="11"/>
        <v>0.67</v>
      </c>
      <c r="J59" s="247">
        <v>3.1</v>
      </c>
      <c r="K59" s="247"/>
      <c r="L59" s="264">
        <f t="shared" si="9"/>
        <v>2.0770000000000004</v>
      </c>
    </row>
    <row r="60" spans="2:12" ht="15.75" thickBot="1" x14ac:dyDescent="0.3">
      <c r="B60" s="189"/>
      <c r="C60" s="265" t="s">
        <v>54</v>
      </c>
      <c r="D60" s="262" t="s">
        <v>38</v>
      </c>
      <c r="E60" s="249">
        <v>0.67</v>
      </c>
      <c r="F60" s="249"/>
      <c r="G60" s="247">
        <f>$L$18</f>
        <v>1</v>
      </c>
      <c r="H60" s="247"/>
      <c r="I60" s="263">
        <f t="shared" si="11"/>
        <v>0.67</v>
      </c>
      <c r="J60" s="247">
        <v>2.4500000000000002</v>
      </c>
      <c r="K60" s="247"/>
      <c r="L60" s="264">
        <f t="shared" si="9"/>
        <v>1.6415000000000002</v>
      </c>
    </row>
    <row r="61" spans="2:12" ht="15.75" thickBot="1" x14ac:dyDescent="0.3">
      <c r="B61" s="169"/>
      <c r="C61" s="170"/>
      <c r="D61" s="170"/>
      <c r="E61" s="170"/>
      <c r="F61" s="170"/>
      <c r="G61" s="170"/>
      <c r="H61" s="170"/>
      <c r="I61" s="170"/>
      <c r="J61" s="170"/>
      <c r="K61" s="266" t="s">
        <v>55</v>
      </c>
      <c r="L61" s="267">
        <f>SUM(L43:L60)</f>
        <v>62.613745638528144</v>
      </c>
    </row>
    <row r="62" spans="2:12" ht="39" customHeight="1" thickBot="1" x14ac:dyDescent="0.3">
      <c r="B62" s="169"/>
      <c r="C62" s="268" t="s">
        <v>56</v>
      </c>
      <c r="D62" s="269"/>
      <c r="E62" s="269"/>
      <c r="F62" s="269"/>
      <c r="G62" s="269"/>
      <c r="H62" s="270"/>
      <c r="I62" s="271" t="s">
        <v>57</v>
      </c>
      <c r="J62" s="272" t="s">
        <v>58</v>
      </c>
      <c r="K62" s="273"/>
      <c r="L62" s="274" t="s">
        <v>28</v>
      </c>
    </row>
    <row r="63" spans="2:12" ht="15.75" thickBot="1" x14ac:dyDescent="0.3">
      <c r="B63" s="169"/>
      <c r="C63" s="170"/>
      <c r="D63" s="170"/>
      <c r="E63" s="170"/>
      <c r="F63" s="170"/>
      <c r="G63" s="170"/>
      <c r="H63" s="170"/>
      <c r="I63" s="275">
        <v>3.2</v>
      </c>
      <c r="J63" s="246">
        <f>+L61</f>
        <v>62.613745638528144</v>
      </c>
      <c r="K63" s="246"/>
      <c r="L63" s="275">
        <f>PRODUCT(I63:K63)</f>
        <v>200.36398604329008</v>
      </c>
    </row>
    <row r="64" spans="2:12" ht="15.75" thickBot="1" x14ac:dyDescent="0.3">
      <c r="B64" s="169"/>
      <c r="C64" s="170"/>
      <c r="D64" s="170"/>
      <c r="E64" s="170"/>
      <c r="F64" s="170"/>
      <c r="G64" s="170"/>
      <c r="H64" s="170"/>
      <c r="I64" s="170"/>
      <c r="J64" s="170"/>
      <c r="K64" s="266" t="s">
        <v>59</v>
      </c>
      <c r="L64" s="267">
        <f>L63</f>
        <v>200.36398604329008</v>
      </c>
    </row>
    <row r="65" spans="2:12" ht="15.75" thickBot="1" x14ac:dyDescent="0.3">
      <c r="B65" s="169"/>
      <c r="C65" s="268" t="s">
        <v>60</v>
      </c>
      <c r="D65" s="269"/>
      <c r="E65" s="269"/>
      <c r="F65" s="269"/>
      <c r="G65" s="269"/>
      <c r="H65" s="269"/>
      <c r="I65" s="269"/>
      <c r="J65" s="269"/>
      <c r="K65" s="269"/>
      <c r="L65" s="271" t="s">
        <v>28</v>
      </c>
    </row>
    <row r="66" spans="2:12" ht="15.75" thickBot="1" x14ac:dyDescent="0.3">
      <c r="B66" s="169"/>
      <c r="C66" s="170"/>
      <c r="D66" s="170"/>
      <c r="E66" s="170"/>
      <c r="F66" s="170"/>
      <c r="G66" s="170"/>
      <c r="H66" s="170"/>
      <c r="I66" s="170"/>
      <c r="J66" s="170"/>
      <c r="K66" s="266" t="s">
        <v>61</v>
      </c>
      <c r="L66" s="267">
        <f>SUM(L34,L40,L61,L64)</f>
        <v>332.4921799502165</v>
      </c>
    </row>
  </sheetData>
  <mergeCells count="166">
    <mergeCell ref="B2:L2"/>
    <mergeCell ref="B3:L3"/>
    <mergeCell ref="B4:L4"/>
    <mergeCell ref="B5:B6"/>
    <mergeCell ref="C5:C6"/>
    <mergeCell ref="D5:H6"/>
    <mergeCell ref="I5:I6"/>
    <mergeCell ref="J5:L6"/>
    <mergeCell ref="B11:B13"/>
    <mergeCell ref="C11:C13"/>
    <mergeCell ref="D11:H13"/>
    <mergeCell ref="I11:I13"/>
    <mergeCell ref="K11:K13"/>
    <mergeCell ref="L11:L13"/>
    <mergeCell ref="J12:J13"/>
    <mergeCell ref="B7:B10"/>
    <mergeCell ref="C7:C10"/>
    <mergeCell ref="I7:I10"/>
    <mergeCell ref="J7:J8"/>
    <mergeCell ref="K7:K10"/>
    <mergeCell ref="L7:L10"/>
    <mergeCell ref="J9:J10"/>
    <mergeCell ref="L14:L17"/>
    <mergeCell ref="J16:J17"/>
    <mergeCell ref="B18:B21"/>
    <mergeCell ref="C18:C21"/>
    <mergeCell ref="D18:H21"/>
    <mergeCell ref="I18:I21"/>
    <mergeCell ref="J18:J19"/>
    <mergeCell ref="K18:K21"/>
    <mergeCell ref="L18:L21"/>
    <mergeCell ref="J20:J21"/>
    <mergeCell ref="B14:B17"/>
    <mergeCell ref="C14:C17"/>
    <mergeCell ref="D14:H17"/>
    <mergeCell ref="I14:I17"/>
    <mergeCell ref="J14:J15"/>
    <mergeCell ref="K14:K17"/>
    <mergeCell ref="J22:K23"/>
    <mergeCell ref="L22:L23"/>
    <mergeCell ref="E24:F24"/>
    <mergeCell ref="G24:H24"/>
    <mergeCell ref="J24:K24"/>
    <mergeCell ref="E25:F25"/>
    <mergeCell ref="G25:H25"/>
    <mergeCell ref="J25:K25"/>
    <mergeCell ref="E26:F26"/>
    <mergeCell ref="B22:B23"/>
    <mergeCell ref="C22:C23"/>
    <mergeCell ref="D22:D23"/>
    <mergeCell ref="E22:F23"/>
    <mergeCell ref="G22:H23"/>
    <mergeCell ref="I22:I23"/>
    <mergeCell ref="B24:B31"/>
    <mergeCell ref="E29:F29"/>
    <mergeCell ref="E30:F30"/>
    <mergeCell ref="E31:F31"/>
    <mergeCell ref="G29:H29"/>
    <mergeCell ref="G30:H30"/>
    <mergeCell ref="G31:H31"/>
    <mergeCell ref="J29:K29"/>
    <mergeCell ref="B32:B33"/>
    <mergeCell ref="E32:F32"/>
    <mergeCell ref="G32:H32"/>
    <mergeCell ref="J32:K32"/>
    <mergeCell ref="E33:F33"/>
    <mergeCell ref="G33:H33"/>
    <mergeCell ref="J33:K33"/>
    <mergeCell ref="G26:H26"/>
    <mergeCell ref="J26:K26"/>
    <mergeCell ref="E27:F27"/>
    <mergeCell ref="G27:H27"/>
    <mergeCell ref="J27:K27"/>
    <mergeCell ref="E28:F28"/>
    <mergeCell ref="G28:H28"/>
    <mergeCell ref="J28:K28"/>
    <mergeCell ref="J30:K30"/>
    <mergeCell ref="J31:K31"/>
    <mergeCell ref="J35:K36"/>
    <mergeCell ref="L35:L36"/>
    <mergeCell ref="B37:B39"/>
    <mergeCell ref="E37:F37"/>
    <mergeCell ref="G37:H37"/>
    <mergeCell ref="J37:K37"/>
    <mergeCell ref="E38:F38"/>
    <mergeCell ref="G38:H38"/>
    <mergeCell ref="J38:K38"/>
    <mergeCell ref="E39:F39"/>
    <mergeCell ref="B35:B36"/>
    <mergeCell ref="C35:C36"/>
    <mergeCell ref="D35:D36"/>
    <mergeCell ref="E35:F36"/>
    <mergeCell ref="G35:H36"/>
    <mergeCell ref="I35:I36"/>
    <mergeCell ref="G39:H39"/>
    <mergeCell ref="J39:K39"/>
    <mergeCell ref="B41:B42"/>
    <mergeCell ref="C41:C42"/>
    <mergeCell ref="D41:D42"/>
    <mergeCell ref="E41:F42"/>
    <mergeCell ref="G41:H42"/>
    <mergeCell ref="I41:I42"/>
    <mergeCell ref="J41:K42"/>
    <mergeCell ref="L41:L42"/>
    <mergeCell ref="B43:B44"/>
    <mergeCell ref="E43:F43"/>
    <mergeCell ref="G43:H43"/>
    <mergeCell ref="J43:K43"/>
    <mergeCell ref="E44:F44"/>
    <mergeCell ref="G44:H44"/>
    <mergeCell ref="J44:K44"/>
    <mergeCell ref="B45:B51"/>
    <mergeCell ref="E45:F45"/>
    <mergeCell ref="G45:H45"/>
    <mergeCell ref="J45:K45"/>
    <mergeCell ref="E46:F46"/>
    <mergeCell ref="G46:H46"/>
    <mergeCell ref="J46:K46"/>
    <mergeCell ref="E47:F47"/>
    <mergeCell ref="G47:H47"/>
    <mergeCell ref="E50:F50"/>
    <mergeCell ref="G50:H50"/>
    <mergeCell ref="J50:K50"/>
    <mergeCell ref="E51:F51"/>
    <mergeCell ref="G51:H51"/>
    <mergeCell ref="J51:K51"/>
    <mergeCell ref="J47:K47"/>
    <mergeCell ref="E48:F48"/>
    <mergeCell ref="G48:H48"/>
    <mergeCell ref="J48:K48"/>
    <mergeCell ref="E49:F49"/>
    <mergeCell ref="G49:H49"/>
    <mergeCell ref="J49:K49"/>
    <mergeCell ref="B52:B58"/>
    <mergeCell ref="E52:F52"/>
    <mergeCell ref="G52:H52"/>
    <mergeCell ref="J52:K52"/>
    <mergeCell ref="E53:F53"/>
    <mergeCell ref="G53:H53"/>
    <mergeCell ref="J53:K53"/>
    <mergeCell ref="E54:F54"/>
    <mergeCell ref="G54:H54"/>
    <mergeCell ref="J54:K54"/>
    <mergeCell ref="E57:F57"/>
    <mergeCell ref="G57:H57"/>
    <mergeCell ref="J57:K57"/>
    <mergeCell ref="E58:F58"/>
    <mergeCell ref="G58:H58"/>
    <mergeCell ref="J58:K58"/>
    <mergeCell ref="E55:F55"/>
    <mergeCell ref="G55:H55"/>
    <mergeCell ref="J55:K55"/>
    <mergeCell ref="E56:F56"/>
    <mergeCell ref="G56:H56"/>
    <mergeCell ref="J56:K56"/>
    <mergeCell ref="C62:H62"/>
    <mergeCell ref="J62:K62"/>
    <mergeCell ref="J63:K63"/>
    <mergeCell ref="C65:K65"/>
    <mergeCell ref="B59:B60"/>
    <mergeCell ref="E59:F59"/>
    <mergeCell ref="G59:H59"/>
    <mergeCell ref="J59:K59"/>
    <mergeCell ref="E60:F60"/>
    <mergeCell ref="G60:H60"/>
    <mergeCell ref="J60:K6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malterisanje</vt:lpstr>
      <vt:lpstr>bet. grede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zana</cp:lastModifiedBy>
  <dcterms:created xsi:type="dcterms:W3CDTF">2016-02-19T20:34:18Z</dcterms:created>
  <dcterms:modified xsi:type="dcterms:W3CDTF">2016-04-10T14:50:26Z</dcterms:modified>
</cp:coreProperties>
</file>